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9 Steven\Barema's\KO\"/>
    </mc:Choice>
  </mc:AlternateContent>
  <bookViews>
    <workbookView xWindow="120" yWindow="120" windowWidth="14955" windowHeight="8700"/>
  </bookViews>
  <sheets>
    <sheet name="Inhoud" sheetId="21" r:id="rId1"/>
    <sheet name="Fasering" sheetId="1" r:id="rId2"/>
    <sheet name="L4" sheetId="4" r:id="rId3"/>
    <sheet name="L3" sheetId="7" r:id="rId4"/>
    <sheet name="L2" sheetId="8" r:id="rId5"/>
    <sheet name="A1" sheetId="9" r:id="rId6"/>
    <sheet name="A2" sheetId="10" r:id="rId7"/>
    <sheet name="A3" sheetId="11" r:id="rId8"/>
    <sheet name="MV2" sheetId="12" r:id="rId9"/>
    <sheet name="B3" sheetId="13" r:id="rId10"/>
    <sheet name="B2B" sheetId="14" r:id="rId11"/>
    <sheet name="B2A" sheetId="2" r:id="rId12"/>
    <sheet name="B1C" sheetId="15" r:id="rId13"/>
    <sheet name="B1B" sheetId="16" r:id="rId14"/>
    <sheet name="MV1" sheetId="5" r:id="rId15"/>
    <sheet name="MV1bis" sheetId="22" r:id="rId16"/>
    <sheet name="L1" sheetId="17" r:id="rId17"/>
    <sheet name="K3" sheetId="18" r:id="rId18"/>
    <sheet name="G1" sheetId="19" r:id="rId19"/>
    <sheet name="GS" sheetId="20" r:id="rId20"/>
    <sheet name="GEW" sheetId="3" r:id="rId21"/>
  </sheets>
  <definedNames>
    <definedName name="_xlnm.Print_Area" localSheetId="13">B1B!$A$1:$AU$38</definedName>
    <definedName name="_xlnm.Print_Area" localSheetId="12">B1C!$A$1:$AU$37</definedName>
    <definedName name="_xlnm.Print_Area" localSheetId="11">B2A!$A$1:$AU$37</definedName>
    <definedName name="_xlnm.Print_Area" localSheetId="9">'B3'!$A$1:$AU$36</definedName>
    <definedName name="_xlnm.Print_Area" localSheetId="4">'L2'!$A$1:$AU$38</definedName>
    <definedName name="_xlnm.Print_Titles" localSheetId="5">'A1'!$A:$A</definedName>
    <definedName name="_xlnm.Print_Titles" localSheetId="6">'A2'!$A:$A</definedName>
    <definedName name="_xlnm.Print_Titles" localSheetId="7">'A3'!$A:$A</definedName>
    <definedName name="_xlnm.Print_Titles" localSheetId="13">B1B!$A:$A</definedName>
    <definedName name="_xlnm.Print_Titles" localSheetId="12">B1C!$A:$A</definedName>
    <definedName name="_xlnm.Print_Titles" localSheetId="11">B2A!$A:$A</definedName>
    <definedName name="_xlnm.Print_Titles" localSheetId="10">B2B!$A:$A</definedName>
    <definedName name="_xlnm.Print_Titles" localSheetId="9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8">'MV2'!$A:$A</definedName>
  </definedNames>
  <calcPr calcId="162913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14" i="1" s="1"/>
  <c r="D12" i="1"/>
  <c r="D11" i="1"/>
  <c r="D10" i="1"/>
  <c r="D9" i="1"/>
  <c r="D8" i="1"/>
  <c r="D7" i="1"/>
  <c r="D14" i="1" s="1"/>
  <c r="F7" i="1"/>
  <c r="F8" i="1" s="1"/>
  <c r="F9" i="1" s="1"/>
  <c r="F10" i="1" s="1"/>
  <c r="F11" i="1" s="1"/>
  <c r="F12" i="1" s="1"/>
  <c r="F6" i="1"/>
  <c r="F5" i="1"/>
  <c r="C7" i="1"/>
  <c r="C8" i="1" s="1"/>
  <c r="C9" i="1" s="1"/>
  <c r="C10" i="1" s="1"/>
  <c r="C11" i="1" s="1"/>
  <c r="C12" i="1" s="1"/>
  <c r="C6" i="1" l="1"/>
  <c r="C5" i="1"/>
  <c r="H10" i="4" l="1"/>
  <c r="AH2" i="7" l="1"/>
  <c r="AK3" i="7"/>
  <c r="AH2" i="8"/>
  <c r="AK3" i="8"/>
  <c r="AH2" i="9"/>
  <c r="AK3" i="9"/>
  <c r="AH2" i="10"/>
  <c r="AK3" i="10"/>
  <c r="AH2" i="11"/>
  <c r="P11" i="22" l="1"/>
  <c r="Q11" i="22" s="1"/>
  <c r="P8" i="22"/>
  <c r="Y35" i="22"/>
  <c r="Z35" i="22" s="1"/>
  <c r="Y34" i="22"/>
  <c r="Z34" i="22" s="1"/>
  <c r="Y33" i="22"/>
  <c r="Z33" i="22" s="1"/>
  <c r="Y32" i="22"/>
  <c r="Z32" i="22" s="1"/>
  <c r="Y31" i="22"/>
  <c r="Z31" i="22" s="1"/>
  <c r="Y30" i="22"/>
  <c r="Z30" i="22" s="1"/>
  <c r="Y29" i="22"/>
  <c r="Z29" i="22" s="1"/>
  <c r="Y28" i="22"/>
  <c r="Z28" i="22" s="1"/>
  <c r="Y27" i="22"/>
  <c r="Z27" i="22" s="1"/>
  <c r="Y26" i="22"/>
  <c r="Z26" i="22" s="1"/>
  <c r="Y25" i="22"/>
  <c r="Z25" i="22" s="1"/>
  <c r="Y24" i="22"/>
  <c r="Z24" i="22" s="1"/>
  <c r="Y23" i="22"/>
  <c r="Z23" i="22" s="1"/>
  <c r="Y22" i="22"/>
  <c r="Z22" i="22" s="1"/>
  <c r="Y21" i="22"/>
  <c r="Z21" i="22" s="1"/>
  <c r="Y20" i="22"/>
  <c r="Z20" i="22" s="1"/>
  <c r="Y19" i="22"/>
  <c r="Z19" i="22" s="1"/>
  <c r="Y18" i="22"/>
  <c r="Z18" i="22" s="1"/>
  <c r="Y17" i="22"/>
  <c r="Z17" i="22" s="1"/>
  <c r="Y16" i="22"/>
  <c r="Z16" i="22" s="1"/>
  <c r="Y15" i="22"/>
  <c r="Z15" i="22" s="1"/>
  <c r="Y14" i="22"/>
  <c r="Z14" i="22" s="1"/>
  <c r="Y13" i="22"/>
  <c r="Z13" i="22" s="1"/>
  <c r="Y12" i="22"/>
  <c r="Z12" i="22" s="1"/>
  <c r="Y11" i="22"/>
  <c r="Z11" i="22" s="1"/>
  <c r="Y10" i="22"/>
  <c r="Z10" i="22" s="1"/>
  <c r="Y9" i="22"/>
  <c r="Z9" i="22" s="1"/>
  <c r="Y8" i="22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 s="1"/>
  <c r="P25" i="22"/>
  <c r="Q25" i="22" s="1"/>
  <c r="P24" i="22"/>
  <c r="Q24" i="22" s="1"/>
  <c r="P23" i="22"/>
  <c r="Q23" i="22" s="1"/>
  <c r="P22" i="22"/>
  <c r="Q22" i="22" s="1"/>
  <c r="P21" i="22"/>
  <c r="Q21" i="22" s="1"/>
  <c r="P20" i="22"/>
  <c r="Q20" i="22" s="1"/>
  <c r="P19" i="22"/>
  <c r="Q19" i="22" s="1"/>
  <c r="P18" i="22"/>
  <c r="Q18" i="22" s="1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0" i="22"/>
  <c r="Q10" i="22" s="1"/>
  <c r="P9" i="22"/>
  <c r="Q9" i="22" s="1"/>
  <c r="A9" i="22" l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K2" i="22"/>
  <c r="AH1" i="22"/>
  <c r="Z8" i="22" l="1"/>
  <c r="Q8" i="22"/>
  <c r="AH1" i="20" l="1"/>
  <c r="AH1" i="19"/>
  <c r="AH1" i="18"/>
  <c r="AH2" i="17"/>
  <c r="AH2" i="5"/>
  <c r="AH2" i="16"/>
  <c r="AH1" i="15"/>
  <c r="AH1" i="2"/>
  <c r="AH2" i="14"/>
  <c r="AH1" i="13"/>
  <c r="AH1" i="12"/>
  <c r="O3" i="4" l="1"/>
  <c r="D10" i="4" s="1"/>
  <c r="D8" i="4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K2" i="20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K2" i="19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K2" i="18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O3" i="17"/>
  <c r="AK3" i="17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K3" i="16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K2" i="15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K3" i="14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K2" i="13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K2" i="12"/>
  <c r="AK3" i="5"/>
  <c r="AK2" i="2"/>
  <c r="AK3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O3" i="15" l="1"/>
  <c r="D15" i="15" s="1"/>
  <c r="E15" i="15" s="1"/>
  <c r="O2" i="22"/>
  <c r="O3" i="9"/>
  <c r="D36" i="9" s="1"/>
  <c r="E36" i="9" s="1"/>
  <c r="O3" i="7"/>
  <c r="D22" i="7" s="1"/>
  <c r="E22" i="7" s="1"/>
  <c r="O3" i="14"/>
  <c r="Y32" i="14" s="1"/>
  <c r="D6" i="22"/>
  <c r="L1" i="22" s="1"/>
  <c r="D8" i="8"/>
  <c r="F8" i="8" s="1"/>
  <c r="D6" i="12"/>
  <c r="F6" i="12" s="1"/>
  <c r="D6" i="13"/>
  <c r="L1" i="13" s="1"/>
  <c r="C10" i="3"/>
  <c r="M1" i="3" s="1"/>
  <c r="D8" i="9"/>
  <c r="L1" i="9" s="1"/>
  <c r="D8" i="5"/>
  <c r="D7" i="15"/>
  <c r="AA8" i="22"/>
  <c r="AA12" i="22"/>
  <c r="R14" i="22"/>
  <c r="AA22" i="22"/>
  <c r="R15" i="22"/>
  <c r="AA30" i="22"/>
  <c r="R21" i="22"/>
  <c r="R28" i="22"/>
  <c r="R31" i="22"/>
  <c r="AA11" i="22"/>
  <c r="R20" i="22"/>
  <c r="R13" i="22"/>
  <c r="AA28" i="22"/>
  <c r="AA27" i="22"/>
  <c r="AA33" i="22"/>
  <c r="AA35" i="22"/>
  <c r="AA18" i="22"/>
  <c r="AA21" i="22"/>
  <c r="R12" i="22"/>
  <c r="R19" i="22"/>
  <c r="AA14" i="22"/>
  <c r="R24" i="22"/>
  <c r="R33" i="22"/>
  <c r="AA29" i="22"/>
  <c r="R9" i="22"/>
  <c r="AA31" i="22"/>
  <c r="R34" i="22"/>
  <c r="R16" i="22"/>
  <c r="R23" i="22"/>
  <c r="R25" i="22"/>
  <c r="R10" i="22"/>
  <c r="AA16" i="22"/>
  <c r="R11" i="22"/>
  <c r="R26" i="22"/>
  <c r="R29" i="22"/>
  <c r="AA13" i="22"/>
  <c r="AA15" i="22"/>
  <c r="AA19" i="22"/>
  <c r="R18" i="22"/>
  <c r="AA20" i="22"/>
  <c r="AA24" i="22"/>
  <c r="R27" i="22"/>
  <c r="R30" i="22"/>
  <c r="AA34" i="22"/>
  <c r="R8" i="22"/>
  <c r="AA9" i="22"/>
  <c r="AA25" i="22"/>
  <c r="R32" i="22"/>
  <c r="R35" i="22"/>
  <c r="AA10" i="22"/>
  <c r="R17" i="22"/>
  <c r="AA26" i="22"/>
  <c r="R22" i="22"/>
  <c r="AA23" i="22"/>
  <c r="AA32" i="22"/>
  <c r="AA17" i="22"/>
  <c r="D8" i="7"/>
  <c r="D8" i="11"/>
  <c r="D7" i="2"/>
  <c r="D6" i="18"/>
  <c r="F6" i="18" s="1"/>
  <c r="D8" i="10"/>
  <c r="F8" i="10" s="1"/>
  <c r="D8" i="14"/>
  <c r="L1" i="14" s="1"/>
  <c r="D8" i="17"/>
  <c r="F8" i="17" s="1"/>
  <c r="D6" i="20"/>
  <c r="F6" i="20" s="1"/>
  <c r="F6" i="22"/>
  <c r="D8" i="16"/>
  <c r="F8" i="16" s="1"/>
  <c r="D6" i="19"/>
  <c r="F6" i="19" s="1"/>
  <c r="O2" i="18"/>
  <c r="F30" i="18" s="1"/>
  <c r="O3" i="10"/>
  <c r="D11" i="10" s="1"/>
  <c r="E11" i="10" s="1"/>
  <c r="O2" i="12"/>
  <c r="D13" i="12" s="1"/>
  <c r="E13" i="12" s="1"/>
  <c r="O2" i="13"/>
  <c r="Y29" i="13" s="1"/>
  <c r="O3" i="16"/>
  <c r="Y16" i="16" s="1"/>
  <c r="O2" i="19"/>
  <c r="D32" i="19" s="1"/>
  <c r="E32" i="19" s="1"/>
  <c r="O2" i="20"/>
  <c r="Y23" i="20" s="1"/>
  <c r="O3" i="8"/>
  <c r="F13" i="8" s="1"/>
  <c r="O3" i="11"/>
  <c r="Y31" i="11" s="1"/>
  <c r="F6" i="13"/>
  <c r="P37" i="17"/>
  <c r="Y36" i="17"/>
  <c r="D36" i="17"/>
  <c r="E36" i="17" s="1"/>
  <c r="F34" i="17"/>
  <c r="P33" i="17"/>
  <c r="Y32" i="17"/>
  <c r="D32" i="17"/>
  <c r="E32" i="17" s="1"/>
  <c r="F30" i="17"/>
  <c r="P29" i="17"/>
  <c r="F36" i="17"/>
  <c r="P35" i="17"/>
  <c r="Y34" i="17"/>
  <c r="D34" i="17"/>
  <c r="E34" i="17" s="1"/>
  <c r="F32" i="17"/>
  <c r="P31" i="17"/>
  <c r="F37" i="17"/>
  <c r="Y35" i="17"/>
  <c r="P32" i="17"/>
  <c r="F29" i="17"/>
  <c r="Y37" i="17"/>
  <c r="P34" i="17"/>
  <c r="D33" i="17"/>
  <c r="E33" i="17" s="1"/>
  <c r="Y30" i="17"/>
  <c r="Y29" i="17"/>
  <c r="F28" i="17"/>
  <c r="P27" i="17"/>
  <c r="Y26" i="17"/>
  <c r="D26" i="17"/>
  <c r="E26" i="17" s="1"/>
  <c r="D37" i="17"/>
  <c r="E37" i="17" s="1"/>
  <c r="Y33" i="17"/>
  <c r="F31" i="17"/>
  <c r="Y28" i="17"/>
  <c r="F23" i="17"/>
  <c r="P22" i="17"/>
  <c r="Y21" i="17"/>
  <c r="D21" i="17"/>
  <c r="E21" i="17" s="1"/>
  <c r="F19" i="17"/>
  <c r="P18" i="17"/>
  <c r="Y17" i="17"/>
  <c r="D17" i="17"/>
  <c r="E17" i="17" s="1"/>
  <c r="F15" i="17"/>
  <c r="P14" i="17"/>
  <c r="Y13" i="17"/>
  <c r="D13" i="17"/>
  <c r="E13" i="17" s="1"/>
  <c r="P36" i="17"/>
  <c r="D35" i="17"/>
  <c r="E35" i="17" s="1"/>
  <c r="Y31" i="17"/>
  <c r="P30" i="17"/>
  <c r="D30" i="17"/>
  <c r="E30" i="17" s="1"/>
  <c r="Y27" i="17"/>
  <c r="D27" i="17"/>
  <c r="E27" i="17" s="1"/>
  <c r="Y25" i="17"/>
  <c r="F24" i="17"/>
  <c r="P23" i="17"/>
  <c r="Y22" i="17"/>
  <c r="D22" i="17"/>
  <c r="E22" i="17" s="1"/>
  <c r="F20" i="17"/>
  <c r="P19" i="17"/>
  <c r="Y18" i="17"/>
  <c r="D18" i="17"/>
  <c r="E18" i="17" s="1"/>
  <c r="F16" i="17"/>
  <c r="P15" i="17"/>
  <c r="Y14" i="17"/>
  <c r="D14" i="17"/>
  <c r="E14" i="17" s="1"/>
  <c r="F12" i="17"/>
  <c r="D11" i="17"/>
  <c r="E11" i="17" s="1"/>
  <c r="D16" i="17"/>
  <c r="E16" i="17" s="1"/>
  <c r="P17" i="17"/>
  <c r="Y20" i="17"/>
  <c r="F22" i="17"/>
  <c r="D24" i="17"/>
  <c r="E24" i="17" s="1"/>
  <c r="D29" i="17"/>
  <c r="E29" i="17" s="1"/>
  <c r="F33" i="17"/>
  <c r="F10" i="17"/>
  <c r="P16" i="17"/>
  <c r="Y19" i="17"/>
  <c r="F21" i="17"/>
  <c r="P25" i="17"/>
  <c r="D10" i="17"/>
  <c r="E10" i="17" s="1"/>
  <c r="Y10" i="17"/>
  <c r="P11" i="17"/>
  <c r="P12" i="17"/>
  <c r="Y15" i="17"/>
  <c r="F17" i="17"/>
  <c r="D19" i="17"/>
  <c r="E19" i="17" s="1"/>
  <c r="P20" i="17"/>
  <c r="Y23" i="17"/>
  <c r="P26" i="17"/>
  <c r="D28" i="17"/>
  <c r="E28" i="17" s="1"/>
  <c r="Y11" i="17"/>
  <c r="Y12" i="17"/>
  <c r="F14" i="17"/>
  <c r="F26" i="17"/>
  <c r="F13" i="17"/>
  <c r="D15" i="17"/>
  <c r="E15" i="17" s="1"/>
  <c r="D23" i="17"/>
  <c r="E23" i="17" s="1"/>
  <c r="P24" i="17"/>
  <c r="D25" i="17"/>
  <c r="E25" i="17" s="1"/>
  <c r="F35" i="17"/>
  <c r="P10" i="17"/>
  <c r="F11" i="17"/>
  <c r="D12" i="17"/>
  <c r="E12" i="17" s="1"/>
  <c r="P13" i="17"/>
  <c r="Y16" i="17"/>
  <c r="F18" i="17"/>
  <c r="D20" i="17"/>
  <c r="E20" i="17" s="1"/>
  <c r="P21" i="17"/>
  <c r="Y24" i="17"/>
  <c r="F25" i="17"/>
  <c r="F27" i="17"/>
  <c r="P28" i="17"/>
  <c r="D31" i="17"/>
  <c r="E31" i="17" s="1"/>
  <c r="F14" i="16"/>
  <c r="F11" i="16"/>
  <c r="D14" i="16"/>
  <c r="E14" i="16" s="1"/>
  <c r="Y21" i="16"/>
  <c r="Y30" i="16"/>
  <c r="F30" i="16"/>
  <c r="F29" i="16"/>
  <c r="P28" i="16"/>
  <c r="Y36" i="16"/>
  <c r="D26" i="16"/>
  <c r="E26" i="16" s="1"/>
  <c r="P20" i="16"/>
  <c r="F24" i="16"/>
  <c r="D24" i="16"/>
  <c r="E24" i="16" s="1"/>
  <c r="D15" i="16"/>
  <c r="E15" i="16" s="1"/>
  <c r="P16" i="16"/>
  <c r="F20" i="16"/>
  <c r="D9" i="15"/>
  <c r="E9" i="15" s="1"/>
  <c r="Y9" i="15"/>
  <c r="Z9" i="15" s="1"/>
  <c r="P9" i="15"/>
  <c r="F10" i="15"/>
  <c r="F11" i="15"/>
  <c r="P10" i="15"/>
  <c r="Y11" i="15"/>
  <c r="Y12" i="15"/>
  <c r="Y13" i="15"/>
  <c r="P36" i="15"/>
  <c r="Y35" i="15"/>
  <c r="D35" i="15"/>
  <c r="E35" i="15" s="1"/>
  <c r="F33" i="15"/>
  <c r="P32" i="15"/>
  <c r="F36" i="15"/>
  <c r="P35" i="15"/>
  <c r="Y34" i="15"/>
  <c r="D34" i="15"/>
  <c r="E34" i="15" s="1"/>
  <c r="F32" i="15"/>
  <c r="P31" i="15"/>
  <c r="Y30" i="15"/>
  <c r="D30" i="15"/>
  <c r="E30" i="15" s="1"/>
  <c r="F28" i="15"/>
  <c r="F35" i="15"/>
  <c r="P34" i="15"/>
  <c r="Y33" i="15"/>
  <c r="D33" i="15"/>
  <c r="E33" i="15" s="1"/>
  <c r="F31" i="15"/>
  <c r="P30" i="15"/>
  <c r="Y29" i="15"/>
  <c r="D29" i="15"/>
  <c r="E29" i="15" s="1"/>
  <c r="Y36" i="15"/>
  <c r="D36" i="15"/>
  <c r="E36" i="15" s="1"/>
  <c r="F34" i="15"/>
  <c r="P33" i="15"/>
  <c r="Y32" i="15"/>
  <c r="D32" i="15"/>
  <c r="E32" i="15" s="1"/>
  <c r="F30" i="15"/>
  <c r="P29" i="15"/>
  <c r="Y28" i="15"/>
  <c r="P28" i="15"/>
  <c r="F26" i="15"/>
  <c r="P25" i="15"/>
  <c r="Y24" i="15"/>
  <c r="D24" i="15"/>
  <c r="E24" i="15" s="1"/>
  <c r="F22" i="15"/>
  <c r="P21" i="15"/>
  <c r="Y20" i="15"/>
  <c r="D20" i="15"/>
  <c r="E20" i="15" s="1"/>
  <c r="F29" i="15"/>
  <c r="Y27" i="15"/>
  <c r="D27" i="15"/>
  <c r="E27" i="15" s="1"/>
  <c r="F25" i="15"/>
  <c r="Y31" i="15"/>
  <c r="D28" i="15"/>
  <c r="E28" i="15" s="1"/>
  <c r="P27" i="15"/>
  <c r="Y26" i="15"/>
  <c r="D26" i="15"/>
  <c r="E26" i="15" s="1"/>
  <c r="F24" i="15"/>
  <c r="D31" i="15"/>
  <c r="E31" i="15" s="1"/>
  <c r="F27" i="15"/>
  <c r="P26" i="15"/>
  <c r="Y25" i="15"/>
  <c r="D25" i="15"/>
  <c r="E25" i="15" s="1"/>
  <c r="P24" i="15"/>
  <c r="Y23" i="15"/>
  <c r="Y22" i="15"/>
  <c r="Y21" i="15"/>
  <c r="P19" i="15"/>
  <c r="Y18" i="15"/>
  <c r="D18" i="15"/>
  <c r="E18" i="15" s="1"/>
  <c r="F16" i="15"/>
  <c r="P15" i="15"/>
  <c r="Y14" i="15"/>
  <c r="D14" i="15"/>
  <c r="E14" i="15" s="1"/>
  <c r="F12" i="15"/>
  <c r="P11" i="15"/>
  <c r="F21" i="15"/>
  <c r="F20" i="15"/>
  <c r="F19" i="15"/>
  <c r="P18" i="15"/>
  <c r="Y17" i="15"/>
  <c r="D17" i="15"/>
  <c r="E17" i="15" s="1"/>
  <c r="F15" i="15"/>
  <c r="P14" i="15"/>
  <c r="F23" i="15"/>
  <c r="P20" i="15"/>
  <c r="F18" i="15"/>
  <c r="P17" i="15"/>
  <c r="Y16" i="15"/>
  <c r="D16" i="15"/>
  <c r="E16" i="15" s="1"/>
  <c r="F14" i="15"/>
  <c r="P23" i="15"/>
  <c r="D23" i="15"/>
  <c r="E23" i="15" s="1"/>
  <c r="P22" i="15"/>
  <c r="D22" i="15"/>
  <c r="E22" i="15" s="1"/>
  <c r="D21" i="15"/>
  <c r="E21" i="15" s="1"/>
  <c r="Y19" i="15"/>
  <c r="D19" i="15"/>
  <c r="E19" i="15" s="1"/>
  <c r="F17" i="15"/>
  <c r="P16" i="15"/>
  <c r="Y15" i="15"/>
  <c r="D10" i="15"/>
  <c r="E10" i="15" s="1"/>
  <c r="Y10" i="15"/>
  <c r="D11" i="15"/>
  <c r="E11" i="15" s="1"/>
  <c r="D12" i="15"/>
  <c r="E12" i="15" s="1"/>
  <c r="P12" i="15"/>
  <c r="D13" i="15"/>
  <c r="E13" i="15" s="1"/>
  <c r="P13" i="15"/>
  <c r="F9" i="15"/>
  <c r="F13" i="15"/>
  <c r="F36" i="14"/>
  <c r="Y29" i="14"/>
  <c r="Y23" i="14"/>
  <c r="F21" i="14"/>
  <c r="F13" i="12"/>
  <c r="P36" i="11"/>
  <c r="Y30" i="11"/>
  <c r="P24" i="11"/>
  <c r="F33" i="10"/>
  <c r="D21" i="10"/>
  <c r="E21" i="10" s="1"/>
  <c r="Y20" i="8"/>
  <c r="F13" i="9" l="1"/>
  <c r="P18" i="11"/>
  <c r="Q18" i="11" s="1"/>
  <c r="D21" i="11"/>
  <c r="E21" i="11" s="1"/>
  <c r="F17" i="14"/>
  <c r="F31" i="14"/>
  <c r="F14" i="14"/>
  <c r="G14" i="14" s="1"/>
  <c r="F17" i="18"/>
  <c r="D20" i="9"/>
  <c r="E20" i="9" s="1"/>
  <c r="D25" i="18"/>
  <c r="E25" i="18" s="1"/>
  <c r="Y24" i="9"/>
  <c r="Y13" i="11"/>
  <c r="D26" i="11"/>
  <c r="E26" i="11" s="1"/>
  <c r="P34" i="11"/>
  <c r="P10" i="14"/>
  <c r="R10" i="14" s="1"/>
  <c r="F16" i="14"/>
  <c r="G16" i="14" s="1"/>
  <c r="P26" i="14"/>
  <c r="D23" i="18"/>
  <c r="E23" i="18" s="1"/>
  <c r="F24" i="9"/>
  <c r="G24" i="9" s="1"/>
  <c r="D8" i="18"/>
  <c r="E8" i="18" s="1"/>
  <c r="Y11" i="18"/>
  <c r="AA11" i="18" s="1"/>
  <c r="Y20" i="18"/>
  <c r="Z20" i="18" s="1"/>
  <c r="F27" i="18"/>
  <c r="D30" i="9"/>
  <c r="E30" i="9" s="1"/>
  <c r="P35" i="9"/>
  <c r="R35" i="9" s="1"/>
  <c r="F16" i="9"/>
  <c r="F17" i="9"/>
  <c r="G17" i="9" s="1"/>
  <c r="D27" i="9"/>
  <c r="E27" i="9" s="1"/>
  <c r="F37" i="9"/>
  <c r="D23" i="13"/>
  <c r="E23" i="13" s="1"/>
  <c r="F10" i="18"/>
  <c r="P15" i="18"/>
  <c r="Y25" i="18"/>
  <c r="Z25" i="18" s="1"/>
  <c r="Y33" i="18"/>
  <c r="AA33" i="18" s="1"/>
  <c r="P36" i="8"/>
  <c r="D17" i="8"/>
  <c r="E17" i="8" s="1"/>
  <c r="P14" i="13"/>
  <c r="R14" i="13" s="1"/>
  <c r="F12" i="8"/>
  <c r="G12" i="8" s="1"/>
  <c r="F28" i="8"/>
  <c r="G28" i="8" s="1"/>
  <c r="P37" i="8"/>
  <c r="Q37" i="8" s="1"/>
  <c r="P22" i="8"/>
  <c r="Q22" i="8" s="1"/>
  <c r="D24" i="8"/>
  <c r="E24" i="8" s="1"/>
  <c r="P26" i="8"/>
  <c r="Q26" i="8" s="1"/>
  <c r="Y17" i="8"/>
  <c r="AA17" i="8" s="1"/>
  <c r="F23" i="8"/>
  <c r="G23" i="8" s="1"/>
  <c r="D34" i="8"/>
  <c r="E34" i="8" s="1"/>
  <c r="Y12" i="9"/>
  <c r="Y19" i="9"/>
  <c r="Z19" i="9" s="1"/>
  <c r="P31" i="9"/>
  <c r="R31" i="9" s="1"/>
  <c r="P25" i="9"/>
  <c r="R25" i="9" s="1"/>
  <c r="F30" i="9"/>
  <c r="G30" i="9" s="1"/>
  <c r="Y14" i="9"/>
  <c r="AA14" i="9" s="1"/>
  <c r="P22" i="9"/>
  <c r="R22" i="9" s="1"/>
  <c r="F18" i="9"/>
  <c r="P24" i="9"/>
  <c r="R24" i="9" s="1"/>
  <c r="Y34" i="9"/>
  <c r="Z34" i="9" s="1"/>
  <c r="F10" i="9"/>
  <c r="F24" i="10"/>
  <c r="L1" i="10"/>
  <c r="F35" i="10"/>
  <c r="G35" i="10" s="1"/>
  <c r="D13" i="11"/>
  <c r="E13" i="11" s="1"/>
  <c r="P10" i="9"/>
  <c r="R10" i="9" s="1"/>
  <c r="P11" i="8"/>
  <c r="R11" i="8" s="1"/>
  <c r="Y12" i="8"/>
  <c r="AA12" i="8" s="1"/>
  <c r="P35" i="8"/>
  <c r="R35" i="8" s="1"/>
  <c r="L1" i="12"/>
  <c r="D19" i="13"/>
  <c r="E19" i="13" s="1"/>
  <c r="P24" i="13"/>
  <c r="Y14" i="8"/>
  <c r="AA14" i="8" s="1"/>
  <c r="Y23" i="8"/>
  <c r="Z23" i="8" s="1"/>
  <c r="P24" i="8"/>
  <c r="P30" i="8"/>
  <c r="R30" i="8" s="1"/>
  <c r="D28" i="8"/>
  <c r="E28" i="8" s="1"/>
  <c r="P29" i="8"/>
  <c r="R29" i="8" s="1"/>
  <c r="D11" i="8"/>
  <c r="E11" i="8" s="1"/>
  <c r="F10" i="8"/>
  <c r="F16" i="8"/>
  <c r="G16" i="8" s="1"/>
  <c r="D19" i="8"/>
  <c r="E19" i="8" s="1"/>
  <c r="F14" i="8"/>
  <c r="G14" i="8" s="1"/>
  <c r="Y37" i="8"/>
  <c r="Z37" i="8" s="1"/>
  <c r="Y29" i="8"/>
  <c r="AA29" i="8" s="1"/>
  <c r="Y33" i="8"/>
  <c r="Z33" i="8" s="1"/>
  <c r="D31" i="8"/>
  <c r="E31" i="8" s="1"/>
  <c r="P33" i="8"/>
  <c r="Q33" i="8" s="1"/>
  <c r="Y11" i="8"/>
  <c r="Z11" i="8" s="1"/>
  <c r="F10" i="13"/>
  <c r="G10" i="13" s="1"/>
  <c r="Y21" i="13"/>
  <c r="Z21" i="13" s="1"/>
  <c r="D35" i="13"/>
  <c r="E35" i="13" s="1"/>
  <c r="L1" i="17"/>
  <c r="F20" i="8"/>
  <c r="G20" i="8" s="1"/>
  <c r="P20" i="8"/>
  <c r="Q20" i="8" s="1"/>
  <c r="Y16" i="8"/>
  <c r="AA16" i="8" s="1"/>
  <c r="Y26" i="8"/>
  <c r="Z26" i="8" s="1"/>
  <c r="P34" i="8"/>
  <c r="R34" i="8" s="1"/>
  <c r="D30" i="8"/>
  <c r="E30" i="8" s="1"/>
  <c r="D35" i="8"/>
  <c r="E35" i="8" s="1"/>
  <c r="D36" i="8"/>
  <c r="E36" i="8" s="1"/>
  <c r="D15" i="8"/>
  <c r="E15" i="8" s="1"/>
  <c r="P13" i="13"/>
  <c r="R13" i="13" s="1"/>
  <c r="F26" i="13"/>
  <c r="G26" i="13" s="1"/>
  <c r="F8" i="14"/>
  <c r="L1" i="16"/>
  <c r="P8" i="20"/>
  <c r="R8" i="20" s="1"/>
  <c r="P35" i="12"/>
  <c r="R35" i="12" s="1"/>
  <c r="Y22" i="7"/>
  <c r="AA22" i="7" s="1"/>
  <c r="F12" i="9"/>
  <c r="G12" i="9" s="1"/>
  <c r="Y17" i="9"/>
  <c r="F20" i="9"/>
  <c r="G20" i="9" s="1"/>
  <c r="P13" i="9"/>
  <c r="Q13" i="9" s="1"/>
  <c r="F23" i="9"/>
  <c r="G23" i="9" s="1"/>
  <c r="F28" i="9"/>
  <c r="Y30" i="9"/>
  <c r="Z30" i="9" s="1"/>
  <c r="Y29" i="9"/>
  <c r="AA29" i="9" s="1"/>
  <c r="P32" i="9"/>
  <c r="Q32" i="9" s="1"/>
  <c r="F34" i="9"/>
  <c r="G34" i="9" s="1"/>
  <c r="D15" i="10"/>
  <c r="E15" i="10" s="1"/>
  <c r="F20" i="10"/>
  <c r="G20" i="10" s="1"/>
  <c r="Y11" i="10"/>
  <c r="AA11" i="10" s="1"/>
  <c r="F22" i="19"/>
  <c r="P11" i="9"/>
  <c r="Q11" i="9" s="1"/>
  <c r="F19" i="9"/>
  <c r="G19" i="9" s="1"/>
  <c r="P23" i="9"/>
  <c r="Q23" i="9" s="1"/>
  <c r="F14" i="9"/>
  <c r="G14" i="9" s="1"/>
  <c r="Y25" i="9"/>
  <c r="Z25" i="9" s="1"/>
  <c r="P30" i="9"/>
  <c r="R30" i="9" s="1"/>
  <c r="F32" i="9"/>
  <c r="G32" i="9" s="1"/>
  <c r="D33" i="9"/>
  <c r="E33" i="9" s="1"/>
  <c r="F33" i="9"/>
  <c r="G33" i="9" s="1"/>
  <c r="F14" i="10"/>
  <c r="G14" i="10" s="1"/>
  <c r="Y31" i="10"/>
  <c r="Z31" i="10" s="1"/>
  <c r="D15" i="11"/>
  <c r="E15" i="11" s="1"/>
  <c r="Y33" i="11"/>
  <c r="Z33" i="11" s="1"/>
  <c r="D10" i="11"/>
  <c r="E10" i="11" s="1"/>
  <c r="F22" i="16"/>
  <c r="G22" i="16" s="1"/>
  <c r="Y24" i="16"/>
  <c r="AA24" i="16" s="1"/>
  <c r="D29" i="16"/>
  <c r="E29" i="16" s="1"/>
  <c r="Y31" i="16"/>
  <c r="AA31" i="16" s="1"/>
  <c r="F11" i="10"/>
  <c r="G11" i="10" s="1"/>
  <c r="Y19" i="10"/>
  <c r="AA19" i="10" s="1"/>
  <c r="Y25" i="10"/>
  <c r="AA25" i="10" s="1"/>
  <c r="Y14" i="10"/>
  <c r="AA14" i="10" s="1"/>
  <c r="F29" i="10"/>
  <c r="G29" i="10" s="1"/>
  <c r="D27" i="10"/>
  <c r="E27" i="10" s="1"/>
  <c r="Y24" i="10"/>
  <c r="AA24" i="10" s="1"/>
  <c r="D36" i="10"/>
  <c r="E36" i="10" s="1"/>
  <c r="Y10" i="10"/>
  <c r="AA10" i="10" s="1"/>
  <c r="P13" i="19"/>
  <c r="R13" i="19" s="1"/>
  <c r="D34" i="19"/>
  <c r="E34" i="19" s="1"/>
  <c r="F22" i="7"/>
  <c r="G22" i="7" s="1"/>
  <c r="Y15" i="10"/>
  <c r="Z15" i="10" s="1"/>
  <c r="P20" i="10"/>
  <c r="R20" i="10" s="1"/>
  <c r="D17" i="10"/>
  <c r="E17" i="10" s="1"/>
  <c r="P19" i="10"/>
  <c r="Q19" i="10" s="1"/>
  <c r="Y33" i="10"/>
  <c r="AA33" i="10" s="1"/>
  <c r="D30" i="10"/>
  <c r="E30" i="10" s="1"/>
  <c r="F32" i="10"/>
  <c r="G32" i="10" s="1"/>
  <c r="P37" i="10"/>
  <c r="Q37" i="10" s="1"/>
  <c r="P17" i="19"/>
  <c r="Q17" i="19" s="1"/>
  <c r="P12" i="19"/>
  <c r="R12" i="19" s="1"/>
  <c r="P21" i="7"/>
  <c r="P14" i="10"/>
  <c r="R14" i="10" s="1"/>
  <c r="D12" i="10"/>
  <c r="E12" i="10" s="1"/>
  <c r="Y20" i="10"/>
  <c r="Z20" i="10" s="1"/>
  <c r="Y21" i="10"/>
  <c r="AA21" i="10" s="1"/>
  <c r="P23" i="10"/>
  <c r="R23" i="10" s="1"/>
  <c r="P35" i="10"/>
  <c r="R35" i="10" s="1"/>
  <c r="P36" i="10"/>
  <c r="Q36" i="10" s="1"/>
  <c r="F30" i="10"/>
  <c r="G30" i="10" s="1"/>
  <c r="P11" i="10"/>
  <c r="Q11" i="10" s="1"/>
  <c r="P28" i="19"/>
  <c r="R28" i="19" s="1"/>
  <c r="D33" i="7"/>
  <c r="E33" i="7" s="1"/>
  <c r="Y30" i="7"/>
  <c r="Z30" i="7" s="1"/>
  <c r="Y16" i="7"/>
  <c r="AA16" i="7" s="1"/>
  <c r="P28" i="7"/>
  <c r="P15" i="7"/>
  <c r="F29" i="7"/>
  <c r="G29" i="7" s="1"/>
  <c r="D14" i="7"/>
  <c r="E14" i="7" s="1"/>
  <c r="D32" i="7"/>
  <c r="E32" i="7" s="1"/>
  <c r="Y25" i="7"/>
  <c r="Z25" i="7" s="1"/>
  <c r="P37" i="7"/>
  <c r="Q37" i="7" s="1"/>
  <c r="P23" i="7"/>
  <c r="Q23" i="7" s="1"/>
  <c r="F10" i="7"/>
  <c r="F24" i="7"/>
  <c r="G24" i="7" s="1"/>
  <c r="D31" i="7"/>
  <c r="E31" i="7" s="1"/>
  <c r="D28" i="7"/>
  <c r="E28" i="7" s="1"/>
  <c r="F30" i="7"/>
  <c r="G30" i="7" s="1"/>
  <c r="P31" i="7"/>
  <c r="Y32" i="7"/>
  <c r="AA32" i="7" s="1"/>
  <c r="D26" i="7"/>
  <c r="E26" i="7" s="1"/>
  <c r="P34" i="13"/>
  <c r="Q34" i="13" s="1"/>
  <c r="Y31" i="13"/>
  <c r="P26" i="13"/>
  <c r="F24" i="13"/>
  <c r="G24" i="13" s="1"/>
  <c r="F19" i="13"/>
  <c r="G19" i="13" s="1"/>
  <c r="Y20" i="13"/>
  <c r="Z20" i="13" s="1"/>
  <c r="P11" i="13"/>
  <c r="R11" i="13" s="1"/>
  <c r="F11" i="13"/>
  <c r="G11" i="13" s="1"/>
  <c r="D12" i="13"/>
  <c r="E12" i="13" s="1"/>
  <c r="Y8" i="13"/>
  <c r="AA8" i="13" s="1"/>
  <c r="D34" i="13"/>
  <c r="E34" i="13" s="1"/>
  <c r="F31" i="13"/>
  <c r="G31" i="13" s="1"/>
  <c r="D32" i="13"/>
  <c r="E32" i="13" s="1"/>
  <c r="F30" i="13"/>
  <c r="G30" i="13" s="1"/>
  <c r="F20" i="13"/>
  <c r="G20" i="13" s="1"/>
  <c r="Y17" i="13"/>
  <c r="Z17" i="13" s="1"/>
  <c r="Y24" i="13"/>
  <c r="AA24" i="13" s="1"/>
  <c r="Y28" i="13"/>
  <c r="AA28" i="13" s="1"/>
  <c r="F15" i="7"/>
  <c r="G15" i="7" s="1"/>
  <c r="Y10" i="9"/>
  <c r="P37" i="9"/>
  <c r="Q37" i="9" s="1"/>
  <c r="P33" i="9"/>
  <c r="R33" i="9" s="1"/>
  <c r="P29" i="9"/>
  <c r="R29" i="9" s="1"/>
  <c r="D35" i="9"/>
  <c r="E35" i="9" s="1"/>
  <c r="D31" i="9"/>
  <c r="E31" i="9" s="1"/>
  <c r="Y37" i="9"/>
  <c r="AA37" i="9" s="1"/>
  <c r="F31" i="9"/>
  <c r="G31" i="9" s="1"/>
  <c r="F26" i="9"/>
  <c r="G26" i="9" s="1"/>
  <c r="F22" i="9"/>
  <c r="G22" i="9" s="1"/>
  <c r="D29" i="9"/>
  <c r="E29" i="9" s="1"/>
  <c r="F25" i="9"/>
  <c r="G25" i="9" s="1"/>
  <c r="Y33" i="9"/>
  <c r="AA33" i="9" s="1"/>
  <c r="Y26" i="9"/>
  <c r="AA26" i="9" s="1"/>
  <c r="F29" i="9"/>
  <c r="G29" i="9" s="1"/>
  <c r="D25" i="9"/>
  <c r="E25" i="9" s="1"/>
  <c r="Y20" i="9"/>
  <c r="AA20" i="9" s="1"/>
  <c r="Y16" i="9"/>
  <c r="Z16" i="9" s="1"/>
  <c r="D26" i="9"/>
  <c r="E26" i="9" s="1"/>
  <c r="D19" i="9"/>
  <c r="E19" i="9" s="1"/>
  <c r="D15" i="9"/>
  <c r="E15" i="9" s="1"/>
  <c r="Y18" i="9"/>
  <c r="AA18" i="9" s="1"/>
  <c r="D22" i="9"/>
  <c r="E22" i="9" s="1"/>
  <c r="P18" i="9"/>
  <c r="R18" i="9" s="1"/>
  <c r="D12" i="9"/>
  <c r="E12" i="9" s="1"/>
  <c r="Y13" i="9"/>
  <c r="AA13" i="9" s="1"/>
  <c r="D13" i="9"/>
  <c r="E13" i="9" s="1"/>
  <c r="D10" i="9"/>
  <c r="E10" i="9" s="1"/>
  <c r="P12" i="9"/>
  <c r="Q12" i="9" s="1"/>
  <c r="Y11" i="9"/>
  <c r="Z11" i="9" s="1"/>
  <c r="P14" i="9"/>
  <c r="R14" i="9" s="1"/>
  <c r="P15" i="9"/>
  <c r="R15" i="9" s="1"/>
  <c r="D21" i="9"/>
  <c r="E21" i="9" s="1"/>
  <c r="D18" i="9"/>
  <c r="E18" i="9" s="1"/>
  <c r="Y15" i="9"/>
  <c r="P20" i="9"/>
  <c r="R20" i="9" s="1"/>
  <c r="D16" i="9"/>
  <c r="E16" i="9" s="1"/>
  <c r="P21" i="9"/>
  <c r="R21" i="9" s="1"/>
  <c r="P26" i="9"/>
  <c r="R26" i="9" s="1"/>
  <c r="F35" i="9"/>
  <c r="G35" i="9" s="1"/>
  <c r="D23" i="9"/>
  <c r="E23" i="9" s="1"/>
  <c r="Y27" i="9"/>
  <c r="Z27" i="9" s="1"/>
  <c r="D34" i="9"/>
  <c r="E34" i="9" s="1"/>
  <c r="D28" i="9"/>
  <c r="E28" i="9" s="1"/>
  <c r="P34" i="9"/>
  <c r="R34" i="9" s="1"/>
  <c r="F36" i="9"/>
  <c r="G36" i="9" s="1"/>
  <c r="Y35" i="9"/>
  <c r="D32" i="9"/>
  <c r="E32" i="9" s="1"/>
  <c r="Y36" i="9"/>
  <c r="Z36" i="9" s="1"/>
  <c r="P16" i="13"/>
  <c r="Q16" i="13" s="1"/>
  <c r="F18" i="13"/>
  <c r="G18" i="13" s="1"/>
  <c r="Y14" i="13"/>
  <c r="P22" i="13"/>
  <c r="Q22" i="13" s="1"/>
  <c r="D28" i="13"/>
  <c r="E28" i="13" s="1"/>
  <c r="F28" i="13"/>
  <c r="G28" i="13" s="1"/>
  <c r="D35" i="7"/>
  <c r="E35" i="7" s="1"/>
  <c r="F36" i="7"/>
  <c r="G36" i="7" s="1"/>
  <c r="P36" i="7"/>
  <c r="R36" i="7" s="1"/>
  <c r="Y37" i="7"/>
  <c r="D11" i="9"/>
  <c r="E11" i="9" s="1"/>
  <c r="D14" i="9"/>
  <c r="E14" i="9" s="1"/>
  <c r="F15" i="9"/>
  <c r="G15" i="9" s="1"/>
  <c r="D17" i="9"/>
  <c r="E17" i="9" s="1"/>
  <c r="Y21" i="9"/>
  <c r="P19" i="9"/>
  <c r="R19" i="9" s="1"/>
  <c r="P16" i="9"/>
  <c r="Q16" i="9" s="1"/>
  <c r="F21" i="9"/>
  <c r="P17" i="9"/>
  <c r="R17" i="9" s="1"/>
  <c r="Y22" i="9"/>
  <c r="Z22" i="9" s="1"/>
  <c r="F27" i="9"/>
  <c r="G27" i="9" s="1"/>
  <c r="P27" i="9"/>
  <c r="Y23" i="9"/>
  <c r="P28" i="9"/>
  <c r="Q28" i="9" s="1"/>
  <c r="D24" i="9"/>
  <c r="E24" i="9" s="1"/>
  <c r="Y28" i="9"/>
  <c r="AA28" i="9" s="1"/>
  <c r="D37" i="9"/>
  <c r="E37" i="9" s="1"/>
  <c r="Y31" i="9"/>
  <c r="AA31" i="9" s="1"/>
  <c r="P36" i="9"/>
  <c r="R36" i="9" s="1"/>
  <c r="Y32" i="9"/>
  <c r="AA32" i="9" s="1"/>
  <c r="F11" i="9"/>
  <c r="G11" i="9" s="1"/>
  <c r="P26" i="12"/>
  <c r="R26" i="12" s="1"/>
  <c r="Y11" i="13"/>
  <c r="AA11" i="13" s="1"/>
  <c r="Y9" i="13"/>
  <c r="Z9" i="13" s="1"/>
  <c r="F16" i="13"/>
  <c r="G16" i="13" s="1"/>
  <c r="Y18" i="13"/>
  <c r="Z18" i="13" s="1"/>
  <c r="F34" i="13"/>
  <c r="G34" i="13" s="1"/>
  <c r="Y30" i="13"/>
  <c r="Z30" i="13" s="1"/>
  <c r="F17" i="7"/>
  <c r="G17" i="7" s="1"/>
  <c r="P16" i="7"/>
  <c r="Y17" i="7"/>
  <c r="D20" i="10"/>
  <c r="E20" i="10" s="1"/>
  <c r="P10" i="10"/>
  <c r="P16" i="10"/>
  <c r="Q16" i="10" s="1"/>
  <c r="F25" i="10"/>
  <c r="G25" i="10" s="1"/>
  <c r="Y17" i="10"/>
  <c r="Z17" i="10" s="1"/>
  <c r="P15" i="10"/>
  <c r="R15" i="10" s="1"/>
  <c r="Y26" i="10"/>
  <c r="Z26" i="10" s="1"/>
  <c r="D33" i="10"/>
  <c r="E33" i="10" s="1"/>
  <c r="P30" i="10"/>
  <c r="R30" i="10" s="1"/>
  <c r="F26" i="10"/>
  <c r="G26" i="10" s="1"/>
  <c r="D32" i="10"/>
  <c r="E32" i="10" s="1"/>
  <c r="F14" i="11"/>
  <c r="G14" i="11" s="1"/>
  <c r="F13" i="11"/>
  <c r="G13" i="11" s="1"/>
  <c r="D28" i="11"/>
  <c r="E28" i="11" s="1"/>
  <c r="F12" i="18"/>
  <c r="G12" i="18" s="1"/>
  <c r="D19" i="18"/>
  <c r="E19" i="18" s="1"/>
  <c r="D13" i="19"/>
  <c r="E13" i="19" s="1"/>
  <c r="Y34" i="20"/>
  <c r="Z34" i="20" s="1"/>
  <c r="P30" i="20"/>
  <c r="P25" i="20"/>
  <c r="R25" i="20" s="1"/>
  <c r="D31" i="20"/>
  <c r="E31" i="20" s="1"/>
  <c r="Y17" i="20"/>
  <c r="AA17" i="20" s="1"/>
  <c r="F14" i="20"/>
  <c r="G14" i="20" s="1"/>
  <c r="P15" i="20"/>
  <c r="R15" i="20" s="1"/>
  <c r="D34" i="20"/>
  <c r="E34" i="20" s="1"/>
  <c r="F30" i="20"/>
  <c r="G30" i="20" s="1"/>
  <c r="Y26" i="20"/>
  <c r="AA26" i="20" s="1"/>
  <c r="D17" i="20"/>
  <c r="E17" i="20" s="1"/>
  <c r="P16" i="20"/>
  <c r="R16" i="20" s="1"/>
  <c r="Y15" i="20"/>
  <c r="D30" i="20"/>
  <c r="E30" i="20" s="1"/>
  <c r="F26" i="20"/>
  <c r="G26" i="20" s="1"/>
  <c r="D27" i="20"/>
  <c r="E27" i="20" s="1"/>
  <c r="D20" i="20"/>
  <c r="E20" i="20" s="1"/>
  <c r="F20" i="20"/>
  <c r="G20" i="20" s="1"/>
  <c r="D10" i="20"/>
  <c r="E10" i="20" s="1"/>
  <c r="P34" i="20"/>
  <c r="P24" i="20"/>
  <c r="Q24" i="20" s="1"/>
  <c r="D25" i="20"/>
  <c r="E25" i="20" s="1"/>
  <c r="F18" i="20"/>
  <c r="D8" i="20"/>
  <c r="E8" i="20" s="1"/>
  <c r="P17" i="12"/>
  <c r="Q17" i="12" s="1"/>
  <c r="F8" i="12"/>
  <c r="P31" i="12"/>
  <c r="R31" i="12" s="1"/>
  <c r="Y28" i="12"/>
  <c r="Z28" i="12" s="1"/>
  <c r="Y31" i="12"/>
  <c r="AA31" i="12" s="1"/>
  <c r="F27" i="12"/>
  <c r="G27" i="12" s="1"/>
  <c r="Y33" i="12"/>
  <c r="AA33" i="12" s="1"/>
  <c r="D25" i="12"/>
  <c r="E25" i="12" s="1"/>
  <c r="D21" i="12"/>
  <c r="E21" i="12" s="1"/>
  <c r="D23" i="12"/>
  <c r="E23" i="12" s="1"/>
  <c r="Y23" i="12"/>
  <c r="Z23" i="12" s="1"/>
  <c r="D24" i="12"/>
  <c r="E24" i="12" s="1"/>
  <c r="D15" i="12"/>
  <c r="E15" i="12" s="1"/>
  <c r="P34" i="12"/>
  <c r="R34" i="12" s="1"/>
  <c r="Y14" i="12"/>
  <c r="AA14" i="12" s="1"/>
  <c r="F17" i="12"/>
  <c r="G17" i="12" s="1"/>
  <c r="F11" i="12"/>
  <c r="G11" i="12" s="1"/>
  <c r="D12" i="12"/>
  <c r="E12" i="12" s="1"/>
  <c r="D16" i="12"/>
  <c r="E16" i="12" s="1"/>
  <c r="Y8" i="12"/>
  <c r="Y34" i="12"/>
  <c r="Z34" i="12" s="1"/>
  <c r="D28" i="12"/>
  <c r="E28" i="12" s="1"/>
  <c r="Y27" i="12"/>
  <c r="Z27" i="12" s="1"/>
  <c r="D22" i="12"/>
  <c r="E22" i="12" s="1"/>
  <c r="P22" i="12"/>
  <c r="R22" i="12" s="1"/>
  <c r="P18" i="12"/>
  <c r="R18" i="12" s="1"/>
  <c r="F25" i="12"/>
  <c r="G25" i="12" s="1"/>
  <c r="Y17" i="12"/>
  <c r="AA17" i="12" s="1"/>
  <c r="Y11" i="12"/>
  <c r="AA11" i="12" s="1"/>
  <c r="F16" i="12"/>
  <c r="G16" i="12" s="1"/>
  <c r="F15" i="12"/>
  <c r="G15" i="12" s="1"/>
  <c r="D9" i="12"/>
  <c r="E9" i="12" s="1"/>
  <c r="Y12" i="12"/>
  <c r="F10" i="12"/>
  <c r="G10" i="12" s="1"/>
  <c r="F34" i="12"/>
  <c r="F33" i="12"/>
  <c r="G33" i="12" s="1"/>
  <c r="P30" i="12"/>
  <c r="D30" i="12"/>
  <c r="E30" i="12" s="1"/>
  <c r="D33" i="12"/>
  <c r="E33" i="12" s="1"/>
  <c r="P24" i="12"/>
  <c r="R24" i="12" s="1"/>
  <c r="P19" i="12"/>
  <c r="Y16" i="12"/>
  <c r="Z16" i="12" s="1"/>
  <c r="D11" i="12"/>
  <c r="E11" i="12" s="1"/>
  <c r="D14" i="12"/>
  <c r="E14" i="12" s="1"/>
  <c r="Y13" i="12"/>
  <c r="Z13" i="12" s="1"/>
  <c r="D17" i="12"/>
  <c r="E17" i="12" s="1"/>
  <c r="P9" i="12"/>
  <c r="Q9" i="12" s="1"/>
  <c r="F9" i="12"/>
  <c r="G9" i="12" s="1"/>
  <c r="Y32" i="12"/>
  <c r="P32" i="12"/>
  <c r="R32" i="12" s="1"/>
  <c r="D26" i="12"/>
  <c r="E26" i="12" s="1"/>
  <c r="D27" i="12"/>
  <c r="E27" i="12" s="1"/>
  <c r="F26" i="12"/>
  <c r="G26" i="12" s="1"/>
  <c r="Y20" i="12"/>
  <c r="Z20" i="12" s="1"/>
  <c r="Y18" i="12"/>
  <c r="AA18" i="12" s="1"/>
  <c r="Y15" i="12"/>
  <c r="AA15" i="12" s="1"/>
  <c r="P20" i="12"/>
  <c r="R20" i="12" s="1"/>
  <c r="D10" i="12"/>
  <c r="E10" i="12" s="1"/>
  <c r="F18" i="12"/>
  <c r="G18" i="12" s="1"/>
  <c r="D18" i="12"/>
  <c r="E18" i="12" s="1"/>
  <c r="F24" i="12"/>
  <c r="G24" i="12" s="1"/>
  <c r="Y8" i="20"/>
  <c r="F34" i="20"/>
  <c r="G34" i="20" s="1"/>
  <c r="P13" i="12"/>
  <c r="R13" i="12" s="1"/>
  <c r="P25" i="12"/>
  <c r="R25" i="12" s="1"/>
  <c r="F35" i="12"/>
  <c r="G35" i="12" s="1"/>
  <c r="P28" i="12"/>
  <c r="Q28" i="12" s="1"/>
  <c r="P20" i="20"/>
  <c r="Y10" i="20"/>
  <c r="AA10" i="20" s="1"/>
  <c r="D8" i="12"/>
  <c r="E8" i="12" s="1"/>
  <c r="Y19" i="12"/>
  <c r="AA19" i="12" s="1"/>
  <c r="F19" i="12"/>
  <c r="G19" i="12" s="1"/>
  <c r="F30" i="12"/>
  <c r="G30" i="12" s="1"/>
  <c r="D21" i="20"/>
  <c r="E21" i="20" s="1"/>
  <c r="Y36" i="11"/>
  <c r="AA36" i="11" s="1"/>
  <c r="Y35" i="11"/>
  <c r="Z35" i="11" s="1"/>
  <c r="P31" i="11"/>
  <c r="R31" i="11" s="1"/>
  <c r="Y25" i="11"/>
  <c r="Z25" i="11" s="1"/>
  <c r="F26" i="11"/>
  <c r="G26" i="11" s="1"/>
  <c r="Y29" i="11"/>
  <c r="D19" i="11"/>
  <c r="E19" i="11" s="1"/>
  <c r="Y18" i="11"/>
  <c r="AA18" i="11" s="1"/>
  <c r="Y17" i="11"/>
  <c r="Z17" i="11" s="1"/>
  <c r="F10" i="11"/>
  <c r="Y10" i="19"/>
  <c r="P34" i="19"/>
  <c r="R34" i="19" s="1"/>
  <c r="Y25" i="19"/>
  <c r="AA25" i="19" s="1"/>
  <c r="Y22" i="19"/>
  <c r="AA22" i="19" s="1"/>
  <c r="Y15" i="19"/>
  <c r="F20" i="19"/>
  <c r="G20" i="19" s="1"/>
  <c r="F18" i="10"/>
  <c r="G18" i="10" s="1"/>
  <c r="D14" i="10"/>
  <c r="E14" i="10" s="1"/>
  <c r="P12" i="10"/>
  <c r="Y36" i="10"/>
  <c r="Z36" i="10" s="1"/>
  <c r="Y32" i="10"/>
  <c r="AA32" i="10" s="1"/>
  <c r="Y37" i="10"/>
  <c r="AA37" i="10" s="1"/>
  <c r="F31" i="10"/>
  <c r="G31" i="10" s="1"/>
  <c r="P25" i="10"/>
  <c r="Q25" i="10" s="1"/>
  <c r="P21" i="10"/>
  <c r="Q21" i="10" s="1"/>
  <c r="P31" i="10"/>
  <c r="R31" i="10" s="1"/>
  <c r="D29" i="10"/>
  <c r="E29" i="10" s="1"/>
  <c r="F36" i="10"/>
  <c r="G36" i="10" s="1"/>
  <c r="D34" i="10"/>
  <c r="E34" i="10" s="1"/>
  <c r="Y35" i="10"/>
  <c r="F27" i="10"/>
  <c r="G27" i="10" s="1"/>
  <c r="P24" i="10"/>
  <c r="R24" i="10" s="1"/>
  <c r="D22" i="10"/>
  <c r="E22" i="10" s="1"/>
  <c r="D18" i="10"/>
  <c r="E18" i="10" s="1"/>
  <c r="D25" i="10"/>
  <c r="E25" i="10" s="1"/>
  <c r="F31" i="18"/>
  <c r="G31" i="18" s="1"/>
  <c r="Y23" i="18"/>
  <c r="Z23" i="18" s="1"/>
  <c r="F26" i="18"/>
  <c r="G26" i="18" s="1"/>
  <c r="F18" i="18"/>
  <c r="G18" i="18" s="1"/>
  <c r="Y19" i="18"/>
  <c r="D18" i="18"/>
  <c r="E18" i="18" s="1"/>
  <c r="F9" i="18"/>
  <c r="G9" i="18" s="1"/>
  <c r="D10" i="18"/>
  <c r="E10" i="18" s="1"/>
  <c r="P9" i="18"/>
  <c r="Q9" i="18" s="1"/>
  <c r="D13" i="18"/>
  <c r="E13" i="18" s="1"/>
  <c r="Y16" i="10"/>
  <c r="Z16" i="10" s="1"/>
  <c r="Y13" i="10"/>
  <c r="AA13" i="10" s="1"/>
  <c r="F10" i="10"/>
  <c r="P13" i="10"/>
  <c r="F17" i="10"/>
  <c r="G17" i="10" s="1"/>
  <c r="F21" i="10"/>
  <c r="G21" i="10" s="1"/>
  <c r="F28" i="10"/>
  <c r="G28" i="10" s="1"/>
  <c r="D26" i="10"/>
  <c r="E26" i="10" s="1"/>
  <c r="P18" i="10"/>
  <c r="Q18" i="10" s="1"/>
  <c r="Y22" i="10"/>
  <c r="AA22" i="10" s="1"/>
  <c r="F16" i="10"/>
  <c r="G16" i="10" s="1"/>
  <c r="P22" i="10"/>
  <c r="R22" i="10" s="1"/>
  <c r="Y30" i="10"/>
  <c r="AA30" i="10" s="1"/>
  <c r="Y34" i="10"/>
  <c r="Z34" i="10" s="1"/>
  <c r="P34" i="10"/>
  <c r="R34" i="10" s="1"/>
  <c r="Y27" i="10"/>
  <c r="Z27" i="10" s="1"/>
  <c r="D31" i="10"/>
  <c r="E31" i="10" s="1"/>
  <c r="F22" i="10"/>
  <c r="G22" i="10" s="1"/>
  <c r="D28" i="10"/>
  <c r="E28" i="10" s="1"/>
  <c r="D37" i="10"/>
  <c r="E37" i="10" s="1"/>
  <c r="P33" i="10"/>
  <c r="F15" i="10"/>
  <c r="G15" i="10" s="1"/>
  <c r="D10" i="10"/>
  <c r="E10" i="10" s="1"/>
  <c r="F18" i="11"/>
  <c r="G18" i="11" s="1"/>
  <c r="Y14" i="11"/>
  <c r="P20" i="11"/>
  <c r="Q20" i="11" s="1"/>
  <c r="D29" i="11"/>
  <c r="E29" i="11" s="1"/>
  <c r="Y21" i="11"/>
  <c r="Z21" i="11" s="1"/>
  <c r="F32" i="11"/>
  <c r="G32" i="11" s="1"/>
  <c r="D32" i="11"/>
  <c r="E32" i="11" s="1"/>
  <c r="P10" i="18"/>
  <c r="R10" i="18" s="1"/>
  <c r="Y14" i="18"/>
  <c r="AA14" i="18" s="1"/>
  <c r="P14" i="18"/>
  <c r="Q14" i="18" s="1"/>
  <c r="P19" i="18"/>
  <c r="R19" i="18" s="1"/>
  <c r="P26" i="18"/>
  <c r="R26" i="18" s="1"/>
  <c r="F22" i="18"/>
  <c r="G22" i="18" s="1"/>
  <c r="D31" i="18"/>
  <c r="E31" i="18" s="1"/>
  <c r="P27" i="18"/>
  <c r="R27" i="18" s="1"/>
  <c r="P9" i="19"/>
  <c r="R9" i="19" s="1"/>
  <c r="Y23" i="19"/>
  <c r="AA23" i="19" s="1"/>
  <c r="P33" i="19"/>
  <c r="P8" i="19"/>
  <c r="D16" i="16"/>
  <c r="E16" i="16" s="1"/>
  <c r="P14" i="16"/>
  <c r="R14" i="16" s="1"/>
  <c r="F37" i="16"/>
  <c r="G37" i="16" s="1"/>
  <c r="D30" i="16"/>
  <c r="E30" i="16" s="1"/>
  <c r="F35" i="16"/>
  <c r="G35" i="16" s="1"/>
  <c r="P33" i="16"/>
  <c r="R33" i="16" s="1"/>
  <c r="P24" i="16"/>
  <c r="R24" i="16" s="1"/>
  <c r="Y22" i="16"/>
  <c r="Z22" i="16" s="1"/>
  <c r="D11" i="16"/>
  <c r="E11" i="16" s="1"/>
  <c r="Y16" i="14"/>
  <c r="AA16" i="14" s="1"/>
  <c r="P36" i="14"/>
  <c r="R36" i="14" s="1"/>
  <c r="F24" i="14"/>
  <c r="G24" i="14" s="1"/>
  <c r="D27" i="14"/>
  <c r="E27" i="14" s="1"/>
  <c r="D23" i="14"/>
  <c r="E23" i="14" s="1"/>
  <c r="P14" i="8"/>
  <c r="Q14" i="8" s="1"/>
  <c r="Y15" i="8"/>
  <c r="Y18" i="8"/>
  <c r="AA18" i="8" s="1"/>
  <c r="D27" i="8"/>
  <c r="E27" i="8" s="1"/>
  <c r="F27" i="8"/>
  <c r="G27" i="8" s="1"/>
  <c r="F18" i="8"/>
  <c r="G18" i="8" s="1"/>
  <c r="F24" i="8"/>
  <c r="G24" i="8" s="1"/>
  <c r="Y27" i="8"/>
  <c r="Z27" i="8" s="1"/>
  <c r="P25" i="8"/>
  <c r="Q25" i="8" s="1"/>
  <c r="P31" i="8"/>
  <c r="R31" i="8" s="1"/>
  <c r="P32" i="8"/>
  <c r="Q32" i="8" s="1"/>
  <c r="D32" i="8"/>
  <c r="E32" i="8" s="1"/>
  <c r="F15" i="8"/>
  <c r="G15" i="8" s="1"/>
  <c r="D16" i="10"/>
  <c r="E16" i="10" s="1"/>
  <c r="D13" i="10"/>
  <c r="E13" i="10" s="1"/>
  <c r="P17" i="10"/>
  <c r="R17" i="10" s="1"/>
  <c r="Y12" i="10"/>
  <c r="AA12" i="10" s="1"/>
  <c r="D19" i="10"/>
  <c r="E19" i="10" s="1"/>
  <c r="F23" i="10"/>
  <c r="G23" i="10" s="1"/>
  <c r="Y29" i="10"/>
  <c r="AA29" i="10" s="1"/>
  <c r="P27" i="10"/>
  <c r="F19" i="10"/>
  <c r="G19" i="10" s="1"/>
  <c r="Y23" i="10"/>
  <c r="Z23" i="10" s="1"/>
  <c r="Y18" i="10"/>
  <c r="D23" i="10"/>
  <c r="E23" i="10" s="1"/>
  <c r="P26" i="10"/>
  <c r="Q26" i="10" s="1"/>
  <c r="F37" i="10"/>
  <c r="G37" i="10" s="1"/>
  <c r="D35" i="10"/>
  <c r="E35" i="10" s="1"/>
  <c r="P28" i="10"/>
  <c r="Q28" i="10" s="1"/>
  <c r="P32" i="10"/>
  <c r="Q32" i="10" s="1"/>
  <c r="D24" i="10"/>
  <c r="E24" i="10" s="1"/>
  <c r="Y28" i="10"/>
  <c r="Z28" i="10" s="1"/>
  <c r="P29" i="10"/>
  <c r="Q29" i="10" s="1"/>
  <c r="F34" i="10"/>
  <c r="G34" i="10" s="1"/>
  <c r="F13" i="10"/>
  <c r="G13" i="10" s="1"/>
  <c r="F12" i="10"/>
  <c r="G12" i="10" s="1"/>
  <c r="Y10" i="11"/>
  <c r="D20" i="11"/>
  <c r="E20" i="11" s="1"/>
  <c r="P19" i="11"/>
  <c r="Q19" i="11" s="1"/>
  <c r="F24" i="11"/>
  <c r="G24" i="11" s="1"/>
  <c r="F22" i="11"/>
  <c r="G22" i="11" s="1"/>
  <c r="F27" i="11"/>
  <c r="G27" i="11" s="1"/>
  <c r="F36" i="11"/>
  <c r="G36" i="11" s="1"/>
  <c r="Y32" i="11"/>
  <c r="D20" i="14"/>
  <c r="E20" i="14" s="1"/>
  <c r="D31" i="14"/>
  <c r="E31" i="14" s="1"/>
  <c r="P34" i="14"/>
  <c r="Q34" i="14" s="1"/>
  <c r="P14" i="14"/>
  <c r="Q14" i="14" s="1"/>
  <c r="F18" i="16"/>
  <c r="G18" i="16" s="1"/>
  <c r="Y19" i="16"/>
  <c r="Z19" i="16" s="1"/>
  <c r="P27" i="16"/>
  <c r="Q27" i="16" s="1"/>
  <c r="P25" i="16"/>
  <c r="R25" i="16" s="1"/>
  <c r="F36" i="16"/>
  <c r="G36" i="16" s="1"/>
  <c r="P22" i="16"/>
  <c r="R22" i="16" s="1"/>
  <c r="P10" i="16"/>
  <c r="Q10" i="16" s="1"/>
  <c r="D9" i="18"/>
  <c r="E9" i="18" s="1"/>
  <c r="D15" i="18"/>
  <c r="E15" i="18" s="1"/>
  <c r="D11" i="18"/>
  <c r="E11" i="18" s="1"/>
  <c r="F24" i="18"/>
  <c r="G24" i="18" s="1"/>
  <c r="P13" i="18"/>
  <c r="R13" i="18" s="1"/>
  <c r="P29" i="18"/>
  <c r="Q29" i="18" s="1"/>
  <c r="D32" i="18"/>
  <c r="E32" i="18" s="1"/>
  <c r="P35" i="18"/>
  <c r="R35" i="18" s="1"/>
  <c r="D22" i="19"/>
  <c r="E22" i="19" s="1"/>
  <c r="Y31" i="19"/>
  <c r="Z31" i="19" s="1"/>
  <c r="P30" i="19"/>
  <c r="Q30" i="19" s="1"/>
  <c r="F8" i="19"/>
  <c r="G8" i="19" s="1"/>
  <c r="F18" i="14"/>
  <c r="G18" i="14" s="1"/>
  <c r="D10" i="14"/>
  <c r="E10" i="14" s="1"/>
  <c r="Y13" i="14"/>
  <c r="Z13" i="14" s="1"/>
  <c r="F13" i="14"/>
  <c r="G13" i="14" s="1"/>
  <c r="Y11" i="14"/>
  <c r="P37" i="14"/>
  <c r="Q37" i="14" s="1"/>
  <c r="P33" i="14"/>
  <c r="Q33" i="14" s="1"/>
  <c r="P29" i="14"/>
  <c r="Q29" i="14" s="1"/>
  <c r="D35" i="14"/>
  <c r="E35" i="14" s="1"/>
  <c r="P35" i="14"/>
  <c r="R35" i="14" s="1"/>
  <c r="F35" i="14"/>
  <c r="G35" i="14" s="1"/>
  <c r="Y31" i="14"/>
  <c r="Z31" i="14" s="1"/>
  <c r="P27" i="14"/>
  <c r="Q27" i="14" s="1"/>
  <c r="P23" i="14"/>
  <c r="F27" i="14"/>
  <c r="G27" i="14" s="1"/>
  <c r="F23" i="14"/>
  <c r="G23" i="14" s="1"/>
  <c r="D28" i="14"/>
  <c r="E28" i="14" s="1"/>
  <c r="P30" i="14"/>
  <c r="Y27" i="14"/>
  <c r="AA27" i="14" s="1"/>
  <c r="P25" i="14"/>
  <c r="Q25" i="14" s="1"/>
  <c r="P19" i="14"/>
  <c r="R19" i="14" s="1"/>
  <c r="P15" i="14"/>
  <c r="F22" i="14"/>
  <c r="G22" i="14" s="1"/>
  <c r="Y17" i="14"/>
  <c r="AA17" i="14" s="1"/>
  <c r="P21" i="14"/>
  <c r="R21" i="14" s="1"/>
  <c r="Y24" i="14"/>
  <c r="D19" i="14"/>
  <c r="E19" i="14" s="1"/>
  <c r="D15" i="14"/>
  <c r="E15" i="14" s="1"/>
  <c r="D13" i="14"/>
  <c r="E13" i="14" s="1"/>
  <c r="P17" i="14"/>
  <c r="R17" i="14" s="1"/>
  <c r="F10" i="14"/>
  <c r="Y19" i="14"/>
  <c r="AA19" i="14" s="1"/>
  <c r="Y20" i="14"/>
  <c r="AA20" i="14" s="1"/>
  <c r="D17" i="14"/>
  <c r="E17" i="14" s="1"/>
  <c r="F26" i="14"/>
  <c r="G26" i="14" s="1"/>
  <c r="D18" i="14"/>
  <c r="E18" i="14" s="1"/>
  <c r="D24" i="14"/>
  <c r="E24" i="14" s="1"/>
  <c r="P28" i="14"/>
  <c r="Q28" i="14" s="1"/>
  <c r="P31" i="14"/>
  <c r="R31" i="14" s="1"/>
  <c r="D34" i="14"/>
  <c r="E34" i="14" s="1"/>
  <c r="F29" i="14"/>
  <c r="G29" i="14" s="1"/>
  <c r="D26" i="14"/>
  <c r="E26" i="14" s="1"/>
  <c r="Y30" i="14"/>
  <c r="AA30" i="14" s="1"/>
  <c r="D37" i="14"/>
  <c r="E37" i="14" s="1"/>
  <c r="P32" i="14"/>
  <c r="Q32" i="14" s="1"/>
  <c r="F37" i="14"/>
  <c r="G37" i="14" s="1"/>
  <c r="F34" i="14"/>
  <c r="G34" i="14" s="1"/>
  <c r="Y12" i="14"/>
  <c r="Z12" i="14" s="1"/>
  <c r="P13" i="14"/>
  <c r="R13" i="14" s="1"/>
  <c r="F12" i="14"/>
  <c r="G12" i="14" s="1"/>
  <c r="P13" i="11"/>
  <c r="D11" i="11"/>
  <c r="E11" i="11" s="1"/>
  <c r="P37" i="11"/>
  <c r="R37" i="11" s="1"/>
  <c r="P33" i="11"/>
  <c r="Q33" i="11" s="1"/>
  <c r="P29" i="11"/>
  <c r="Q29" i="11" s="1"/>
  <c r="D35" i="11"/>
  <c r="E35" i="11" s="1"/>
  <c r="D31" i="11"/>
  <c r="E31" i="11" s="1"/>
  <c r="D34" i="11"/>
  <c r="E34" i="11" s="1"/>
  <c r="D37" i="11"/>
  <c r="E37" i="11" s="1"/>
  <c r="D33" i="11"/>
  <c r="E33" i="11" s="1"/>
  <c r="P26" i="11"/>
  <c r="P22" i="11"/>
  <c r="R22" i="11" s="1"/>
  <c r="D30" i="11"/>
  <c r="E30" i="11" s="1"/>
  <c r="P25" i="11"/>
  <c r="Q25" i="11" s="1"/>
  <c r="P21" i="11"/>
  <c r="Q21" i="11" s="1"/>
  <c r="D27" i="11"/>
  <c r="E27" i="11" s="1"/>
  <c r="P27" i="11"/>
  <c r="R27" i="11" s="1"/>
  <c r="P23" i="11"/>
  <c r="Y19" i="11"/>
  <c r="Z19" i="11" s="1"/>
  <c r="Y15" i="11"/>
  <c r="Z15" i="11" s="1"/>
  <c r="Y23" i="11"/>
  <c r="D18" i="11"/>
  <c r="E18" i="11" s="1"/>
  <c r="D14" i="11"/>
  <c r="E14" i="11" s="1"/>
  <c r="F19" i="11"/>
  <c r="G19" i="11" s="1"/>
  <c r="F25" i="11"/>
  <c r="G25" i="11" s="1"/>
  <c r="P17" i="11"/>
  <c r="R17" i="11" s="1"/>
  <c r="F15" i="11"/>
  <c r="G15" i="11" s="1"/>
  <c r="F12" i="11"/>
  <c r="G12" i="11" s="1"/>
  <c r="Y12" i="11"/>
  <c r="AA12" i="11" s="1"/>
  <c r="D33" i="16"/>
  <c r="E33" i="16" s="1"/>
  <c r="D10" i="16"/>
  <c r="E10" i="16" s="1"/>
  <c r="F19" i="16"/>
  <c r="G19" i="16" s="1"/>
  <c r="D12" i="16"/>
  <c r="E12" i="16" s="1"/>
  <c r="F10" i="16"/>
  <c r="G10" i="16" s="1"/>
  <c r="D13" i="16"/>
  <c r="E13" i="16" s="1"/>
  <c r="D17" i="16"/>
  <c r="E17" i="16" s="1"/>
  <c r="F12" i="16"/>
  <c r="G12" i="16" s="1"/>
  <c r="F16" i="16"/>
  <c r="G16" i="16" s="1"/>
  <c r="P36" i="16"/>
  <c r="Q36" i="16" s="1"/>
  <c r="P32" i="16"/>
  <c r="Q32" i="16" s="1"/>
  <c r="P35" i="16"/>
  <c r="Q35" i="16" s="1"/>
  <c r="P31" i="16"/>
  <c r="Q31" i="16" s="1"/>
  <c r="D36" i="16"/>
  <c r="E36" i="16" s="1"/>
  <c r="P13" i="16"/>
  <c r="R13" i="16" s="1"/>
  <c r="P11" i="16"/>
  <c r="D21" i="16"/>
  <c r="E21" i="16" s="1"/>
  <c r="Y13" i="16"/>
  <c r="AA13" i="16" s="1"/>
  <c r="P19" i="16"/>
  <c r="Q19" i="16" s="1"/>
  <c r="P15" i="16"/>
  <c r="Q15" i="16" s="1"/>
  <c r="Y35" i="16"/>
  <c r="Z35" i="16" s="1"/>
  <c r="D31" i="16"/>
  <c r="E31" i="16" s="1"/>
  <c r="F32" i="16"/>
  <c r="G32" i="16" s="1"/>
  <c r="F34" i="16"/>
  <c r="G34" i="16" s="1"/>
  <c r="Y28" i="16"/>
  <c r="D37" i="16"/>
  <c r="E37" i="16" s="1"/>
  <c r="P29" i="16"/>
  <c r="R29" i="16" s="1"/>
  <c r="D27" i="16"/>
  <c r="E27" i="16" s="1"/>
  <c r="D32" i="16"/>
  <c r="E32" i="16" s="1"/>
  <c r="Y26" i="16"/>
  <c r="Z26" i="16" s="1"/>
  <c r="D25" i="16"/>
  <c r="E25" i="16" s="1"/>
  <c r="D23" i="16"/>
  <c r="E23" i="16" s="1"/>
  <c r="D19" i="16"/>
  <c r="E19" i="16" s="1"/>
  <c r="P23" i="16"/>
  <c r="Q23" i="16" s="1"/>
  <c r="Y25" i="16"/>
  <c r="Z25" i="16" s="1"/>
  <c r="Y20" i="16"/>
  <c r="Y11" i="16"/>
  <c r="Z11" i="16" s="1"/>
  <c r="Y15" i="16"/>
  <c r="AA15" i="16" s="1"/>
  <c r="Y18" i="16"/>
  <c r="AA18" i="16" s="1"/>
  <c r="D37" i="7"/>
  <c r="E37" i="7" s="1"/>
  <c r="D30" i="7"/>
  <c r="E30" i="7" s="1"/>
  <c r="D25" i="7"/>
  <c r="E25" i="7" s="1"/>
  <c r="F13" i="7"/>
  <c r="G13" i="7" s="1"/>
  <c r="D29" i="7"/>
  <c r="E29" i="7" s="1"/>
  <c r="Y35" i="7"/>
  <c r="Z35" i="7" s="1"/>
  <c r="Y31" i="7"/>
  <c r="AA31" i="7" s="1"/>
  <c r="Y27" i="7"/>
  <c r="Z27" i="7" s="1"/>
  <c r="Y23" i="7"/>
  <c r="Y19" i="7"/>
  <c r="AA19" i="7" s="1"/>
  <c r="Y15" i="7"/>
  <c r="Y11" i="7"/>
  <c r="AA11" i="7" s="1"/>
  <c r="P34" i="7"/>
  <c r="Q34" i="7" s="1"/>
  <c r="P30" i="7"/>
  <c r="R30" i="7" s="1"/>
  <c r="P26" i="7"/>
  <c r="R26" i="7" s="1"/>
  <c r="P22" i="7"/>
  <c r="R22" i="7" s="1"/>
  <c r="P18" i="7"/>
  <c r="R18" i="7" s="1"/>
  <c r="P14" i="7"/>
  <c r="R14" i="7" s="1"/>
  <c r="Y10" i="7"/>
  <c r="F35" i="7"/>
  <c r="G35" i="7" s="1"/>
  <c r="F31" i="7"/>
  <c r="G31" i="7" s="1"/>
  <c r="F27" i="7"/>
  <c r="G27" i="7" s="1"/>
  <c r="F23" i="7"/>
  <c r="G23" i="7" s="1"/>
  <c r="F19" i="7"/>
  <c r="G19" i="7" s="1"/>
  <c r="D12" i="7"/>
  <c r="E12" i="7" s="1"/>
  <c r="D23" i="7"/>
  <c r="E23" i="7" s="1"/>
  <c r="F12" i="7"/>
  <c r="G12" i="7" s="1"/>
  <c r="D24" i="7"/>
  <c r="E24" i="7" s="1"/>
  <c r="D10" i="7"/>
  <c r="E10" i="7" s="1"/>
  <c r="D34" i="7"/>
  <c r="E34" i="7" s="1"/>
  <c r="D21" i="7"/>
  <c r="E21" i="7" s="1"/>
  <c r="Y34" i="7"/>
  <c r="Z34" i="7" s="1"/>
  <c r="Y29" i="7"/>
  <c r="Y24" i="7"/>
  <c r="Y18" i="7"/>
  <c r="AA18" i="7" s="1"/>
  <c r="Y13" i="7"/>
  <c r="P35" i="7"/>
  <c r="P29" i="7"/>
  <c r="Q29" i="7" s="1"/>
  <c r="P24" i="7"/>
  <c r="P19" i="7"/>
  <c r="P13" i="7"/>
  <c r="R13" i="7" s="1"/>
  <c r="F37" i="7"/>
  <c r="G37" i="7" s="1"/>
  <c r="F32" i="7"/>
  <c r="G32" i="7" s="1"/>
  <c r="F26" i="7"/>
  <c r="G26" i="7" s="1"/>
  <c r="F21" i="7"/>
  <c r="G21" i="7" s="1"/>
  <c r="P10" i="7"/>
  <c r="D27" i="7"/>
  <c r="E27" i="7" s="1"/>
  <c r="F16" i="7"/>
  <c r="G16" i="7" s="1"/>
  <c r="D36" i="7"/>
  <c r="E36" i="7" s="1"/>
  <c r="P14" i="11"/>
  <c r="R14" i="11" s="1"/>
  <c r="F11" i="11"/>
  <c r="G11" i="11" s="1"/>
  <c r="D16" i="11"/>
  <c r="E16" i="11" s="1"/>
  <c r="Y20" i="11"/>
  <c r="AA20" i="11" s="1"/>
  <c r="F21" i="11"/>
  <c r="G21" i="11" s="1"/>
  <c r="P15" i="11"/>
  <c r="F20" i="11"/>
  <c r="G20" i="11" s="1"/>
  <c r="P16" i="11"/>
  <c r="R16" i="11" s="1"/>
  <c r="D22" i="11"/>
  <c r="E22" i="11" s="1"/>
  <c r="Y26" i="11"/>
  <c r="Z26" i="11" s="1"/>
  <c r="Y27" i="11"/>
  <c r="AA27" i="11" s="1"/>
  <c r="D24" i="11"/>
  <c r="E24" i="11" s="1"/>
  <c r="Y28" i="11"/>
  <c r="F23" i="11"/>
  <c r="G23" i="11" s="1"/>
  <c r="F29" i="11"/>
  <c r="G29" i="11" s="1"/>
  <c r="F35" i="11"/>
  <c r="G35" i="11" s="1"/>
  <c r="Y34" i="11"/>
  <c r="P32" i="11"/>
  <c r="R32" i="11" s="1"/>
  <c r="F37" i="11"/>
  <c r="G37" i="11" s="1"/>
  <c r="F34" i="11"/>
  <c r="G34" i="11" s="1"/>
  <c r="D12" i="11"/>
  <c r="E12" i="11" s="1"/>
  <c r="D16" i="14"/>
  <c r="E16" i="14" s="1"/>
  <c r="Y15" i="14"/>
  <c r="AA15" i="14" s="1"/>
  <c r="P20" i="14"/>
  <c r="D21" i="14"/>
  <c r="E21" i="14" s="1"/>
  <c r="P18" i="14"/>
  <c r="D14" i="14"/>
  <c r="E14" i="14" s="1"/>
  <c r="Y18" i="14"/>
  <c r="Z18" i="14" s="1"/>
  <c r="P24" i="14"/>
  <c r="R24" i="14" s="1"/>
  <c r="D29" i="14"/>
  <c r="E29" i="14" s="1"/>
  <c r="F32" i="14"/>
  <c r="G32" i="14" s="1"/>
  <c r="D25" i="14"/>
  <c r="E25" i="14" s="1"/>
  <c r="D22" i="14"/>
  <c r="E22" i="14" s="1"/>
  <c r="Y26" i="14"/>
  <c r="D33" i="14"/>
  <c r="E33" i="14" s="1"/>
  <c r="Y37" i="14"/>
  <c r="F33" i="14"/>
  <c r="G33" i="14" s="1"/>
  <c r="F30" i="14"/>
  <c r="G30" i="14" s="1"/>
  <c r="D36" i="14"/>
  <c r="E36" i="14" s="1"/>
  <c r="D12" i="14"/>
  <c r="E12" i="14" s="1"/>
  <c r="P12" i="14"/>
  <c r="P11" i="14"/>
  <c r="D18" i="16"/>
  <c r="E18" i="16" s="1"/>
  <c r="F13" i="16"/>
  <c r="G13" i="16" s="1"/>
  <c r="D20" i="16"/>
  <c r="E20" i="16" s="1"/>
  <c r="F31" i="16"/>
  <c r="G31" i="16" s="1"/>
  <c r="F27" i="16"/>
  <c r="G27" i="16" s="1"/>
  <c r="F21" i="16"/>
  <c r="G21" i="16" s="1"/>
  <c r="P26" i="16"/>
  <c r="Q26" i="16" s="1"/>
  <c r="F28" i="16"/>
  <c r="G28" i="16" s="1"/>
  <c r="F25" i="16"/>
  <c r="G25" i="16" s="1"/>
  <c r="P30" i="16"/>
  <c r="Q30" i="16" s="1"/>
  <c r="F26" i="16"/>
  <c r="G26" i="16" s="1"/>
  <c r="Y32" i="16"/>
  <c r="AA32" i="16" s="1"/>
  <c r="D34" i="16"/>
  <c r="E34" i="16" s="1"/>
  <c r="F33" i="16"/>
  <c r="G33" i="16" s="1"/>
  <c r="P18" i="16"/>
  <c r="R18" i="16" s="1"/>
  <c r="Y17" i="16"/>
  <c r="Z17" i="16" s="1"/>
  <c r="F23" i="16"/>
  <c r="G23" i="16" s="1"/>
  <c r="P17" i="16"/>
  <c r="Q17" i="16" s="1"/>
  <c r="D20" i="7"/>
  <c r="E20" i="7" s="1"/>
  <c r="D19" i="7"/>
  <c r="E19" i="7" s="1"/>
  <c r="F18" i="7"/>
  <c r="G18" i="7" s="1"/>
  <c r="F25" i="7"/>
  <c r="G25" i="7" s="1"/>
  <c r="F33" i="7"/>
  <c r="G33" i="7" s="1"/>
  <c r="P11" i="7"/>
  <c r="P17" i="7"/>
  <c r="Q17" i="7" s="1"/>
  <c r="P25" i="7"/>
  <c r="Q25" i="7" s="1"/>
  <c r="P32" i="7"/>
  <c r="Y12" i="7"/>
  <c r="Y20" i="7"/>
  <c r="Y26" i="7"/>
  <c r="AA26" i="7" s="1"/>
  <c r="Y33" i="7"/>
  <c r="D15" i="7"/>
  <c r="E15" i="7" s="1"/>
  <c r="D18" i="7"/>
  <c r="E18" i="7" s="1"/>
  <c r="D17" i="7"/>
  <c r="E17" i="7" s="1"/>
  <c r="F11" i="18"/>
  <c r="G11" i="18" s="1"/>
  <c r="Y34" i="18"/>
  <c r="Z34" i="18" s="1"/>
  <c r="F35" i="18"/>
  <c r="G35" i="18" s="1"/>
  <c r="Y29" i="18"/>
  <c r="Z29" i="18" s="1"/>
  <c r="Y32" i="18"/>
  <c r="AA32" i="18" s="1"/>
  <c r="Y27" i="18"/>
  <c r="Z27" i="18" s="1"/>
  <c r="P32" i="18"/>
  <c r="R32" i="18" s="1"/>
  <c r="Y35" i="18"/>
  <c r="Z35" i="18" s="1"/>
  <c r="Y24" i="18"/>
  <c r="D22" i="18"/>
  <c r="E22" i="18" s="1"/>
  <c r="P17" i="18"/>
  <c r="R17" i="18" s="1"/>
  <c r="P28" i="18"/>
  <c r="R28" i="18" s="1"/>
  <c r="Y21" i="18"/>
  <c r="AA21" i="18" s="1"/>
  <c r="F33" i="18"/>
  <c r="G33" i="18" s="1"/>
  <c r="F20" i="18"/>
  <c r="G20" i="18" s="1"/>
  <c r="F16" i="18"/>
  <c r="G16" i="18" s="1"/>
  <c r="P12" i="18"/>
  <c r="Q12" i="18" s="1"/>
  <c r="P8" i="18"/>
  <c r="R8" i="18" s="1"/>
  <c r="P18" i="18"/>
  <c r="Q18" i="18" s="1"/>
  <c r="P11" i="18"/>
  <c r="Q11" i="18" s="1"/>
  <c r="P16" i="18"/>
  <c r="Q16" i="18" s="1"/>
  <c r="Y12" i="18"/>
  <c r="Z12" i="18" s="1"/>
  <c r="Y8" i="18"/>
  <c r="AA8" i="18" s="1"/>
  <c r="D17" i="18"/>
  <c r="E17" i="18" s="1"/>
  <c r="Y9" i="18"/>
  <c r="AA9" i="18" s="1"/>
  <c r="P31" i="18"/>
  <c r="Q31" i="18" s="1"/>
  <c r="D33" i="18"/>
  <c r="E33" i="18" s="1"/>
  <c r="P33" i="18"/>
  <c r="R33" i="18" s="1"/>
  <c r="P24" i="18"/>
  <c r="Q24" i="18" s="1"/>
  <c r="Y28" i="18"/>
  <c r="Z28" i="18" s="1"/>
  <c r="P25" i="18"/>
  <c r="R25" i="18" s="1"/>
  <c r="D21" i="18"/>
  <c r="E21" i="18" s="1"/>
  <c r="F14" i="18"/>
  <c r="G14" i="18" s="1"/>
  <c r="F23" i="18"/>
  <c r="G23" i="18" s="1"/>
  <c r="Y31" i="18"/>
  <c r="Z31" i="18" s="1"/>
  <c r="Y18" i="18"/>
  <c r="AA18" i="18" s="1"/>
  <c r="F13" i="18"/>
  <c r="G13" i="18" s="1"/>
  <c r="F19" i="18"/>
  <c r="G19" i="18" s="1"/>
  <c r="Y15" i="18"/>
  <c r="Z15" i="18" s="1"/>
  <c r="D27" i="18"/>
  <c r="E27" i="18" s="1"/>
  <c r="D12" i="18"/>
  <c r="E12" i="18" s="1"/>
  <c r="F8" i="18"/>
  <c r="G8" i="18" s="1"/>
  <c r="D14" i="18"/>
  <c r="E14" i="18" s="1"/>
  <c r="F11" i="7"/>
  <c r="G11" i="7" s="1"/>
  <c r="P11" i="11"/>
  <c r="R11" i="11" s="1"/>
  <c r="P10" i="11"/>
  <c r="Q10" i="11" s="1"/>
  <c r="Y16" i="11"/>
  <c r="AA16" i="11" s="1"/>
  <c r="D17" i="11"/>
  <c r="E17" i="11" s="1"/>
  <c r="D23" i="11"/>
  <c r="E23" i="11" s="1"/>
  <c r="F16" i="11"/>
  <c r="G16" i="11" s="1"/>
  <c r="P12" i="11"/>
  <c r="R12" i="11" s="1"/>
  <c r="F17" i="11"/>
  <c r="G17" i="11" s="1"/>
  <c r="Y22" i="11"/>
  <c r="F28" i="11"/>
  <c r="G28" i="11" s="1"/>
  <c r="P28" i="11"/>
  <c r="R28" i="11" s="1"/>
  <c r="Y24" i="11"/>
  <c r="Z24" i="11" s="1"/>
  <c r="F31" i="11"/>
  <c r="G31" i="11" s="1"/>
  <c r="D25" i="11"/>
  <c r="E25" i="11" s="1"/>
  <c r="P30" i="11"/>
  <c r="R30" i="11" s="1"/>
  <c r="Y37" i="11"/>
  <c r="AA37" i="11" s="1"/>
  <c r="P35" i="11"/>
  <c r="R35" i="11" s="1"/>
  <c r="F33" i="11"/>
  <c r="G33" i="11" s="1"/>
  <c r="F30" i="11"/>
  <c r="G30" i="11" s="1"/>
  <c r="D36" i="11"/>
  <c r="E36" i="11" s="1"/>
  <c r="Y11" i="11"/>
  <c r="Z11" i="11" s="1"/>
  <c r="F11" i="14"/>
  <c r="P16" i="14"/>
  <c r="Q16" i="14" s="1"/>
  <c r="Y21" i="14"/>
  <c r="Z21" i="14" s="1"/>
  <c r="P22" i="14"/>
  <c r="Q22" i="14" s="1"/>
  <c r="F19" i="14"/>
  <c r="G19" i="14" s="1"/>
  <c r="Y14" i="14"/>
  <c r="AA14" i="14" s="1"/>
  <c r="F20" i="14"/>
  <c r="G20" i="14" s="1"/>
  <c r="F25" i="14"/>
  <c r="G25" i="14" s="1"/>
  <c r="D30" i="14"/>
  <c r="E30" i="14" s="1"/>
  <c r="Y28" i="14"/>
  <c r="AA28" i="14" s="1"/>
  <c r="Y25" i="14"/>
  <c r="Z25" i="14" s="1"/>
  <c r="Y22" i="14"/>
  <c r="AA22" i="14" s="1"/>
  <c r="F28" i="14"/>
  <c r="G28" i="14" s="1"/>
  <c r="Y33" i="14"/>
  <c r="AA33" i="14" s="1"/>
  <c r="Y34" i="14"/>
  <c r="AA34" i="14" s="1"/>
  <c r="Y35" i="14"/>
  <c r="D32" i="14"/>
  <c r="E32" i="14" s="1"/>
  <c r="Y36" i="14"/>
  <c r="AA36" i="14" s="1"/>
  <c r="F15" i="14"/>
  <c r="G15" i="14" s="1"/>
  <c r="D11" i="14"/>
  <c r="E11" i="14" s="1"/>
  <c r="Y10" i="14"/>
  <c r="Z10" i="14" s="1"/>
  <c r="F17" i="16"/>
  <c r="G17" i="16" s="1"/>
  <c r="P12" i="16"/>
  <c r="R12" i="16" s="1"/>
  <c r="P21" i="16"/>
  <c r="Q21" i="16" s="1"/>
  <c r="D22" i="16"/>
  <c r="E22" i="16" s="1"/>
  <c r="Y37" i="16"/>
  <c r="AA37" i="16" s="1"/>
  <c r="Y23" i="16"/>
  <c r="Z23" i="16" s="1"/>
  <c r="P34" i="16"/>
  <c r="R34" i="16" s="1"/>
  <c r="Y29" i="16"/>
  <c r="Z29" i="16" s="1"/>
  <c r="Y27" i="16"/>
  <c r="Z27" i="16" s="1"/>
  <c r="Y33" i="16"/>
  <c r="Z33" i="16" s="1"/>
  <c r="D28" i="16"/>
  <c r="E28" i="16" s="1"/>
  <c r="P37" i="16"/>
  <c r="R37" i="16" s="1"/>
  <c r="Y34" i="16"/>
  <c r="Z34" i="16" s="1"/>
  <c r="D35" i="16"/>
  <c r="E35" i="16" s="1"/>
  <c r="Y14" i="16"/>
  <c r="Z14" i="16" s="1"/>
  <c r="F15" i="16"/>
  <c r="G15" i="16" s="1"/>
  <c r="Y12" i="16"/>
  <c r="Z12" i="16" s="1"/>
  <c r="Y10" i="16"/>
  <c r="Z10" i="16" s="1"/>
  <c r="P22" i="18"/>
  <c r="R22" i="18" s="1"/>
  <c r="Y13" i="18"/>
  <c r="AA13" i="18" s="1"/>
  <c r="Y10" i="18"/>
  <c r="AA10" i="18" s="1"/>
  <c r="F15" i="18"/>
  <c r="G15" i="18" s="1"/>
  <c r="Y17" i="18"/>
  <c r="Y22" i="18"/>
  <c r="AA22" i="18" s="1"/>
  <c r="P20" i="18"/>
  <c r="R20" i="18" s="1"/>
  <c r="Y16" i="18"/>
  <c r="AA16" i="18" s="1"/>
  <c r="P21" i="18"/>
  <c r="D26" i="18"/>
  <c r="E26" i="18" s="1"/>
  <c r="F29" i="18"/>
  <c r="G29" i="18" s="1"/>
  <c r="D29" i="18"/>
  <c r="E29" i="18" s="1"/>
  <c r="Y30" i="18"/>
  <c r="AA30" i="18" s="1"/>
  <c r="F14" i="7"/>
  <c r="G14" i="7" s="1"/>
  <c r="D16" i="7"/>
  <c r="E16" i="7" s="1"/>
  <c r="F20" i="7"/>
  <c r="G20" i="7" s="1"/>
  <c r="F28" i="7"/>
  <c r="G28" i="7" s="1"/>
  <c r="F34" i="7"/>
  <c r="G34" i="7" s="1"/>
  <c r="P12" i="7"/>
  <c r="P20" i="7"/>
  <c r="P27" i="7"/>
  <c r="P33" i="7"/>
  <c r="R33" i="7" s="1"/>
  <c r="Y14" i="7"/>
  <c r="Z14" i="7" s="1"/>
  <c r="Y21" i="7"/>
  <c r="Y28" i="7"/>
  <c r="Y36" i="7"/>
  <c r="Z36" i="7" s="1"/>
  <c r="D11" i="7"/>
  <c r="E11" i="7" s="1"/>
  <c r="P10" i="20"/>
  <c r="Q10" i="20" s="1"/>
  <c r="P12" i="20"/>
  <c r="R12" i="20" s="1"/>
  <c r="Y30" i="20"/>
  <c r="AA30" i="20" s="1"/>
  <c r="F31" i="20"/>
  <c r="G31" i="20" s="1"/>
  <c r="D32" i="20"/>
  <c r="E32" i="20" s="1"/>
  <c r="F33" i="20"/>
  <c r="G33" i="20" s="1"/>
  <c r="P29" i="20"/>
  <c r="D28" i="20"/>
  <c r="E28" i="20" s="1"/>
  <c r="Y21" i="20"/>
  <c r="AA21" i="20" s="1"/>
  <c r="Y13" i="20"/>
  <c r="D16" i="20"/>
  <c r="E16" i="20" s="1"/>
  <c r="F17" i="20"/>
  <c r="G17" i="20" s="1"/>
  <c r="F16" i="20"/>
  <c r="G16" i="20" s="1"/>
  <c r="F10" i="20"/>
  <c r="G10" i="20" s="1"/>
  <c r="D9" i="20"/>
  <c r="E9" i="20" s="1"/>
  <c r="D11" i="20"/>
  <c r="E11" i="20" s="1"/>
  <c r="F35" i="20"/>
  <c r="G35" i="20" s="1"/>
  <c r="Y35" i="20"/>
  <c r="AA35" i="20" s="1"/>
  <c r="Y31" i="20"/>
  <c r="AA31" i="20" s="1"/>
  <c r="P32" i="20"/>
  <c r="R32" i="20" s="1"/>
  <c r="F23" i="20"/>
  <c r="G23" i="20" s="1"/>
  <c r="D13" i="20"/>
  <c r="E13" i="20" s="1"/>
  <c r="F21" i="20"/>
  <c r="G21" i="20" s="1"/>
  <c r="P19" i="20"/>
  <c r="Q19" i="20" s="1"/>
  <c r="D12" i="20"/>
  <c r="E12" i="20" s="1"/>
  <c r="P8" i="12"/>
  <c r="R8" i="12" s="1"/>
  <c r="F32" i="12"/>
  <c r="G32" i="12" s="1"/>
  <c r="D32" i="12"/>
  <c r="E32" i="12" s="1"/>
  <c r="Y35" i="12"/>
  <c r="Z35" i="12" s="1"/>
  <c r="F29" i="12"/>
  <c r="G29" i="12" s="1"/>
  <c r="D29" i="12"/>
  <c r="E29" i="12" s="1"/>
  <c r="P23" i="12"/>
  <c r="R23" i="12" s="1"/>
  <c r="P27" i="12"/>
  <c r="R27" i="12" s="1"/>
  <c r="F23" i="12"/>
  <c r="G23" i="12" s="1"/>
  <c r="Y24" i="12"/>
  <c r="AA24" i="12" s="1"/>
  <c r="Y30" i="12"/>
  <c r="Z30" i="12" s="1"/>
  <c r="D20" i="12"/>
  <c r="E20" i="12" s="1"/>
  <c r="F20" i="12"/>
  <c r="G20" i="12" s="1"/>
  <c r="Y29" i="12"/>
  <c r="AA29" i="12" s="1"/>
  <c r="P16" i="12"/>
  <c r="R16" i="12" s="1"/>
  <c r="P12" i="12"/>
  <c r="R12" i="12" s="1"/>
  <c r="F22" i="12"/>
  <c r="G22" i="12" s="1"/>
  <c r="P15" i="12"/>
  <c r="Q15" i="12" s="1"/>
  <c r="F21" i="12"/>
  <c r="G21" i="12" s="1"/>
  <c r="P14" i="12"/>
  <c r="P10" i="12"/>
  <c r="R10" i="12" s="1"/>
  <c r="Y9" i="12"/>
  <c r="AA9" i="12" s="1"/>
  <c r="F12" i="12"/>
  <c r="G12" i="12" s="1"/>
  <c r="D19" i="12"/>
  <c r="E19" i="12" s="1"/>
  <c r="D13" i="7"/>
  <c r="E13" i="7" s="1"/>
  <c r="Y18" i="19"/>
  <c r="AA18" i="19" s="1"/>
  <c r="Y14" i="19"/>
  <c r="AA14" i="19" s="1"/>
  <c r="D30" i="19"/>
  <c r="E30" i="19" s="1"/>
  <c r="F33" i="19"/>
  <c r="G33" i="19" s="1"/>
  <c r="F26" i="19"/>
  <c r="G26" i="19" s="1"/>
  <c r="D17" i="19"/>
  <c r="E17" i="19" s="1"/>
  <c r="Y19" i="19"/>
  <c r="AA19" i="19" s="1"/>
  <c r="D9" i="19"/>
  <c r="E9" i="19" s="1"/>
  <c r="F8" i="9"/>
  <c r="L1" i="8"/>
  <c r="P15" i="19"/>
  <c r="Q15" i="19" s="1"/>
  <c r="F11" i="19"/>
  <c r="G11" i="19" s="1"/>
  <c r="F24" i="19"/>
  <c r="G24" i="19" s="1"/>
  <c r="Y12" i="19"/>
  <c r="Z12" i="19" s="1"/>
  <c r="Y8" i="19"/>
  <c r="Z8" i="19" s="1"/>
  <c r="P16" i="19"/>
  <c r="P20" i="19"/>
  <c r="R20" i="19" s="1"/>
  <c r="P23" i="19"/>
  <c r="R23" i="19" s="1"/>
  <c r="F18" i="19"/>
  <c r="G18" i="19" s="1"/>
  <c r="D26" i="19"/>
  <c r="E26" i="19" s="1"/>
  <c r="Y17" i="19"/>
  <c r="Z17" i="19" s="1"/>
  <c r="Y26" i="19"/>
  <c r="Z26" i="19" s="1"/>
  <c r="P24" i="19"/>
  <c r="Q24" i="19" s="1"/>
  <c r="D24" i="19"/>
  <c r="E24" i="19" s="1"/>
  <c r="Y27" i="19"/>
  <c r="Z27" i="19" s="1"/>
  <c r="P22" i="19"/>
  <c r="R22" i="19" s="1"/>
  <c r="P26" i="19"/>
  <c r="Q26" i="19" s="1"/>
  <c r="F29" i="19"/>
  <c r="G29" i="19" s="1"/>
  <c r="D35" i="19"/>
  <c r="E35" i="19" s="1"/>
  <c r="F34" i="19"/>
  <c r="G34" i="19" s="1"/>
  <c r="F31" i="19"/>
  <c r="G31" i="19" s="1"/>
  <c r="F35" i="19"/>
  <c r="G35" i="19" s="1"/>
  <c r="Y30" i="19"/>
  <c r="Y34" i="19"/>
  <c r="Z34" i="19" s="1"/>
  <c r="Y11" i="19"/>
  <c r="Z11" i="19" s="1"/>
  <c r="D14" i="19"/>
  <c r="E14" i="19" s="1"/>
  <c r="D10" i="19"/>
  <c r="E10" i="19" s="1"/>
  <c r="P14" i="19"/>
  <c r="R14" i="19" s="1"/>
  <c r="P10" i="19"/>
  <c r="R10" i="19" s="1"/>
  <c r="F16" i="19"/>
  <c r="G16" i="19" s="1"/>
  <c r="D12" i="19"/>
  <c r="E12" i="19" s="1"/>
  <c r="D8" i="19"/>
  <c r="E8" i="19" s="1"/>
  <c r="F17" i="19"/>
  <c r="G17" i="19" s="1"/>
  <c r="D21" i="19"/>
  <c r="E21" i="19" s="1"/>
  <c r="D16" i="19"/>
  <c r="E16" i="19" s="1"/>
  <c r="D20" i="19"/>
  <c r="E20" i="19" s="1"/>
  <c r="P29" i="19"/>
  <c r="R29" i="19" s="1"/>
  <c r="P18" i="19"/>
  <c r="R18" i="19" s="1"/>
  <c r="F21" i="19"/>
  <c r="G21" i="19" s="1"/>
  <c r="F25" i="19"/>
  <c r="G25" i="19" s="1"/>
  <c r="Y24" i="19"/>
  <c r="AA24" i="19" s="1"/>
  <c r="Y28" i="19"/>
  <c r="AA28" i="19" s="1"/>
  <c r="F23" i="19"/>
  <c r="G23" i="19" s="1"/>
  <c r="D27" i="19"/>
  <c r="E27" i="19" s="1"/>
  <c r="D31" i="19"/>
  <c r="E31" i="19" s="1"/>
  <c r="Y35" i="19"/>
  <c r="AA35" i="19" s="1"/>
  <c r="D29" i="19"/>
  <c r="E29" i="19" s="1"/>
  <c r="D33" i="19"/>
  <c r="E33" i="19" s="1"/>
  <c r="P27" i="19"/>
  <c r="P31" i="19"/>
  <c r="R31" i="19" s="1"/>
  <c r="P35" i="19"/>
  <c r="R35" i="19" s="1"/>
  <c r="D11" i="19"/>
  <c r="E11" i="19" s="1"/>
  <c r="P19" i="19"/>
  <c r="R19" i="19" s="1"/>
  <c r="F12" i="19"/>
  <c r="G12" i="19" s="1"/>
  <c r="Y21" i="19"/>
  <c r="Z21" i="19" s="1"/>
  <c r="Y13" i="19"/>
  <c r="AA13" i="19" s="1"/>
  <c r="Y9" i="19"/>
  <c r="AA9" i="19" s="1"/>
  <c r="F14" i="19"/>
  <c r="G14" i="19" s="1"/>
  <c r="F10" i="19"/>
  <c r="G10" i="19" s="1"/>
  <c r="D15" i="19"/>
  <c r="E15" i="19" s="1"/>
  <c r="D19" i="19"/>
  <c r="E19" i="19" s="1"/>
  <c r="P21" i="19"/>
  <c r="R21" i="19" s="1"/>
  <c r="Y16" i="19"/>
  <c r="Z16" i="19" s="1"/>
  <c r="Y20" i="19"/>
  <c r="Z20" i="19" s="1"/>
  <c r="F15" i="19"/>
  <c r="G15" i="19" s="1"/>
  <c r="F19" i="19"/>
  <c r="G19" i="19" s="1"/>
  <c r="D23" i="19"/>
  <c r="E23" i="19" s="1"/>
  <c r="F27" i="19"/>
  <c r="G27" i="19" s="1"/>
  <c r="P25" i="19"/>
  <c r="F30" i="19"/>
  <c r="G30" i="19" s="1"/>
  <c r="D25" i="19"/>
  <c r="E25" i="19" s="1"/>
  <c r="D28" i="19"/>
  <c r="E28" i="19" s="1"/>
  <c r="P32" i="19"/>
  <c r="R32" i="19" s="1"/>
  <c r="Y32" i="19"/>
  <c r="Y29" i="19"/>
  <c r="Z29" i="19" s="1"/>
  <c r="Y33" i="19"/>
  <c r="AA33" i="19" s="1"/>
  <c r="F28" i="19"/>
  <c r="G28" i="19" s="1"/>
  <c r="F32" i="19"/>
  <c r="G32" i="19" s="1"/>
  <c r="F13" i="19"/>
  <c r="G13" i="19" s="1"/>
  <c r="F9" i="19"/>
  <c r="G9" i="19" s="1"/>
  <c r="D18" i="19"/>
  <c r="E18" i="19" s="1"/>
  <c r="P11" i="19"/>
  <c r="R11" i="19" s="1"/>
  <c r="L1" i="15"/>
  <c r="F7" i="15"/>
  <c r="L1" i="20"/>
  <c r="F28" i="18"/>
  <c r="G28" i="18" s="1"/>
  <c r="F32" i="18"/>
  <c r="G32" i="18" s="1"/>
  <c r="D16" i="18"/>
  <c r="E16" i="18" s="1"/>
  <c r="D20" i="18"/>
  <c r="E20" i="18" s="1"/>
  <c r="P23" i="18"/>
  <c r="Q23" i="18" s="1"/>
  <c r="D24" i="18"/>
  <c r="E24" i="18" s="1"/>
  <c r="D28" i="18"/>
  <c r="E28" i="18" s="1"/>
  <c r="Y26" i="18"/>
  <c r="Z26" i="18" s="1"/>
  <c r="F21" i="18"/>
  <c r="G21" i="18" s="1"/>
  <c r="F25" i="18"/>
  <c r="G25" i="18" s="1"/>
  <c r="D35" i="18"/>
  <c r="E35" i="18" s="1"/>
  <c r="F34" i="18"/>
  <c r="G34" i="18" s="1"/>
  <c r="P30" i="18"/>
  <c r="Q30" i="18" s="1"/>
  <c r="P34" i="18"/>
  <c r="Q34" i="18" s="1"/>
  <c r="D30" i="18"/>
  <c r="E30" i="18" s="1"/>
  <c r="D34" i="18"/>
  <c r="E34" i="18" s="1"/>
  <c r="L1" i="18"/>
  <c r="L1" i="11"/>
  <c r="F8" i="11"/>
  <c r="L1" i="19"/>
  <c r="F8" i="7"/>
  <c r="L1" i="7"/>
  <c r="F12" i="22"/>
  <c r="G12" i="22" s="1"/>
  <c r="F8" i="22"/>
  <c r="F9" i="22"/>
  <c r="G9" i="22" s="1"/>
  <c r="F32" i="22"/>
  <c r="G32" i="22" s="1"/>
  <c r="D33" i="22"/>
  <c r="E33" i="22" s="1"/>
  <c r="F34" i="22"/>
  <c r="G34" i="22" s="1"/>
  <c r="D35" i="22"/>
  <c r="E35" i="22" s="1"/>
  <c r="F25" i="22"/>
  <c r="G25" i="22" s="1"/>
  <c r="F23" i="22"/>
  <c r="G23" i="22" s="1"/>
  <c r="F22" i="22"/>
  <c r="G22" i="22" s="1"/>
  <c r="F19" i="22"/>
  <c r="G19" i="22" s="1"/>
  <c r="D26" i="22"/>
  <c r="E26" i="22" s="1"/>
  <c r="F15" i="22"/>
  <c r="G15" i="22" s="1"/>
  <c r="F14" i="22"/>
  <c r="G14" i="22" s="1"/>
  <c r="F13" i="22"/>
  <c r="G13" i="22" s="1"/>
  <c r="F11" i="22"/>
  <c r="G11" i="22" s="1"/>
  <c r="D13" i="22"/>
  <c r="E13" i="22" s="1"/>
  <c r="D10" i="22"/>
  <c r="E10" i="22" s="1"/>
  <c r="F28" i="22"/>
  <c r="G28" i="22" s="1"/>
  <c r="F30" i="22"/>
  <c r="G30" i="22" s="1"/>
  <c r="D27" i="22"/>
  <c r="E27" i="22" s="1"/>
  <c r="F26" i="22"/>
  <c r="G26" i="22" s="1"/>
  <c r="F16" i="22"/>
  <c r="G16" i="22" s="1"/>
  <c r="F17" i="22"/>
  <c r="G17" i="22" s="1"/>
  <c r="D12" i="22"/>
  <c r="E12" i="22" s="1"/>
  <c r="D8" i="22"/>
  <c r="E8" i="22" s="1"/>
  <c r="F10" i="22"/>
  <c r="D11" i="22"/>
  <c r="E11" i="22" s="1"/>
  <c r="D30" i="22"/>
  <c r="E30" i="22" s="1"/>
  <c r="F31" i="22"/>
  <c r="G31" i="22" s="1"/>
  <c r="D32" i="22"/>
  <c r="E32" i="22" s="1"/>
  <c r="F33" i="22"/>
  <c r="G33" i="22" s="1"/>
  <c r="D23" i="22"/>
  <c r="E23" i="22" s="1"/>
  <c r="D21" i="22"/>
  <c r="E21" i="22" s="1"/>
  <c r="D20" i="22"/>
  <c r="E20" i="22" s="1"/>
  <c r="D18" i="22"/>
  <c r="E18" i="22" s="1"/>
  <c r="F21" i="22"/>
  <c r="G21" i="22" s="1"/>
  <c r="F24" i="22"/>
  <c r="G24" i="22" s="1"/>
  <c r="D31" i="22"/>
  <c r="E31" i="22" s="1"/>
  <c r="D22" i="22"/>
  <c r="E22" i="22" s="1"/>
  <c r="F18" i="22"/>
  <c r="G18" i="22" s="1"/>
  <c r="D29" i="22"/>
  <c r="E29" i="22" s="1"/>
  <c r="D19" i="22"/>
  <c r="E19" i="22" s="1"/>
  <c r="D34" i="22"/>
  <c r="E34" i="22" s="1"/>
  <c r="F35" i="22"/>
  <c r="G35" i="22" s="1"/>
  <c r="F27" i="22"/>
  <c r="G27" i="22" s="1"/>
  <c r="D28" i="22"/>
  <c r="E28" i="22" s="1"/>
  <c r="F29" i="22"/>
  <c r="G29" i="22" s="1"/>
  <c r="D25" i="22"/>
  <c r="E25" i="22" s="1"/>
  <c r="D24" i="22"/>
  <c r="E24" i="22" s="1"/>
  <c r="F20" i="22"/>
  <c r="G20" i="22" s="1"/>
  <c r="D14" i="22"/>
  <c r="E14" i="22" s="1"/>
  <c r="D17" i="22"/>
  <c r="E17" i="22" s="1"/>
  <c r="D16" i="22"/>
  <c r="E16" i="22" s="1"/>
  <c r="D15" i="22"/>
  <c r="E15" i="22" s="1"/>
  <c r="D9" i="22"/>
  <c r="E9" i="22" s="1"/>
  <c r="P16" i="8"/>
  <c r="Y10" i="8"/>
  <c r="D25" i="8"/>
  <c r="E25" i="8" s="1"/>
  <c r="Y16" i="13"/>
  <c r="P12" i="13"/>
  <c r="F8" i="13"/>
  <c r="D11" i="13"/>
  <c r="E11" i="13" s="1"/>
  <c r="P8" i="13"/>
  <c r="F13" i="13"/>
  <c r="G13" i="13" s="1"/>
  <c r="P35" i="13"/>
  <c r="R35" i="13" s="1"/>
  <c r="P31" i="13"/>
  <c r="R31" i="13" s="1"/>
  <c r="P27" i="13"/>
  <c r="D33" i="13"/>
  <c r="E33" i="13" s="1"/>
  <c r="D29" i="13"/>
  <c r="E29" i="13" s="1"/>
  <c r="P32" i="13"/>
  <c r="R32" i="13" s="1"/>
  <c r="Y26" i="13"/>
  <c r="Z26" i="13" s="1"/>
  <c r="P28" i="13"/>
  <c r="R28" i="13" s="1"/>
  <c r="Y25" i="13"/>
  <c r="Z25" i="13" s="1"/>
  <c r="F25" i="13"/>
  <c r="G25" i="13" s="1"/>
  <c r="F29" i="13"/>
  <c r="G29" i="13" s="1"/>
  <c r="F22" i="13"/>
  <c r="G22" i="13" s="1"/>
  <c r="D18" i="13"/>
  <c r="E18" i="13" s="1"/>
  <c r="D21" i="13"/>
  <c r="E21" i="13" s="1"/>
  <c r="D17" i="13"/>
  <c r="E17" i="13" s="1"/>
  <c r="Y22" i="13"/>
  <c r="D20" i="13"/>
  <c r="E20" i="13" s="1"/>
  <c r="P17" i="13"/>
  <c r="D14" i="13"/>
  <c r="E14" i="13" s="1"/>
  <c r="D10" i="13"/>
  <c r="E10" i="13" s="1"/>
  <c r="F17" i="13"/>
  <c r="G17" i="13" s="1"/>
  <c r="D13" i="13"/>
  <c r="E13" i="13" s="1"/>
  <c r="D9" i="13"/>
  <c r="E9" i="13" s="1"/>
  <c r="F14" i="13"/>
  <c r="G14" i="13" s="1"/>
  <c r="D8" i="13"/>
  <c r="E8" i="13" s="1"/>
  <c r="F9" i="13"/>
  <c r="G9" i="13" s="1"/>
  <c r="D21" i="8"/>
  <c r="E21" i="8" s="1"/>
  <c r="D13" i="8"/>
  <c r="E13" i="8" s="1"/>
  <c r="P10" i="8"/>
  <c r="Q10" i="8" s="1"/>
  <c r="P18" i="8"/>
  <c r="R18" i="8" s="1"/>
  <c r="P12" i="8"/>
  <c r="R12" i="8" s="1"/>
  <c r="D14" i="8"/>
  <c r="E14" i="8" s="1"/>
  <c r="D18" i="8"/>
  <c r="E18" i="8" s="1"/>
  <c r="D22" i="8"/>
  <c r="E22" i="8" s="1"/>
  <c r="F25" i="8"/>
  <c r="G25" i="8" s="1"/>
  <c r="Y19" i="8"/>
  <c r="Z19" i="8" s="1"/>
  <c r="Y25" i="8"/>
  <c r="AA25" i="8" s="1"/>
  <c r="P13" i="8"/>
  <c r="R13" i="8" s="1"/>
  <c r="P17" i="8"/>
  <c r="Q17" i="8" s="1"/>
  <c r="P21" i="8"/>
  <c r="R21" i="8" s="1"/>
  <c r="P23" i="8"/>
  <c r="Q23" i="8" s="1"/>
  <c r="P27" i="8"/>
  <c r="Q27" i="8" s="1"/>
  <c r="F35" i="8"/>
  <c r="G35" i="8" s="1"/>
  <c r="D33" i="8"/>
  <c r="E33" i="8" s="1"/>
  <c r="Y24" i="8"/>
  <c r="AA24" i="8" s="1"/>
  <c r="Y28" i="8"/>
  <c r="Z28" i="8" s="1"/>
  <c r="Y30" i="8"/>
  <c r="Z30" i="8" s="1"/>
  <c r="Y34" i="8"/>
  <c r="AA34" i="8" s="1"/>
  <c r="Y31" i="8"/>
  <c r="Z31" i="8" s="1"/>
  <c r="Y35" i="8"/>
  <c r="Z35" i="8" s="1"/>
  <c r="F30" i="8"/>
  <c r="G30" i="8" s="1"/>
  <c r="F34" i="8"/>
  <c r="G34" i="8" s="1"/>
  <c r="F19" i="8"/>
  <c r="G19" i="8" s="1"/>
  <c r="Y21" i="8"/>
  <c r="Z21" i="8" s="1"/>
  <c r="Y22" i="8"/>
  <c r="D15" i="13"/>
  <c r="E15" i="13" s="1"/>
  <c r="Y15" i="13"/>
  <c r="Z15" i="13" s="1"/>
  <c r="D16" i="13"/>
  <c r="E16" i="13" s="1"/>
  <c r="P10" i="13"/>
  <c r="Q10" i="13" s="1"/>
  <c r="F15" i="13"/>
  <c r="G15" i="13" s="1"/>
  <c r="Y10" i="13"/>
  <c r="AA10" i="13" s="1"/>
  <c r="P15" i="13"/>
  <c r="R15" i="13" s="1"/>
  <c r="P25" i="13"/>
  <c r="R25" i="13" s="1"/>
  <c r="D24" i="13"/>
  <c r="E24" i="13" s="1"/>
  <c r="P18" i="13"/>
  <c r="Q18" i="13" s="1"/>
  <c r="P23" i="13"/>
  <c r="Q23" i="13" s="1"/>
  <c r="F23" i="13"/>
  <c r="G23" i="13" s="1"/>
  <c r="Y23" i="13"/>
  <c r="Y32" i="13"/>
  <c r="AA32" i="13" s="1"/>
  <c r="P29" i="13"/>
  <c r="Q29" i="13" s="1"/>
  <c r="P33" i="13"/>
  <c r="Q33" i="13" s="1"/>
  <c r="Y35" i="13"/>
  <c r="Y33" i="13"/>
  <c r="Z33" i="13" s="1"/>
  <c r="D30" i="13"/>
  <c r="E30" i="13" s="1"/>
  <c r="Y34" i="13"/>
  <c r="Z34" i="13" s="1"/>
  <c r="F13" i="20"/>
  <c r="G13" i="20" s="1"/>
  <c r="F11" i="20"/>
  <c r="G11" i="20" s="1"/>
  <c r="P11" i="20"/>
  <c r="Q11" i="20" s="1"/>
  <c r="F9" i="20"/>
  <c r="G9" i="20" s="1"/>
  <c r="Y11" i="20"/>
  <c r="F32" i="20"/>
  <c r="G32" i="20" s="1"/>
  <c r="F28" i="20"/>
  <c r="G28" i="20" s="1"/>
  <c r="Y33" i="20"/>
  <c r="AA33" i="20" s="1"/>
  <c r="Y29" i="20"/>
  <c r="D35" i="20"/>
  <c r="E35" i="20" s="1"/>
  <c r="Y28" i="20"/>
  <c r="AA28" i="20" s="1"/>
  <c r="Y24" i="20"/>
  <c r="Z24" i="20" s="1"/>
  <c r="F27" i="20"/>
  <c r="G27" i="20" s="1"/>
  <c r="D23" i="20"/>
  <c r="E23" i="20" s="1"/>
  <c r="D26" i="20"/>
  <c r="E26" i="20" s="1"/>
  <c r="F29" i="20"/>
  <c r="G29" i="20" s="1"/>
  <c r="P26" i="20"/>
  <c r="P22" i="20"/>
  <c r="R22" i="20" s="1"/>
  <c r="F19" i="20"/>
  <c r="G19" i="20" s="1"/>
  <c r="F15" i="20"/>
  <c r="G15" i="20" s="1"/>
  <c r="P21" i="20"/>
  <c r="P17" i="20"/>
  <c r="Q17" i="20" s="1"/>
  <c r="P13" i="20"/>
  <c r="R13" i="20" s="1"/>
  <c r="Y19" i="20"/>
  <c r="Z19" i="20" s="1"/>
  <c r="P23" i="20"/>
  <c r="Y18" i="20"/>
  <c r="AA18" i="20" s="1"/>
  <c r="Y14" i="20"/>
  <c r="Z14" i="20" s="1"/>
  <c r="P9" i="20"/>
  <c r="Q9" i="20" s="1"/>
  <c r="D15" i="20"/>
  <c r="E15" i="20" s="1"/>
  <c r="Y9" i="20"/>
  <c r="F8" i="20"/>
  <c r="G8" i="20" s="1"/>
  <c r="Y12" i="20"/>
  <c r="Z12" i="20" s="1"/>
  <c r="F12" i="20"/>
  <c r="G12" i="20" s="1"/>
  <c r="P35" i="20"/>
  <c r="Q35" i="20" s="1"/>
  <c r="P31" i="20"/>
  <c r="R31" i="20" s="1"/>
  <c r="P27" i="20"/>
  <c r="Q27" i="20" s="1"/>
  <c r="D33" i="20"/>
  <c r="E33" i="20" s="1"/>
  <c r="D29" i="20"/>
  <c r="E29" i="20" s="1"/>
  <c r="P33" i="20"/>
  <c r="Q33" i="20" s="1"/>
  <c r="Y27" i="20"/>
  <c r="AA27" i="20" s="1"/>
  <c r="D24" i="20"/>
  <c r="E24" i="20" s="1"/>
  <c r="F25" i="20"/>
  <c r="G25" i="20" s="1"/>
  <c r="Y32" i="20"/>
  <c r="AA32" i="20" s="1"/>
  <c r="F24" i="20"/>
  <c r="G24" i="20" s="1"/>
  <c r="P28" i="20"/>
  <c r="R28" i="20" s="1"/>
  <c r="Y25" i="20"/>
  <c r="AA25" i="20" s="1"/>
  <c r="D22" i="20"/>
  <c r="E22" i="20" s="1"/>
  <c r="P18" i="20"/>
  <c r="Q18" i="20" s="1"/>
  <c r="P14" i="20"/>
  <c r="Y20" i="20"/>
  <c r="AA20" i="20" s="1"/>
  <c r="Y16" i="20"/>
  <c r="Z16" i="20" s="1"/>
  <c r="Y22" i="20"/>
  <c r="Z22" i="20" s="1"/>
  <c r="D19" i="20"/>
  <c r="E19" i="20" s="1"/>
  <c r="F22" i="20"/>
  <c r="G22" i="20" s="1"/>
  <c r="D18" i="20"/>
  <c r="E18" i="20" s="1"/>
  <c r="D14" i="20"/>
  <c r="E14" i="20" s="1"/>
  <c r="Y10" i="12"/>
  <c r="F14" i="12"/>
  <c r="G14" i="12" s="1"/>
  <c r="P11" i="12"/>
  <c r="R11" i="12" s="1"/>
  <c r="D34" i="12"/>
  <c r="E34" i="12" s="1"/>
  <c r="P33" i="12"/>
  <c r="P29" i="12"/>
  <c r="R29" i="12" s="1"/>
  <c r="D35" i="12"/>
  <c r="E35" i="12" s="1"/>
  <c r="D31" i="12"/>
  <c r="E31" i="12" s="1"/>
  <c r="F31" i="12"/>
  <c r="G31" i="12" s="1"/>
  <c r="Y26" i="12"/>
  <c r="Z26" i="12" s="1"/>
  <c r="Y22" i="12"/>
  <c r="Z22" i="12" s="1"/>
  <c r="F28" i="12"/>
  <c r="G28" i="12" s="1"/>
  <c r="Y25" i="12"/>
  <c r="Y21" i="12"/>
  <c r="AA21" i="12" s="1"/>
  <c r="P21" i="12"/>
  <c r="R21" i="12" s="1"/>
  <c r="F11" i="8"/>
  <c r="G11" i="8" s="1"/>
  <c r="P15" i="8"/>
  <c r="R15" i="8" s="1"/>
  <c r="P19" i="8"/>
  <c r="R19" i="8" s="1"/>
  <c r="D23" i="8"/>
  <c r="E23" i="8" s="1"/>
  <c r="F17" i="8"/>
  <c r="G17" i="8" s="1"/>
  <c r="F21" i="8"/>
  <c r="G21" i="8" s="1"/>
  <c r="D12" i="8"/>
  <c r="E12" i="8" s="1"/>
  <c r="D16" i="8"/>
  <c r="E16" i="8" s="1"/>
  <c r="D20" i="8"/>
  <c r="E20" i="8" s="1"/>
  <c r="D29" i="8"/>
  <c r="E29" i="8" s="1"/>
  <c r="D26" i="8"/>
  <c r="E26" i="8" s="1"/>
  <c r="F29" i="8"/>
  <c r="G29" i="8" s="1"/>
  <c r="P28" i="8"/>
  <c r="Q28" i="8" s="1"/>
  <c r="F22" i="8"/>
  <c r="G22" i="8" s="1"/>
  <c r="F26" i="8"/>
  <c r="G26" i="8" s="1"/>
  <c r="D37" i="8"/>
  <c r="E37" i="8" s="1"/>
  <c r="F32" i="8"/>
  <c r="G32" i="8" s="1"/>
  <c r="F36" i="8"/>
  <c r="G36" i="8" s="1"/>
  <c r="F33" i="8"/>
  <c r="G33" i="8" s="1"/>
  <c r="F37" i="8"/>
  <c r="G37" i="8" s="1"/>
  <c r="Y32" i="8"/>
  <c r="Z32" i="8" s="1"/>
  <c r="Y36" i="8"/>
  <c r="AA36" i="8" s="1"/>
  <c r="Y13" i="8"/>
  <c r="D10" i="8"/>
  <c r="E10" i="8" s="1"/>
  <c r="F31" i="8"/>
  <c r="G31" i="8" s="1"/>
  <c r="Y19" i="13"/>
  <c r="Z19" i="13" s="1"/>
  <c r="Y12" i="13"/>
  <c r="AA12" i="13" s="1"/>
  <c r="D31" i="13"/>
  <c r="E31" i="13" s="1"/>
  <c r="Y13" i="13"/>
  <c r="AA13" i="13" s="1"/>
  <c r="F21" i="13"/>
  <c r="G21" i="13" s="1"/>
  <c r="F12" i="13"/>
  <c r="G12" i="13" s="1"/>
  <c r="P20" i="13"/>
  <c r="R20" i="13" s="1"/>
  <c r="P21" i="13"/>
  <c r="R21" i="13" s="1"/>
  <c r="Y27" i="13"/>
  <c r="AA27" i="13" s="1"/>
  <c r="D22" i="13"/>
  <c r="E22" i="13" s="1"/>
  <c r="P19" i="13"/>
  <c r="R19" i="13" s="1"/>
  <c r="D25" i="13"/>
  <c r="E25" i="13" s="1"/>
  <c r="F27" i="13"/>
  <c r="G27" i="13" s="1"/>
  <c r="D27" i="13"/>
  <c r="E27" i="13" s="1"/>
  <c r="D26" i="13"/>
  <c r="E26" i="13" s="1"/>
  <c r="F33" i="13"/>
  <c r="G33" i="13" s="1"/>
  <c r="P30" i="13"/>
  <c r="Q30" i="13" s="1"/>
  <c r="F35" i="13"/>
  <c r="G35" i="13" s="1"/>
  <c r="F32" i="13"/>
  <c r="G32" i="13" s="1"/>
  <c r="P9" i="13"/>
  <c r="Q9" i="13" s="1"/>
  <c r="G18" i="20"/>
  <c r="Z23" i="20"/>
  <c r="AA23" i="20"/>
  <c r="G22" i="19"/>
  <c r="Q28" i="19"/>
  <c r="Z13" i="18"/>
  <c r="G30" i="18"/>
  <c r="Q35" i="18"/>
  <c r="AA27" i="18"/>
  <c r="G27" i="18"/>
  <c r="G10" i="18"/>
  <c r="Q8" i="18"/>
  <c r="AA25" i="18"/>
  <c r="G17" i="18"/>
  <c r="Z11" i="18"/>
  <c r="R15" i="18"/>
  <c r="Q15" i="18"/>
  <c r="R28" i="17"/>
  <c r="R21" i="17"/>
  <c r="R13" i="17"/>
  <c r="R16" i="17"/>
  <c r="R31" i="17"/>
  <c r="R35" i="17"/>
  <c r="R20" i="17"/>
  <c r="R12" i="17"/>
  <c r="R25" i="17"/>
  <c r="R15" i="17"/>
  <c r="R19" i="17"/>
  <c r="R23" i="17"/>
  <c r="R14" i="17"/>
  <c r="R18" i="17"/>
  <c r="R22" i="17"/>
  <c r="R27" i="17"/>
  <c r="R32" i="17"/>
  <c r="R24" i="17"/>
  <c r="R11" i="17"/>
  <c r="R36" i="17"/>
  <c r="R34" i="17"/>
  <c r="R29" i="17"/>
  <c r="R33" i="17"/>
  <c r="R37" i="17"/>
  <c r="R10" i="17"/>
  <c r="R26" i="17"/>
  <c r="R17" i="17"/>
  <c r="R30" i="17"/>
  <c r="Q28" i="17"/>
  <c r="G35" i="17"/>
  <c r="AA23" i="17"/>
  <c r="Z23" i="17"/>
  <c r="AA19" i="17"/>
  <c r="Z19" i="17"/>
  <c r="Z25" i="17"/>
  <c r="AA25" i="17"/>
  <c r="Q30" i="17"/>
  <c r="Z28" i="17"/>
  <c r="AA28" i="17"/>
  <c r="AA29" i="17"/>
  <c r="Z29" i="17"/>
  <c r="Z37" i="17"/>
  <c r="AA37" i="17"/>
  <c r="G37" i="17"/>
  <c r="AA34" i="17"/>
  <c r="Z34" i="17"/>
  <c r="G30" i="17"/>
  <c r="G34" i="17"/>
  <c r="G25" i="17"/>
  <c r="Z16" i="17"/>
  <c r="AA16" i="17"/>
  <c r="Q13" i="17"/>
  <c r="G11" i="17"/>
  <c r="G13" i="17"/>
  <c r="AA11" i="17"/>
  <c r="Z11" i="17"/>
  <c r="G17" i="17"/>
  <c r="Q11" i="17"/>
  <c r="Q16" i="17"/>
  <c r="AA14" i="17"/>
  <c r="Z14" i="17"/>
  <c r="AA18" i="17"/>
  <c r="Z18" i="17"/>
  <c r="AA22" i="17"/>
  <c r="Z22" i="17"/>
  <c r="Z31" i="17"/>
  <c r="AA31" i="17"/>
  <c r="Z13" i="17"/>
  <c r="AA13" i="17"/>
  <c r="Z17" i="17"/>
  <c r="AA17" i="17"/>
  <c r="Z21" i="17"/>
  <c r="AA21" i="17"/>
  <c r="G31" i="17"/>
  <c r="Z26" i="17"/>
  <c r="AA26" i="17"/>
  <c r="AA30" i="17"/>
  <c r="Z30" i="17"/>
  <c r="G29" i="17"/>
  <c r="Q31" i="17"/>
  <c r="Q35" i="17"/>
  <c r="Z12" i="17"/>
  <c r="AA12" i="17"/>
  <c r="Q20" i="17"/>
  <c r="Q17" i="17"/>
  <c r="G27" i="17"/>
  <c r="Z24" i="17"/>
  <c r="AA24" i="17"/>
  <c r="Q21" i="17"/>
  <c r="Q10" i="17"/>
  <c r="Q24" i="17"/>
  <c r="G26" i="17"/>
  <c r="Q26" i="17"/>
  <c r="Q25" i="17"/>
  <c r="G10" i="17"/>
  <c r="G22" i="17"/>
  <c r="Q15" i="17"/>
  <c r="Q19" i="17"/>
  <c r="Q23" i="17"/>
  <c r="AA27" i="17"/>
  <c r="Z27" i="17"/>
  <c r="Q14" i="17"/>
  <c r="Q18" i="17"/>
  <c r="Q22" i="17"/>
  <c r="Z33" i="17"/>
  <c r="AA33" i="17"/>
  <c r="Q27" i="17"/>
  <c r="Q32" i="17"/>
  <c r="G32" i="17"/>
  <c r="G36" i="17"/>
  <c r="AA32" i="17"/>
  <c r="Z32" i="17"/>
  <c r="AA36" i="17"/>
  <c r="Z36" i="17"/>
  <c r="G18" i="17"/>
  <c r="G14" i="17"/>
  <c r="AA15" i="17"/>
  <c r="Z15" i="17"/>
  <c r="Q12" i="17"/>
  <c r="AA10" i="17"/>
  <c r="Z10" i="17"/>
  <c r="G21" i="17"/>
  <c r="G33" i="17"/>
  <c r="Z20" i="17"/>
  <c r="AA20" i="17"/>
  <c r="G12" i="17"/>
  <c r="G16" i="17"/>
  <c r="G20" i="17"/>
  <c r="G24" i="17"/>
  <c r="Q36" i="17"/>
  <c r="G15" i="17"/>
  <c r="G19" i="17"/>
  <c r="G23" i="17"/>
  <c r="G28" i="17"/>
  <c r="Q34" i="17"/>
  <c r="Z35" i="17"/>
  <c r="AA35" i="17"/>
  <c r="Q29" i="17"/>
  <c r="Q33" i="17"/>
  <c r="Q37" i="17"/>
  <c r="Z16" i="16"/>
  <c r="AA16" i="16"/>
  <c r="G14" i="16"/>
  <c r="Q20" i="16"/>
  <c r="R20" i="16"/>
  <c r="G11" i="16"/>
  <c r="AA36" i="16"/>
  <c r="Z36" i="16"/>
  <c r="G30" i="16"/>
  <c r="G20" i="16"/>
  <c r="R16" i="16"/>
  <c r="Q16" i="16"/>
  <c r="Z24" i="16"/>
  <c r="AA21" i="16"/>
  <c r="Z21" i="16"/>
  <c r="Z30" i="16"/>
  <c r="AA30" i="16"/>
  <c r="Q28" i="16"/>
  <c r="R28" i="16"/>
  <c r="G24" i="16"/>
  <c r="G29" i="16"/>
  <c r="AA9" i="15"/>
  <c r="R13" i="15"/>
  <c r="Q13" i="15"/>
  <c r="Z10" i="15"/>
  <c r="AA10" i="15"/>
  <c r="G17" i="15"/>
  <c r="G14" i="15"/>
  <c r="G18" i="15"/>
  <c r="G15" i="15"/>
  <c r="G19" i="15"/>
  <c r="G12" i="15"/>
  <c r="G16" i="15"/>
  <c r="AA21" i="15"/>
  <c r="Z21" i="15"/>
  <c r="R27" i="15"/>
  <c r="Q27" i="15"/>
  <c r="AA20" i="15"/>
  <c r="Z20" i="15"/>
  <c r="AA24" i="15"/>
  <c r="Z24" i="15"/>
  <c r="AA28" i="15"/>
  <c r="Z28" i="15"/>
  <c r="AA32" i="15"/>
  <c r="Z32" i="15"/>
  <c r="AA36" i="15"/>
  <c r="Z36" i="15"/>
  <c r="G31" i="15"/>
  <c r="G35" i="15"/>
  <c r="R31" i="15"/>
  <c r="Q31" i="15"/>
  <c r="Q35" i="15"/>
  <c r="R35" i="15"/>
  <c r="Z13" i="15"/>
  <c r="AA13" i="15"/>
  <c r="AA11" i="15"/>
  <c r="Z11" i="15"/>
  <c r="R22" i="15"/>
  <c r="Q22" i="15"/>
  <c r="Q20" i="15"/>
  <c r="R20" i="15"/>
  <c r="G20" i="15"/>
  <c r="AA22" i="15"/>
  <c r="Z22" i="15"/>
  <c r="AA25" i="15"/>
  <c r="Z25" i="15"/>
  <c r="G24" i="15"/>
  <c r="Z27" i="15"/>
  <c r="AA27" i="15"/>
  <c r="R21" i="15"/>
  <c r="Q21" i="15"/>
  <c r="R25" i="15"/>
  <c r="Q25" i="15"/>
  <c r="R29" i="15"/>
  <c r="Q29" i="15"/>
  <c r="R33" i="15"/>
  <c r="Q33" i="15"/>
  <c r="G28" i="15"/>
  <c r="G32" i="15"/>
  <c r="G36" i="15"/>
  <c r="AA35" i="15"/>
  <c r="Z35" i="15"/>
  <c r="G10" i="15"/>
  <c r="G13" i="15"/>
  <c r="G9" i="15"/>
  <c r="AA15" i="15"/>
  <c r="Z15" i="15"/>
  <c r="AA19" i="15"/>
  <c r="Z19" i="15"/>
  <c r="AA16" i="15"/>
  <c r="Z16" i="15"/>
  <c r="G23" i="15"/>
  <c r="Z17" i="15"/>
  <c r="AA17" i="15"/>
  <c r="G21" i="15"/>
  <c r="AA14" i="15"/>
  <c r="Z14" i="15"/>
  <c r="AA18" i="15"/>
  <c r="Z18" i="15"/>
  <c r="Z23" i="15"/>
  <c r="AA23" i="15"/>
  <c r="R26" i="15"/>
  <c r="Q26" i="15"/>
  <c r="AA31" i="15"/>
  <c r="Z31" i="15"/>
  <c r="G29" i="15"/>
  <c r="G22" i="15"/>
  <c r="G26" i="15"/>
  <c r="G30" i="15"/>
  <c r="G34" i="15"/>
  <c r="Z29" i="15"/>
  <c r="AA29" i="15"/>
  <c r="AA33" i="15"/>
  <c r="Z33" i="15"/>
  <c r="R32" i="15"/>
  <c r="Q32" i="15"/>
  <c r="R36" i="15"/>
  <c r="Q36" i="15"/>
  <c r="AA12" i="15"/>
  <c r="Z12" i="15"/>
  <c r="G11" i="15"/>
  <c r="R9" i="15"/>
  <c r="Q9" i="15"/>
  <c r="Q12" i="15"/>
  <c r="R12" i="15"/>
  <c r="R16" i="15"/>
  <c r="Q16" i="15"/>
  <c r="R23" i="15"/>
  <c r="Q23" i="15"/>
  <c r="R17" i="15"/>
  <c r="Q17" i="15"/>
  <c r="Q14" i="15"/>
  <c r="R14" i="15"/>
  <c r="Q18" i="15"/>
  <c r="R18" i="15"/>
  <c r="Q11" i="15"/>
  <c r="R11" i="15"/>
  <c r="R15" i="15"/>
  <c r="Q15" i="15"/>
  <c r="R19" i="15"/>
  <c r="Q19" i="15"/>
  <c r="Q24" i="15"/>
  <c r="R24" i="15"/>
  <c r="G27" i="15"/>
  <c r="AA26" i="15"/>
  <c r="Z26" i="15"/>
  <c r="G25" i="15"/>
  <c r="R28" i="15"/>
  <c r="Q28" i="15"/>
  <c r="Q30" i="15"/>
  <c r="R30" i="15"/>
  <c r="R34" i="15"/>
  <c r="Q34" i="15"/>
  <c r="AA30" i="15"/>
  <c r="Z30" i="15"/>
  <c r="Z34" i="15"/>
  <c r="AA34" i="15"/>
  <c r="G33" i="15"/>
  <c r="R10" i="15"/>
  <c r="Q10" i="15"/>
  <c r="G36" i="14"/>
  <c r="Q10" i="14"/>
  <c r="AA23" i="14"/>
  <c r="Z23" i="14"/>
  <c r="G31" i="14"/>
  <c r="AA29" i="14"/>
  <c r="Z29" i="14"/>
  <c r="G11" i="14"/>
  <c r="G17" i="14"/>
  <c r="G21" i="14"/>
  <c r="Q26" i="14"/>
  <c r="R26" i="14"/>
  <c r="Z32" i="14"/>
  <c r="AA32" i="14"/>
  <c r="AA21" i="13"/>
  <c r="R24" i="13"/>
  <c r="Q24" i="13"/>
  <c r="Z29" i="13"/>
  <c r="AA29" i="13"/>
  <c r="AA13" i="12"/>
  <c r="G13" i="12"/>
  <c r="G34" i="12"/>
  <c r="Q35" i="12"/>
  <c r="R15" i="12"/>
  <c r="R18" i="11"/>
  <c r="R24" i="11"/>
  <c r="Q24" i="11"/>
  <c r="AA30" i="11"/>
  <c r="Z30" i="11"/>
  <c r="AA13" i="11"/>
  <c r="Z13" i="11"/>
  <c r="Z31" i="11"/>
  <c r="AA31" i="11"/>
  <c r="R10" i="11"/>
  <c r="R34" i="11"/>
  <c r="Q34" i="11"/>
  <c r="Q36" i="11"/>
  <c r="R36" i="11"/>
  <c r="G24" i="10"/>
  <c r="G33" i="10"/>
  <c r="AA34" i="9"/>
  <c r="G16" i="9"/>
  <c r="G18" i="9"/>
  <c r="G28" i="9"/>
  <c r="Z24" i="9"/>
  <c r="AA24" i="9"/>
  <c r="R11" i="9"/>
  <c r="G13" i="9"/>
  <c r="AA17" i="9"/>
  <c r="Z17" i="9"/>
  <c r="G21" i="9"/>
  <c r="G37" i="9"/>
  <c r="Z32" i="9"/>
  <c r="AA12" i="9"/>
  <c r="Z12" i="9"/>
  <c r="G13" i="8"/>
  <c r="AA37" i="8"/>
  <c r="Z14" i="8"/>
  <c r="R22" i="8"/>
  <c r="Q24" i="8"/>
  <c r="R24" i="8"/>
  <c r="Q36" i="8"/>
  <c r="R36" i="8"/>
  <c r="AA20" i="8"/>
  <c r="Z20" i="8"/>
  <c r="R21" i="11" l="1"/>
  <c r="R34" i="13"/>
  <c r="R25" i="14"/>
  <c r="Q31" i="20"/>
  <c r="R20" i="8"/>
  <c r="R26" i="8"/>
  <c r="Q24" i="9"/>
  <c r="Q35" i="9"/>
  <c r="AA25" i="9"/>
  <c r="Q21" i="12"/>
  <c r="Q26" i="18"/>
  <c r="R31" i="18"/>
  <c r="AA20" i="18"/>
  <c r="Q8" i="20"/>
  <c r="Q11" i="8"/>
  <c r="R33" i="8"/>
  <c r="AA27" i="9"/>
  <c r="AA19" i="9"/>
  <c r="AA20" i="10"/>
  <c r="R19" i="11"/>
  <c r="Q37" i="11"/>
  <c r="Q26" i="12"/>
  <c r="Q13" i="13"/>
  <c r="Z33" i="18"/>
  <c r="Q13" i="19"/>
  <c r="Q13" i="20"/>
  <c r="Z24" i="8"/>
  <c r="Z14" i="9"/>
  <c r="Q20" i="10"/>
  <c r="Z33" i="12"/>
  <c r="Q22" i="12"/>
  <c r="AA19" i="13"/>
  <c r="Q14" i="13"/>
  <c r="R34" i="14"/>
  <c r="Z18" i="19"/>
  <c r="AA25" i="7"/>
  <c r="AA23" i="10"/>
  <c r="AA25" i="11"/>
  <c r="Z9" i="12"/>
  <c r="R16" i="13"/>
  <c r="AA17" i="16"/>
  <c r="Q11" i="19"/>
  <c r="Q32" i="20"/>
  <c r="Q19" i="9"/>
  <c r="AA15" i="10"/>
  <c r="AA31" i="10"/>
  <c r="R21" i="10"/>
  <c r="Z11" i="10"/>
  <c r="Z18" i="9"/>
  <c r="Q25" i="9"/>
  <c r="Q31" i="9"/>
  <c r="R23" i="9"/>
  <c r="Q10" i="9"/>
  <c r="Z29" i="8"/>
  <c r="AA33" i="8"/>
  <c r="Z31" i="9"/>
  <c r="R20" i="11"/>
  <c r="AA16" i="12"/>
  <c r="AA19" i="16"/>
  <c r="Q22" i="9"/>
  <c r="AA18" i="13"/>
  <c r="R13" i="9"/>
  <c r="AA20" i="12"/>
  <c r="AA15" i="13"/>
  <c r="AA22" i="16"/>
  <c r="Z36" i="14"/>
  <c r="Z18" i="16"/>
  <c r="Z15" i="14"/>
  <c r="Q25" i="18"/>
  <c r="Z25" i="20"/>
  <c r="R37" i="8"/>
  <c r="R28" i="8"/>
  <c r="R25" i="8"/>
  <c r="Z17" i="8"/>
  <c r="Q30" i="8"/>
  <c r="Z12" i="8"/>
  <c r="Z16" i="8"/>
  <c r="Q31" i="8"/>
  <c r="Z34" i="8"/>
  <c r="AA26" i="8"/>
  <c r="AA11" i="8"/>
  <c r="Q35" i="8"/>
  <c r="R37" i="10"/>
  <c r="Z24" i="10"/>
  <c r="Q15" i="10"/>
  <c r="AA16" i="10"/>
  <c r="AA33" i="11"/>
  <c r="R33" i="11"/>
  <c r="Z13" i="10"/>
  <c r="Q14" i="10"/>
  <c r="Z14" i="10"/>
  <c r="R11" i="10"/>
  <c r="R19" i="10"/>
  <c r="Z21" i="10"/>
  <c r="Q36" i="9"/>
  <c r="Q21" i="9"/>
  <c r="Z32" i="7"/>
  <c r="Z18" i="7"/>
  <c r="Z16" i="7"/>
  <c r="Q26" i="7"/>
  <c r="Z22" i="7"/>
  <c r="AA23" i="8"/>
  <c r="Q29" i="8"/>
  <c r="Z26" i="9"/>
  <c r="R32" i="9"/>
  <c r="Q35" i="10"/>
  <c r="Q22" i="11"/>
  <c r="Z14" i="12"/>
  <c r="AA27" i="12"/>
  <c r="AA27" i="16"/>
  <c r="AA12" i="16"/>
  <c r="AA31" i="18"/>
  <c r="AA26" i="19"/>
  <c r="R17" i="19"/>
  <c r="Q25" i="20"/>
  <c r="R19" i="20"/>
  <c r="AA34" i="7"/>
  <c r="Z13" i="9"/>
  <c r="Z10" i="10"/>
  <c r="Z33" i="10"/>
  <c r="Z32" i="10"/>
  <c r="AA17" i="11"/>
  <c r="Z19" i="12"/>
  <c r="Z24" i="13"/>
  <c r="Z11" i="13"/>
  <c r="Z28" i="14"/>
  <c r="AA31" i="14"/>
  <c r="AA15" i="18"/>
  <c r="AA23" i="18"/>
  <c r="Q9" i="19"/>
  <c r="Z25" i="19"/>
  <c r="Q15" i="20"/>
  <c r="Q36" i="7"/>
  <c r="Q34" i="8"/>
  <c r="R37" i="9"/>
  <c r="AA11" i="9"/>
  <c r="R16" i="9"/>
  <c r="AA32" i="8"/>
  <c r="R32" i="8"/>
  <c r="AA16" i="9"/>
  <c r="Q34" i="10"/>
  <c r="Z27" i="11"/>
  <c r="R28" i="12"/>
  <c r="Q23" i="12"/>
  <c r="AA23" i="12"/>
  <c r="R27" i="16"/>
  <c r="R34" i="18"/>
  <c r="Z10" i="18"/>
  <c r="Z8" i="18"/>
  <c r="Z14" i="19"/>
  <c r="Q22" i="7"/>
  <c r="AA14" i="7"/>
  <c r="Z9" i="19"/>
  <c r="R23" i="8"/>
  <c r="Z10" i="13"/>
  <c r="Z18" i="20"/>
  <c r="Z25" i="8"/>
  <c r="Z32" i="19"/>
  <c r="AA32" i="19"/>
  <c r="Z30" i="19"/>
  <c r="AA30" i="19"/>
  <c r="R29" i="20"/>
  <c r="Q29" i="20"/>
  <c r="Q11" i="14"/>
  <c r="R11" i="14"/>
  <c r="AA26" i="14"/>
  <c r="Z26" i="14"/>
  <c r="Q18" i="14"/>
  <c r="R18" i="14"/>
  <c r="Q15" i="11"/>
  <c r="R15" i="11"/>
  <c r="AA10" i="7"/>
  <c r="Z10" i="7"/>
  <c r="Z15" i="7"/>
  <c r="AA15" i="7"/>
  <c r="Q26" i="11"/>
  <c r="R26" i="11"/>
  <c r="Z15" i="8"/>
  <c r="AA15" i="8"/>
  <c r="R8" i="19"/>
  <c r="Q8" i="19"/>
  <c r="AA19" i="18"/>
  <c r="Z19" i="18"/>
  <c r="AA8" i="20"/>
  <c r="Z8" i="20"/>
  <c r="Q30" i="20"/>
  <c r="R30" i="20"/>
  <c r="AA36" i="9"/>
  <c r="Z29" i="9"/>
  <c r="R28" i="9"/>
  <c r="Q30" i="9"/>
  <c r="Q34" i="9"/>
  <c r="R12" i="9"/>
  <c r="AA34" i="10"/>
  <c r="R25" i="10"/>
  <c r="Q24" i="10"/>
  <c r="Q32" i="11"/>
  <c r="Z18" i="11"/>
  <c r="Q32" i="12"/>
  <c r="AA17" i="13"/>
  <c r="Q13" i="14"/>
  <c r="R32" i="14"/>
  <c r="Z27" i="14"/>
  <c r="Z31" i="16"/>
  <c r="AA26" i="16"/>
  <c r="AA29" i="16"/>
  <c r="Q19" i="18"/>
  <c r="AA28" i="18"/>
  <c r="Q27" i="18"/>
  <c r="AA17" i="19"/>
  <c r="Z26" i="20"/>
  <c r="R23" i="7"/>
  <c r="Q33" i="7"/>
  <c r="R27" i="10"/>
  <c r="Q27" i="10"/>
  <c r="R33" i="19"/>
  <c r="Q33" i="19"/>
  <c r="AA32" i="12"/>
  <c r="Z32" i="12"/>
  <c r="Z23" i="9"/>
  <c r="AA23" i="9"/>
  <c r="Q21" i="7"/>
  <c r="R21" i="7"/>
  <c r="Z33" i="9"/>
  <c r="Z20" i="9"/>
  <c r="AA22" i="9"/>
  <c r="R28" i="10"/>
  <c r="R26" i="10"/>
  <c r="Z22" i="10"/>
  <c r="AA26" i="10"/>
  <c r="Z25" i="10"/>
  <c r="R16" i="10"/>
  <c r="AA36" i="10"/>
  <c r="AA19" i="11"/>
  <c r="Z29" i="12"/>
  <c r="Z24" i="12"/>
  <c r="Q34" i="12"/>
  <c r="R22" i="13"/>
  <c r="AA12" i="14"/>
  <c r="AA10" i="14"/>
  <c r="R33" i="14"/>
  <c r="R23" i="16"/>
  <c r="Q37" i="16"/>
  <c r="Z22" i="18"/>
  <c r="R9" i="18"/>
  <c r="AA12" i="18"/>
  <c r="AA27" i="19"/>
  <c r="Q20" i="19"/>
  <c r="Q34" i="19"/>
  <c r="Q21" i="19"/>
  <c r="Z31" i="20"/>
  <c r="AA34" i="20"/>
  <c r="AA30" i="9"/>
  <c r="Q17" i="9"/>
  <c r="Q23" i="10"/>
  <c r="R32" i="10"/>
  <c r="AA26" i="11"/>
  <c r="Q8" i="12"/>
  <c r="Q18" i="12"/>
  <c r="Z20" i="14"/>
  <c r="AA13" i="14"/>
  <c r="R36" i="16"/>
  <c r="Q22" i="16"/>
  <c r="Z13" i="16"/>
  <c r="Z15" i="16"/>
  <c r="Z32" i="16"/>
  <c r="R14" i="18"/>
  <c r="AA34" i="18"/>
  <c r="Q35" i="19"/>
  <c r="R30" i="19"/>
  <c r="Z30" i="20"/>
  <c r="Z31" i="7"/>
  <c r="Z20" i="11"/>
  <c r="AA20" i="13"/>
  <c r="R15" i="19"/>
  <c r="Q33" i="9"/>
  <c r="Q14" i="9"/>
  <c r="R36" i="10"/>
  <c r="Q30" i="10"/>
  <c r="R33" i="20"/>
  <c r="AA16" i="20"/>
  <c r="Z37" i="9"/>
  <c r="Z19" i="10"/>
  <c r="Z12" i="11"/>
  <c r="Q29" i="12"/>
  <c r="Q28" i="13"/>
  <c r="Z27" i="13"/>
  <c r="Q13" i="18"/>
  <c r="Q12" i="19"/>
  <c r="R26" i="19"/>
  <c r="AA14" i="20"/>
  <c r="Z32" i="20"/>
  <c r="AA21" i="8"/>
  <c r="Q26" i="9"/>
  <c r="AA22" i="12"/>
  <c r="Z17" i="12"/>
  <c r="Q14" i="16"/>
  <c r="Z22" i="19"/>
  <c r="Z19" i="19"/>
  <c r="R11" i="20"/>
  <c r="R25" i="19"/>
  <c r="Q25" i="19"/>
  <c r="R16" i="19"/>
  <c r="Q16" i="19"/>
  <c r="Z13" i="20"/>
  <c r="AA13" i="20"/>
  <c r="R21" i="18"/>
  <c r="Q21" i="18"/>
  <c r="AA17" i="18"/>
  <c r="Z17" i="18"/>
  <c r="AA35" i="14"/>
  <c r="Z35" i="14"/>
  <c r="AA22" i="11"/>
  <c r="Z22" i="11"/>
  <c r="Z24" i="18"/>
  <c r="AA24" i="18"/>
  <c r="Q12" i="14"/>
  <c r="R12" i="14"/>
  <c r="Z34" i="11"/>
  <c r="AA34" i="11"/>
  <c r="Z28" i="11"/>
  <c r="AA28" i="11"/>
  <c r="Z28" i="16"/>
  <c r="AA28" i="16"/>
  <c r="Q23" i="11"/>
  <c r="R23" i="11"/>
  <c r="Z24" i="14"/>
  <c r="AA24" i="14"/>
  <c r="Q15" i="14"/>
  <c r="R15" i="14"/>
  <c r="R30" i="14"/>
  <c r="Q30" i="14"/>
  <c r="Q23" i="14"/>
  <c r="R23" i="14"/>
  <c r="AA10" i="11"/>
  <c r="Z10" i="11"/>
  <c r="Z14" i="11"/>
  <c r="AA14" i="11"/>
  <c r="R33" i="10"/>
  <c r="Q33" i="10"/>
  <c r="R12" i="10"/>
  <c r="Q12" i="10"/>
  <c r="AA15" i="19"/>
  <c r="Z15" i="19"/>
  <c r="AA10" i="19"/>
  <c r="Z10" i="19"/>
  <c r="R19" i="12"/>
  <c r="Q19" i="12"/>
  <c r="R30" i="12"/>
  <c r="Q30" i="12"/>
  <c r="AA12" i="12"/>
  <c r="Z12" i="12"/>
  <c r="AA15" i="20"/>
  <c r="Z15" i="20"/>
  <c r="R10" i="10"/>
  <c r="Q10" i="10"/>
  <c r="AA21" i="9"/>
  <c r="Z21" i="9"/>
  <c r="AA14" i="13"/>
  <c r="Z14" i="13"/>
  <c r="Q26" i="13"/>
  <c r="R26" i="13"/>
  <c r="Z12" i="10"/>
  <c r="Z30" i="10"/>
  <c r="R29" i="10"/>
  <c r="Q31" i="11"/>
  <c r="Z11" i="12"/>
  <c r="Z31" i="12"/>
  <c r="Q25" i="12"/>
  <c r="R17" i="12"/>
  <c r="Q11" i="13"/>
  <c r="Q36" i="14"/>
  <c r="R37" i="14"/>
  <c r="Q24" i="16"/>
  <c r="Q18" i="16"/>
  <c r="AA11" i="16"/>
  <c r="AA14" i="16"/>
  <c r="Q32" i="19"/>
  <c r="Z10" i="20"/>
  <c r="R37" i="7"/>
  <c r="AA30" i="7"/>
  <c r="Z22" i="13"/>
  <c r="AA22" i="13"/>
  <c r="Q27" i="19"/>
  <c r="R27" i="19"/>
  <c r="Q14" i="12"/>
  <c r="R14" i="12"/>
  <c r="AA37" i="14"/>
  <c r="Z37" i="14"/>
  <c r="R20" i="14"/>
  <c r="Q20" i="14"/>
  <c r="Z23" i="7"/>
  <c r="AA23" i="7"/>
  <c r="AA20" i="16"/>
  <c r="Z20" i="16"/>
  <c r="Q11" i="16"/>
  <c r="R11" i="16"/>
  <c r="AA23" i="11"/>
  <c r="Z23" i="11"/>
  <c r="AA11" i="14"/>
  <c r="Z11" i="14"/>
  <c r="AA32" i="11"/>
  <c r="Z32" i="11"/>
  <c r="Z18" i="10"/>
  <c r="AA18" i="10"/>
  <c r="Q13" i="10"/>
  <c r="R13" i="10"/>
  <c r="Z35" i="10"/>
  <c r="AA35" i="10"/>
  <c r="AA29" i="11"/>
  <c r="Z29" i="11"/>
  <c r="Q20" i="20"/>
  <c r="R20" i="20"/>
  <c r="AA8" i="12"/>
  <c r="Z8" i="12"/>
  <c r="R34" i="20"/>
  <c r="Q34" i="20"/>
  <c r="R27" i="9"/>
  <c r="Q27" i="9"/>
  <c r="Z37" i="7"/>
  <c r="AA37" i="7"/>
  <c r="Z35" i="9"/>
  <c r="AA35" i="9"/>
  <c r="Z15" i="9"/>
  <c r="AA15" i="9"/>
  <c r="AA31" i="13"/>
  <c r="Z31" i="13"/>
  <c r="Q31" i="7"/>
  <c r="R31" i="7"/>
  <c r="R15" i="7"/>
  <c r="Q15" i="7"/>
  <c r="R14" i="8"/>
  <c r="Q18" i="9"/>
  <c r="Q20" i="9"/>
  <c r="AA17" i="10"/>
  <c r="AA35" i="11"/>
  <c r="AA11" i="11"/>
  <c r="Q24" i="12"/>
  <c r="R22" i="14"/>
  <c r="Q21" i="14"/>
  <c r="Z30" i="18"/>
  <c r="Q33" i="18"/>
  <c r="Z17" i="20"/>
  <c r="R17" i="16"/>
  <c r="R29" i="7"/>
  <c r="R34" i="7"/>
  <c r="Q30" i="7"/>
  <c r="R27" i="13"/>
  <c r="Q27" i="13"/>
  <c r="Q29" i="9"/>
  <c r="Z28" i="9"/>
  <c r="Q15" i="9"/>
  <c r="R18" i="10"/>
  <c r="AA28" i="12"/>
  <c r="AA34" i="12"/>
  <c r="Q20" i="12"/>
  <c r="AA9" i="13"/>
  <c r="AA30" i="13"/>
  <c r="Z28" i="13"/>
  <c r="Z22" i="14"/>
  <c r="R14" i="14"/>
  <c r="R26" i="16"/>
  <c r="R21" i="16"/>
  <c r="AA35" i="18"/>
  <c r="R29" i="18"/>
  <c r="Q29" i="19"/>
  <c r="AA31" i="19"/>
  <c r="R24" i="20"/>
  <c r="Z8" i="13"/>
  <c r="R25" i="7"/>
  <c r="Z17" i="7"/>
  <c r="AA17" i="7"/>
  <c r="Q28" i="7"/>
  <c r="R28" i="7"/>
  <c r="Q18" i="8"/>
  <c r="Q31" i="12"/>
  <c r="Z18" i="12"/>
  <c r="R16" i="14"/>
  <c r="R32" i="16"/>
  <c r="AA34" i="16"/>
  <c r="Q29" i="16"/>
  <c r="R18" i="18"/>
  <c r="Q23" i="19"/>
  <c r="Z11" i="7"/>
  <c r="R16" i="7"/>
  <c r="Q16" i="7"/>
  <c r="AA10" i="9"/>
  <c r="Z10" i="9"/>
  <c r="AA27" i="8"/>
  <c r="AA35" i="8"/>
  <c r="Z29" i="10"/>
  <c r="AA27" i="10"/>
  <c r="Q31" i="10"/>
  <c r="Z37" i="11"/>
  <c r="Q16" i="11"/>
  <c r="R29" i="11"/>
  <c r="Z21" i="12"/>
  <c r="Q13" i="12"/>
  <c r="AA33" i="13"/>
  <c r="Q20" i="13"/>
  <c r="R18" i="13"/>
  <c r="Z34" i="14"/>
  <c r="Z30" i="14"/>
  <c r="AA18" i="14"/>
  <c r="Q25" i="16"/>
  <c r="R15" i="16"/>
  <c r="Z23" i="19"/>
  <c r="Z33" i="19"/>
  <c r="Q16" i="20"/>
  <c r="R17" i="20"/>
  <c r="R35" i="20"/>
  <c r="Z21" i="20"/>
  <c r="Q13" i="7"/>
  <c r="R10" i="8"/>
  <c r="Z18" i="8"/>
  <c r="AA31" i="8"/>
  <c r="AA28" i="10"/>
  <c r="Q17" i="10"/>
  <c r="Q22" i="10"/>
  <c r="Z37" i="10"/>
  <c r="Q28" i="11"/>
  <c r="Z36" i="11"/>
  <c r="AA21" i="11"/>
  <c r="Z16" i="11"/>
  <c r="AA26" i="12"/>
  <c r="Q16" i="12"/>
  <c r="Z15" i="12"/>
  <c r="Q32" i="13"/>
  <c r="Z12" i="13"/>
  <c r="Z32" i="13"/>
  <c r="Z14" i="14"/>
  <c r="Z16" i="14"/>
  <c r="Z33" i="14"/>
  <c r="Q31" i="14"/>
  <c r="R29" i="14"/>
  <c r="Q17" i="14"/>
  <c r="R35" i="16"/>
  <c r="Q33" i="16"/>
  <c r="AA33" i="16"/>
  <c r="R19" i="16"/>
  <c r="Z37" i="16"/>
  <c r="Q12" i="16"/>
  <c r="AA10" i="16"/>
  <c r="R10" i="16"/>
  <c r="Q13" i="16"/>
  <c r="Q20" i="18"/>
  <c r="Q32" i="18"/>
  <c r="Z18" i="18"/>
  <c r="Z14" i="18"/>
  <c r="Q10" i="18"/>
  <c r="Z16" i="18"/>
  <c r="R11" i="18"/>
  <c r="Z24" i="19"/>
  <c r="AA29" i="19"/>
  <c r="AA20" i="19"/>
  <c r="AA8" i="19"/>
  <c r="Q22" i="20"/>
  <c r="Z20" i="20"/>
  <c r="R17" i="7"/>
  <c r="R9" i="12"/>
  <c r="R27" i="8"/>
  <c r="Q12" i="11"/>
  <c r="Q27" i="11"/>
  <c r="AA15" i="11"/>
  <c r="Q30" i="11"/>
  <c r="AA30" i="12"/>
  <c r="Q25" i="13"/>
  <c r="R28" i="14"/>
  <c r="Z17" i="14"/>
  <c r="R30" i="16"/>
  <c r="AA23" i="16"/>
  <c r="AA25" i="16"/>
  <c r="R23" i="18"/>
  <c r="Q28" i="18"/>
  <c r="Q17" i="18"/>
  <c r="AA34" i="19"/>
  <c r="R24" i="19"/>
  <c r="Q10" i="19"/>
  <c r="Z13" i="19"/>
  <c r="AA11" i="19"/>
  <c r="R10" i="20"/>
  <c r="AA36" i="7"/>
  <c r="Z28" i="7"/>
  <c r="AA28" i="7"/>
  <c r="R27" i="7"/>
  <c r="Q27" i="7"/>
  <c r="Z33" i="7"/>
  <c r="AA33" i="7"/>
  <c r="Q32" i="7"/>
  <c r="R32" i="7"/>
  <c r="R10" i="7"/>
  <c r="Q10" i="7"/>
  <c r="AA24" i="7"/>
  <c r="Z24" i="7"/>
  <c r="Z36" i="8"/>
  <c r="Q11" i="11"/>
  <c r="R25" i="11"/>
  <c r="Q17" i="11"/>
  <c r="Q14" i="11"/>
  <c r="R30" i="13"/>
  <c r="R10" i="13"/>
  <c r="AA34" i="13"/>
  <c r="Q24" i="14"/>
  <c r="Q35" i="14"/>
  <c r="Q34" i="16"/>
  <c r="Z9" i="18"/>
  <c r="R16" i="18"/>
  <c r="Z28" i="19"/>
  <c r="Q12" i="20"/>
  <c r="AA21" i="7"/>
  <c r="Z21" i="7"/>
  <c r="R20" i="7"/>
  <c r="Q20" i="7"/>
  <c r="R35" i="7"/>
  <c r="Q35" i="7"/>
  <c r="AA29" i="7"/>
  <c r="Z29" i="7"/>
  <c r="R13" i="11"/>
  <c r="Q13" i="11"/>
  <c r="Q15" i="8"/>
  <c r="Q35" i="11"/>
  <c r="AA24" i="11"/>
  <c r="Q12" i="12"/>
  <c r="Q10" i="12"/>
  <c r="Q27" i="12"/>
  <c r="AA35" i="12"/>
  <c r="AA26" i="13"/>
  <c r="R23" i="13"/>
  <c r="AA21" i="14"/>
  <c r="AA25" i="14"/>
  <c r="Z19" i="14"/>
  <c r="R27" i="14"/>
  <c r="Q19" i="14"/>
  <c r="R31" i="16"/>
  <c r="AA35" i="16"/>
  <c r="AA26" i="18"/>
  <c r="AA29" i="18"/>
  <c r="R24" i="18"/>
  <c r="R12" i="18"/>
  <c r="Z32" i="18"/>
  <c r="Q22" i="18"/>
  <c r="Z21" i="18"/>
  <c r="Q19" i="19"/>
  <c r="Q31" i="19"/>
  <c r="Z35" i="19"/>
  <c r="Q18" i="19"/>
  <c r="Z35" i="20"/>
  <c r="Z28" i="20"/>
  <c r="Q18" i="7"/>
  <c r="Z19" i="7"/>
  <c r="Z26" i="7"/>
  <c r="Q14" i="7"/>
  <c r="Q12" i="7"/>
  <c r="R12" i="7"/>
  <c r="Z20" i="7"/>
  <c r="AA20" i="7"/>
  <c r="R19" i="7"/>
  <c r="Q19" i="7"/>
  <c r="Z13" i="7"/>
  <c r="AA13" i="7"/>
  <c r="AA19" i="8"/>
  <c r="Q12" i="8"/>
  <c r="Q15" i="13"/>
  <c r="Q14" i="19"/>
  <c r="AA21" i="19"/>
  <c r="AA35" i="7"/>
  <c r="AA27" i="7"/>
  <c r="AA12" i="7"/>
  <c r="Z12" i="7"/>
  <c r="R11" i="7"/>
  <c r="Q11" i="7"/>
  <c r="Q24" i="7"/>
  <c r="R24" i="7"/>
  <c r="Q22" i="19"/>
  <c r="AA12" i="19"/>
  <c r="AA16" i="19"/>
  <c r="R30" i="18"/>
  <c r="R29" i="13"/>
  <c r="R33" i="12"/>
  <c r="Z22" i="8"/>
  <c r="Q21" i="8"/>
  <c r="G8" i="22"/>
  <c r="G10" i="22"/>
  <c r="Q21" i="13"/>
  <c r="Z13" i="13"/>
  <c r="Z13" i="8"/>
  <c r="AA13" i="8"/>
  <c r="Q19" i="8"/>
  <c r="Z25" i="12"/>
  <c r="AA25" i="12"/>
  <c r="Q33" i="12"/>
  <c r="Z10" i="12"/>
  <c r="AA10" i="12"/>
  <c r="R14" i="20"/>
  <c r="Q14" i="20"/>
  <c r="Q28" i="20"/>
  <c r="Q23" i="20"/>
  <c r="R23" i="20"/>
  <c r="R21" i="20"/>
  <c r="Q21" i="20"/>
  <c r="Q26" i="20"/>
  <c r="R26" i="20"/>
  <c r="Z29" i="20"/>
  <c r="AA29" i="20"/>
  <c r="Z11" i="20"/>
  <c r="AA11" i="20"/>
  <c r="Z35" i="13"/>
  <c r="AA35" i="13"/>
  <c r="AA23" i="13"/>
  <c r="Z23" i="13"/>
  <c r="AA22" i="8"/>
  <c r="AA30" i="8"/>
  <c r="R17" i="8"/>
  <c r="Q17" i="13"/>
  <c r="R17" i="13"/>
  <c r="Q31" i="13"/>
  <c r="R33" i="13"/>
  <c r="R9" i="20"/>
  <c r="AA12" i="20"/>
  <c r="Z33" i="20"/>
  <c r="AA24" i="20"/>
  <c r="AA19" i="20"/>
  <c r="Z27" i="20"/>
  <c r="R18" i="20"/>
  <c r="AA22" i="20"/>
  <c r="Z9" i="20"/>
  <c r="AA9" i="20"/>
  <c r="Q8" i="13"/>
  <c r="R8" i="13"/>
  <c r="Z16" i="13"/>
  <c r="AA16" i="13"/>
  <c r="AA10" i="8"/>
  <c r="Z10" i="8"/>
  <c r="AA28" i="8"/>
  <c r="Q13" i="8"/>
  <c r="Q19" i="13"/>
  <c r="Q35" i="13"/>
  <c r="AA25" i="13"/>
  <c r="R27" i="20"/>
  <c r="R9" i="13"/>
  <c r="Q11" i="12"/>
  <c r="Q12" i="13"/>
  <c r="R12" i="13"/>
  <c r="R16" i="8"/>
  <c r="Q16" i="8"/>
  <c r="O3" i="5" l="1"/>
  <c r="P14" i="5" s="1"/>
  <c r="Q14" i="5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F8" i="5"/>
  <c r="L1" i="5" l="1"/>
  <c r="D11" i="5"/>
  <c r="F11" i="5"/>
  <c r="D13" i="5"/>
  <c r="F13" i="5"/>
  <c r="P13" i="5"/>
  <c r="Y37" i="5"/>
  <c r="P37" i="5"/>
  <c r="F37" i="5"/>
  <c r="D37" i="5"/>
  <c r="Y35" i="5"/>
  <c r="P35" i="5"/>
  <c r="F35" i="5"/>
  <c r="D35" i="5"/>
  <c r="Y33" i="5"/>
  <c r="P33" i="5"/>
  <c r="F33" i="5"/>
  <c r="D33" i="5"/>
  <c r="Y31" i="5"/>
  <c r="P31" i="5"/>
  <c r="F31" i="5"/>
  <c r="D31" i="5"/>
  <c r="Y29" i="5"/>
  <c r="P29" i="5"/>
  <c r="F29" i="5"/>
  <c r="D29" i="5"/>
  <c r="P36" i="5"/>
  <c r="D36" i="5"/>
  <c r="Y34" i="5"/>
  <c r="F34" i="5"/>
  <c r="P32" i="5"/>
  <c r="Y36" i="5"/>
  <c r="F36" i="5"/>
  <c r="P34" i="5"/>
  <c r="D34" i="5"/>
  <c r="Y32" i="5"/>
  <c r="F32" i="5"/>
  <c r="P30" i="5"/>
  <c r="D30" i="5"/>
  <c r="Y28" i="5"/>
  <c r="P28" i="5"/>
  <c r="F28" i="5"/>
  <c r="D28" i="5"/>
  <c r="Y26" i="5"/>
  <c r="P26" i="5"/>
  <c r="F26" i="5"/>
  <c r="D26" i="5"/>
  <c r="Y24" i="5"/>
  <c r="P24" i="5"/>
  <c r="F24" i="5"/>
  <c r="D24" i="5"/>
  <c r="Y22" i="5"/>
  <c r="P22" i="5"/>
  <c r="F22" i="5"/>
  <c r="D22" i="5"/>
  <c r="Y20" i="5"/>
  <c r="P20" i="5"/>
  <c r="F20" i="5"/>
  <c r="D20" i="5"/>
  <c r="Y18" i="5"/>
  <c r="P18" i="5"/>
  <c r="F18" i="5"/>
  <c r="D18" i="5"/>
  <c r="Y16" i="5"/>
  <c r="P16" i="5"/>
  <c r="F16" i="5"/>
  <c r="D16" i="5"/>
  <c r="D32" i="5"/>
  <c r="Y30" i="5"/>
  <c r="Y27" i="5"/>
  <c r="F27" i="5"/>
  <c r="P25" i="5"/>
  <c r="D25" i="5"/>
  <c r="Y23" i="5"/>
  <c r="F23" i="5"/>
  <c r="P21" i="5"/>
  <c r="D21" i="5"/>
  <c r="Y19" i="5"/>
  <c r="F19" i="5"/>
  <c r="P17" i="5"/>
  <c r="D17" i="5"/>
  <c r="Y15" i="5"/>
  <c r="P15" i="5"/>
  <c r="F15" i="5"/>
  <c r="D15" i="5"/>
  <c r="F30" i="5"/>
  <c r="P27" i="5"/>
  <c r="D27" i="5"/>
  <c r="Y25" i="5"/>
  <c r="F25" i="5"/>
  <c r="P23" i="5"/>
  <c r="D23" i="5"/>
  <c r="Y21" i="5"/>
  <c r="F21" i="5"/>
  <c r="P19" i="5"/>
  <c r="D19" i="5"/>
  <c r="Y17" i="5"/>
  <c r="F17" i="5"/>
  <c r="P11" i="5"/>
  <c r="Y11" i="5"/>
  <c r="Y13" i="5"/>
  <c r="D10" i="5"/>
  <c r="F10" i="5"/>
  <c r="P10" i="5"/>
  <c r="Y10" i="5"/>
  <c r="D12" i="5"/>
  <c r="F12" i="5"/>
  <c r="P12" i="5"/>
  <c r="Y12" i="5"/>
  <c r="D14" i="5"/>
  <c r="F14" i="5"/>
  <c r="Y14" i="5"/>
  <c r="O3" i="2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Z10" i="5" l="1"/>
  <c r="Z17" i="5"/>
  <c r="Z21" i="5"/>
  <c r="Q27" i="5"/>
  <c r="Q16" i="5"/>
  <c r="Q18" i="5"/>
  <c r="Q20" i="5"/>
  <c r="Q22" i="5"/>
  <c r="Q24" i="5"/>
  <c r="Q26" i="5"/>
  <c r="Q28" i="5"/>
  <c r="Q32" i="5"/>
  <c r="Z34" i="5"/>
  <c r="Q36" i="5"/>
  <c r="Z29" i="5"/>
  <c r="Z31" i="5"/>
  <c r="Z33" i="5"/>
  <c r="Z35" i="5"/>
  <c r="Z37" i="5"/>
  <c r="Z12" i="5"/>
  <c r="Z13" i="5"/>
  <c r="Q11" i="5"/>
  <c r="Q19" i="5"/>
  <c r="Q23" i="5"/>
  <c r="Z25" i="5"/>
  <c r="Q15" i="5"/>
  <c r="Z30" i="5"/>
  <c r="Z14" i="5"/>
  <c r="Q12" i="5"/>
  <c r="Q10" i="5"/>
  <c r="Z11" i="5"/>
  <c r="Z15" i="5"/>
  <c r="Q17" i="5"/>
  <c r="Z19" i="5"/>
  <c r="Q21" i="5"/>
  <c r="Z23" i="5"/>
  <c r="Q25" i="5"/>
  <c r="Z27" i="5"/>
  <c r="Z16" i="5"/>
  <c r="Z18" i="5"/>
  <c r="Z20" i="5"/>
  <c r="Z22" i="5"/>
  <c r="Z24" i="5"/>
  <c r="Z26" i="5"/>
  <c r="Z28" i="5"/>
  <c r="Q30" i="5"/>
  <c r="Z32" i="5"/>
  <c r="Q34" i="5"/>
  <c r="Z36" i="5"/>
  <c r="Q29" i="5"/>
  <c r="Q31" i="5"/>
  <c r="Q33" i="5"/>
  <c r="Q35" i="5"/>
  <c r="Q37" i="5"/>
  <c r="Q13" i="5"/>
  <c r="G14" i="5"/>
  <c r="G10" i="5"/>
  <c r="E15" i="5"/>
  <c r="E17" i="5"/>
  <c r="G19" i="5"/>
  <c r="E21" i="5"/>
  <c r="G23" i="5"/>
  <c r="E25" i="5"/>
  <c r="G27" i="5"/>
  <c r="E16" i="5"/>
  <c r="E18" i="5"/>
  <c r="E20" i="5"/>
  <c r="E22" i="5"/>
  <c r="E24" i="5"/>
  <c r="E26" i="5"/>
  <c r="E28" i="5"/>
  <c r="E30" i="5"/>
  <c r="G32" i="5"/>
  <c r="E34" i="5"/>
  <c r="G36" i="5"/>
  <c r="G29" i="5"/>
  <c r="G31" i="5"/>
  <c r="G33" i="5"/>
  <c r="G35" i="5"/>
  <c r="G37" i="5"/>
  <c r="G13" i="5"/>
  <c r="G11" i="5"/>
  <c r="G12" i="5"/>
  <c r="E14" i="5"/>
  <c r="E12" i="5"/>
  <c r="E10" i="5"/>
  <c r="G17" i="5"/>
  <c r="E19" i="5"/>
  <c r="G21" i="5"/>
  <c r="E23" i="5"/>
  <c r="G25" i="5"/>
  <c r="E27" i="5"/>
  <c r="G30" i="5"/>
  <c r="G15" i="5"/>
  <c r="E32" i="5"/>
  <c r="G16" i="5"/>
  <c r="G18" i="5"/>
  <c r="G20" i="5"/>
  <c r="G22" i="5"/>
  <c r="G24" i="5"/>
  <c r="G26" i="5"/>
  <c r="G28" i="5"/>
  <c r="G34" i="5"/>
  <c r="E36" i="5"/>
  <c r="E29" i="5"/>
  <c r="E31" i="5"/>
  <c r="E33" i="5"/>
  <c r="E35" i="5"/>
  <c r="E37" i="5"/>
  <c r="E13" i="5"/>
  <c r="E11" i="5"/>
  <c r="L1" i="4"/>
  <c r="Y37" i="4"/>
  <c r="P37" i="4"/>
  <c r="F37" i="4"/>
  <c r="D37" i="4"/>
  <c r="Y35" i="4"/>
  <c r="P35" i="4"/>
  <c r="F35" i="4"/>
  <c r="D35" i="4"/>
  <c r="Y33" i="4"/>
  <c r="P33" i="4"/>
  <c r="F33" i="4"/>
  <c r="D33" i="4"/>
  <c r="Y31" i="4"/>
  <c r="P31" i="4"/>
  <c r="F31" i="4"/>
  <c r="D31" i="4"/>
  <c r="Y29" i="4"/>
  <c r="P29" i="4"/>
  <c r="F29" i="4"/>
  <c r="D29" i="4"/>
  <c r="P36" i="4"/>
  <c r="D36" i="4"/>
  <c r="Y34" i="4"/>
  <c r="F34" i="4"/>
  <c r="P32" i="4"/>
  <c r="D32" i="4"/>
  <c r="Y30" i="4"/>
  <c r="F30" i="4"/>
  <c r="Y27" i="4"/>
  <c r="P27" i="4"/>
  <c r="F27" i="4"/>
  <c r="D27" i="4"/>
  <c r="Y25" i="4"/>
  <c r="P25" i="4"/>
  <c r="F25" i="4"/>
  <c r="D25" i="4"/>
  <c r="F36" i="4"/>
  <c r="D34" i="4"/>
  <c r="Y32" i="4"/>
  <c r="P30" i="4"/>
  <c r="Y28" i="4"/>
  <c r="F28" i="4"/>
  <c r="P26" i="4"/>
  <c r="D26" i="4"/>
  <c r="Y24" i="4"/>
  <c r="P24" i="4"/>
  <c r="F24" i="4"/>
  <c r="D24" i="4"/>
  <c r="Y22" i="4"/>
  <c r="P22" i="4"/>
  <c r="F22" i="4"/>
  <c r="D22" i="4"/>
  <c r="Y20" i="4"/>
  <c r="P20" i="4"/>
  <c r="F20" i="4"/>
  <c r="D20" i="4"/>
  <c r="Y18" i="4"/>
  <c r="P18" i="4"/>
  <c r="F18" i="4"/>
  <c r="D18" i="4"/>
  <c r="Y16" i="4"/>
  <c r="P16" i="4"/>
  <c r="F16" i="4"/>
  <c r="D16" i="4"/>
  <c r="Y14" i="4"/>
  <c r="P14" i="4"/>
  <c r="F14" i="4"/>
  <c r="D14" i="4"/>
  <c r="Y12" i="4"/>
  <c r="P12" i="4"/>
  <c r="F12" i="4"/>
  <c r="D12" i="4"/>
  <c r="D11" i="4"/>
  <c r="F11" i="4"/>
  <c r="Y11" i="4"/>
  <c r="D13" i="4"/>
  <c r="P13" i="4"/>
  <c r="F15" i="4"/>
  <c r="Y15" i="4"/>
  <c r="D17" i="4"/>
  <c r="P17" i="4"/>
  <c r="F19" i="4"/>
  <c r="Y19" i="4"/>
  <c r="D21" i="4"/>
  <c r="P21" i="4"/>
  <c r="F23" i="4"/>
  <c r="Y23" i="4"/>
  <c r="Y26" i="4"/>
  <c r="D28" i="4"/>
  <c r="F32" i="4"/>
  <c r="Y36" i="4"/>
  <c r="F10" i="4"/>
  <c r="P10" i="4"/>
  <c r="R10" i="4" s="1"/>
  <c r="Y10" i="4"/>
  <c r="P11" i="4"/>
  <c r="F13" i="4"/>
  <c r="Y13" i="4"/>
  <c r="D15" i="4"/>
  <c r="P15" i="4"/>
  <c r="F17" i="4"/>
  <c r="Y17" i="4"/>
  <c r="D19" i="4"/>
  <c r="P19" i="4"/>
  <c r="F21" i="4"/>
  <c r="Y21" i="4"/>
  <c r="D23" i="4"/>
  <c r="P23" i="4"/>
  <c r="F26" i="4"/>
  <c r="P28" i="4"/>
  <c r="D30" i="4"/>
  <c r="P34" i="4"/>
  <c r="E12" i="3"/>
  <c r="C12" i="3"/>
  <c r="D12" i="3" s="1"/>
  <c r="E10" i="3"/>
  <c r="D28" i="2"/>
  <c r="E28" i="2" s="1"/>
  <c r="Y26" i="2"/>
  <c r="F26" i="2"/>
  <c r="G26" i="2" s="1"/>
  <c r="P24" i="2"/>
  <c r="Q24" i="2" s="1"/>
  <c r="D24" i="2"/>
  <c r="E24" i="2" s="1"/>
  <c r="Y22" i="2"/>
  <c r="F22" i="2"/>
  <c r="G22" i="2" s="1"/>
  <c r="P20" i="2"/>
  <c r="Q20" i="2" s="1"/>
  <c r="D20" i="2"/>
  <c r="E20" i="2" s="1"/>
  <c r="Y19" i="2"/>
  <c r="P19" i="2"/>
  <c r="F19" i="2"/>
  <c r="D19" i="2"/>
  <c r="Y17" i="2"/>
  <c r="P17" i="2"/>
  <c r="F17" i="2"/>
  <c r="G17" i="2" s="1"/>
  <c r="D17" i="2"/>
  <c r="E17" i="2" s="1"/>
  <c r="Y15" i="2"/>
  <c r="P15" i="2"/>
  <c r="F15" i="2"/>
  <c r="G15" i="2" s="1"/>
  <c r="D15" i="2"/>
  <c r="E15" i="2" s="1"/>
  <c r="Y13" i="2"/>
  <c r="P13" i="2"/>
  <c r="F13" i="2"/>
  <c r="G13" i="2" s="1"/>
  <c r="D13" i="2"/>
  <c r="E13" i="2" s="1"/>
  <c r="Y11" i="2"/>
  <c r="P11" i="2"/>
  <c r="F11" i="2"/>
  <c r="G11" i="2" s="1"/>
  <c r="D11" i="2"/>
  <c r="E1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Y9" i="2"/>
  <c r="P9" i="2"/>
  <c r="Q9" i="2" s="1"/>
  <c r="F9" i="2"/>
  <c r="G9" i="2" s="1"/>
  <c r="D9" i="2"/>
  <c r="E9" i="2" s="1"/>
  <c r="F7" i="2"/>
  <c r="U19" i="5"/>
  <c r="H9" i="20" l="1"/>
  <c r="H12" i="20"/>
  <c r="H15" i="20"/>
  <c r="H18" i="20"/>
  <c r="H21" i="20"/>
  <c r="H24" i="20"/>
  <c r="H27" i="20"/>
  <c r="H30" i="20"/>
  <c r="H33" i="20"/>
  <c r="H8" i="19"/>
  <c r="H11" i="19"/>
  <c r="H14" i="19"/>
  <c r="H17" i="19"/>
  <c r="H20" i="19"/>
  <c r="H23" i="19"/>
  <c r="H26" i="19"/>
  <c r="H29" i="19"/>
  <c r="H32" i="19"/>
  <c r="H35" i="19"/>
  <c r="H10" i="18"/>
  <c r="H13" i="18"/>
  <c r="H16" i="18"/>
  <c r="H19" i="18"/>
  <c r="H22" i="18"/>
  <c r="H25" i="18"/>
  <c r="H28" i="18"/>
  <c r="H31" i="18"/>
  <c r="H34" i="18"/>
  <c r="H11" i="17"/>
  <c r="H14" i="17"/>
  <c r="H17" i="17"/>
  <c r="H20" i="17"/>
  <c r="H23" i="17"/>
  <c r="H26" i="17"/>
  <c r="H29" i="17"/>
  <c r="H32" i="17"/>
  <c r="H35" i="17"/>
  <c r="H8" i="22"/>
  <c r="H11" i="22"/>
  <c r="H14" i="22"/>
  <c r="H17" i="22"/>
  <c r="H20" i="22"/>
  <c r="H23" i="22"/>
  <c r="H26" i="22"/>
  <c r="H29" i="22"/>
  <c r="H32" i="22"/>
  <c r="H35" i="22"/>
  <c r="H12" i="5"/>
  <c r="H15" i="5"/>
  <c r="H18" i="5"/>
  <c r="H21" i="5"/>
  <c r="H24" i="5"/>
  <c r="H27" i="5"/>
  <c r="H30" i="5"/>
  <c r="H33" i="5"/>
  <c r="H36" i="5"/>
  <c r="H11" i="16"/>
  <c r="H14" i="16"/>
  <c r="H17" i="16"/>
  <c r="H20" i="16"/>
  <c r="H23" i="16"/>
  <c r="H26" i="16"/>
  <c r="H29" i="16"/>
  <c r="H32" i="16"/>
  <c r="H35" i="16"/>
  <c r="H9" i="15"/>
  <c r="H12" i="15"/>
  <c r="H15" i="15"/>
  <c r="H18" i="15"/>
  <c r="H21" i="15"/>
  <c r="H24" i="15"/>
  <c r="H27" i="15"/>
  <c r="H30" i="15"/>
  <c r="H33" i="15"/>
  <c r="H36" i="15"/>
  <c r="H11" i="2"/>
  <c r="H14" i="2"/>
  <c r="H17" i="2"/>
  <c r="H20" i="2"/>
  <c r="H23" i="2"/>
  <c r="H26" i="2"/>
  <c r="H29" i="2"/>
  <c r="H32" i="2"/>
  <c r="H35" i="2"/>
  <c r="H11" i="14"/>
  <c r="H10" i="20"/>
  <c r="H13" i="20"/>
  <c r="H16" i="20"/>
  <c r="H19" i="20"/>
  <c r="H22" i="20"/>
  <c r="H25" i="20"/>
  <c r="H28" i="20"/>
  <c r="H31" i="20"/>
  <c r="H34" i="20"/>
  <c r="H9" i="19"/>
  <c r="H12" i="19"/>
  <c r="H15" i="19"/>
  <c r="H18" i="19"/>
  <c r="H21" i="19"/>
  <c r="H24" i="19"/>
  <c r="H27" i="19"/>
  <c r="H30" i="19"/>
  <c r="H33" i="19"/>
  <c r="H8" i="18"/>
  <c r="H11" i="18"/>
  <c r="H14" i="18"/>
  <c r="H17" i="18"/>
  <c r="H20" i="18"/>
  <c r="H23" i="18"/>
  <c r="H26" i="18"/>
  <c r="H29" i="18"/>
  <c r="H32" i="18"/>
  <c r="H35" i="18"/>
  <c r="H12" i="17"/>
  <c r="H15" i="17"/>
  <c r="H18" i="17"/>
  <c r="H21" i="17"/>
  <c r="H24" i="17"/>
  <c r="H27" i="17"/>
  <c r="H30" i="17"/>
  <c r="H33" i="17"/>
  <c r="H36" i="17"/>
  <c r="H9" i="22"/>
  <c r="H12" i="22"/>
  <c r="H15" i="22"/>
  <c r="H18" i="22"/>
  <c r="H21" i="22"/>
  <c r="H24" i="22"/>
  <c r="H27" i="22"/>
  <c r="H30" i="22"/>
  <c r="H33" i="22"/>
  <c r="H10" i="5"/>
  <c r="H13" i="5"/>
  <c r="H16" i="5"/>
  <c r="H19" i="5"/>
  <c r="H22" i="5"/>
  <c r="H25" i="5"/>
  <c r="H28" i="5"/>
  <c r="H31" i="5"/>
  <c r="H34" i="5"/>
  <c r="H37" i="5"/>
  <c r="H12" i="16"/>
  <c r="H15" i="16"/>
  <c r="H18" i="16"/>
  <c r="H21" i="16"/>
  <c r="H24" i="16"/>
  <c r="H27" i="16"/>
  <c r="H30" i="16"/>
  <c r="H33" i="16"/>
  <c r="H36" i="16"/>
  <c r="H10" i="15"/>
  <c r="H13" i="15"/>
  <c r="H16" i="15"/>
  <c r="H8" i="20"/>
  <c r="H17" i="20"/>
  <c r="H26" i="20"/>
  <c r="H35" i="20"/>
  <c r="H16" i="19"/>
  <c r="H25" i="19"/>
  <c r="H34" i="19"/>
  <c r="H15" i="18"/>
  <c r="H24" i="18"/>
  <c r="H33" i="18"/>
  <c r="H16" i="17"/>
  <c r="H25" i="17"/>
  <c r="H34" i="17"/>
  <c r="H13" i="22"/>
  <c r="H22" i="22"/>
  <c r="H31" i="22"/>
  <c r="H14" i="5"/>
  <c r="H23" i="5"/>
  <c r="H32" i="5"/>
  <c r="H13" i="16"/>
  <c r="H22" i="16"/>
  <c r="H31" i="16"/>
  <c r="H11" i="15"/>
  <c r="H19" i="15"/>
  <c r="H23" i="15"/>
  <c r="H28" i="15"/>
  <c r="H32" i="15"/>
  <c r="H9" i="2"/>
  <c r="H13" i="2"/>
  <c r="H18" i="2"/>
  <c r="H22" i="2"/>
  <c r="H27" i="2"/>
  <c r="H31" i="2"/>
  <c r="H36" i="2"/>
  <c r="H13" i="14"/>
  <c r="H16" i="14"/>
  <c r="H19" i="14"/>
  <c r="H22" i="14"/>
  <c r="H25" i="14"/>
  <c r="H28" i="14"/>
  <c r="H31" i="14"/>
  <c r="H34" i="14"/>
  <c r="H37" i="14"/>
  <c r="H10" i="13"/>
  <c r="H13" i="13"/>
  <c r="H16" i="13"/>
  <c r="H19" i="13"/>
  <c r="H22" i="13"/>
  <c r="H25" i="13"/>
  <c r="H28" i="13"/>
  <c r="H31" i="13"/>
  <c r="H34" i="13"/>
  <c r="H9" i="12"/>
  <c r="H12" i="12"/>
  <c r="H15" i="12"/>
  <c r="H18" i="12"/>
  <c r="H21" i="12"/>
  <c r="H24" i="12"/>
  <c r="H27" i="12"/>
  <c r="H30" i="12"/>
  <c r="H33" i="12"/>
  <c r="H10" i="11"/>
  <c r="H13" i="11"/>
  <c r="H16" i="11"/>
  <c r="H19" i="11"/>
  <c r="H22" i="11"/>
  <c r="H25" i="11"/>
  <c r="H28" i="11"/>
  <c r="H31" i="11"/>
  <c r="H34" i="11"/>
  <c r="H37" i="11"/>
  <c r="H12" i="10"/>
  <c r="H15" i="10"/>
  <c r="H18" i="10"/>
  <c r="H21" i="10"/>
  <c r="H24" i="10"/>
  <c r="H27" i="10"/>
  <c r="H30" i="10"/>
  <c r="H33" i="10"/>
  <c r="H36" i="10"/>
  <c r="H11" i="9"/>
  <c r="H14" i="9"/>
  <c r="H17" i="9"/>
  <c r="H20" i="9"/>
  <c r="H23" i="9"/>
  <c r="H11" i="20"/>
  <c r="H20" i="20"/>
  <c r="H29" i="20"/>
  <c r="H10" i="19"/>
  <c r="H19" i="19"/>
  <c r="H28" i="19"/>
  <c r="H9" i="18"/>
  <c r="H18" i="18"/>
  <c r="H27" i="18"/>
  <c r="H10" i="17"/>
  <c r="H19" i="17"/>
  <c r="H28" i="17"/>
  <c r="H37" i="17"/>
  <c r="H16" i="22"/>
  <c r="H25" i="22"/>
  <c r="H34" i="22"/>
  <c r="H17" i="5"/>
  <c r="H26" i="5"/>
  <c r="H35" i="5"/>
  <c r="H16" i="16"/>
  <c r="H25" i="16"/>
  <c r="H34" i="16"/>
  <c r="H14" i="15"/>
  <c r="H20" i="15"/>
  <c r="H25" i="15"/>
  <c r="H29" i="15"/>
  <c r="H34" i="15"/>
  <c r="H10" i="2"/>
  <c r="H15" i="2"/>
  <c r="H19" i="2"/>
  <c r="H24" i="2"/>
  <c r="H28" i="2"/>
  <c r="H33" i="2"/>
  <c r="H10" i="14"/>
  <c r="H14" i="14"/>
  <c r="H17" i="14"/>
  <c r="H20" i="14"/>
  <c r="H23" i="14"/>
  <c r="H26" i="14"/>
  <c r="H29" i="14"/>
  <c r="H32" i="14"/>
  <c r="H35" i="14"/>
  <c r="H8" i="13"/>
  <c r="H11" i="13"/>
  <c r="H14" i="13"/>
  <c r="H17" i="13"/>
  <c r="H20" i="13"/>
  <c r="H23" i="13"/>
  <c r="H26" i="13"/>
  <c r="H29" i="13"/>
  <c r="H32" i="13"/>
  <c r="H35" i="13"/>
  <c r="H10" i="12"/>
  <c r="H13" i="12"/>
  <c r="H16" i="12"/>
  <c r="H19" i="12"/>
  <c r="H22" i="12"/>
  <c r="H25" i="12"/>
  <c r="H28" i="12"/>
  <c r="H31" i="12"/>
  <c r="H34" i="12"/>
  <c r="H11" i="11"/>
  <c r="H14" i="11"/>
  <c r="H17" i="11"/>
  <c r="H20" i="11"/>
  <c r="H23" i="11"/>
  <c r="H26" i="11"/>
  <c r="H29" i="11"/>
  <c r="H32" i="11"/>
  <c r="H35" i="11"/>
  <c r="H10" i="10"/>
  <c r="H13" i="10"/>
  <c r="H16" i="10"/>
  <c r="H19" i="10"/>
  <c r="H22" i="10"/>
  <c r="H25" i="10"/>
  <c r="H28" i="10"/>
  <c r="H31" i="10"/>
  <c r="H34" i="10"/>
  <c r="H37" i="10"/>
  <c r="H12" i="9"/>
  <c r="H15" i="9"/>
  <c r="H18" i="9"/>
  <c r="H21" i="9"/>
  <c r="H24" i="9"/>
  <c r="H27" i="9"/>
  <c r="H30" i="9"/>
  <c r="H33" i="9"/>
  <c r="H36" i="9"/>
  <c r="H11" i="8"/>
  <c r="H14" i="8"/>
  <c r="H17" i="8"/>
  <c r="H20" i="8"/>
  <c r="H23" i="8"/>
  <c r="H26" i="8"/>
  <c r="H29" i="8"/>
  <c r="H32" i="8"/>
  <c r="H35" i="8"/>
  <c r="H10" i="7"/>
  <c r="H13" i="7"/>
  <c r="H16" i="7"/>
  <c r="H19" i="7"/>
  <c r="H22" i="7"/>
  <c r="H25" i="7"/>
  <c r="H28" i="7"/>
  <c r="H31" i="7"/>
  <c r="H34" i="7"/>
  <c r="H37" i="7"/>
  <c r="H13" i="4"/>
  <c r="H16" i="4"/>
  <c r="H19" i="4"/>
  <c r="H22" i="4"/>
  <c r="H25" i="4"/>
  <c r="H28" i="4"/>
  <c r="H31" i="4"/>
  <c r="H34" i="4"/>
  <c r="H37" i="4"/>
  <c r="H14" i="20"/>
  <c r="H23" i="20"/>
  <c r="H32" i="20"/>
  <c r="H13" i="19"/>
  <c r="H22" i="19"/>
  <c r="H31" i="19"/>
  <c r="H12" i="18"/>
  <c r="H21" i="18"/>
  <c r="H30" i="18"/>
  <c r="H13" i="17"/>
  <c r="H22" i="17"/>
  <c r="H31" i="17"/>
  <c r="H10" i="22"/>
  <c r="H19" i="22"/>
  <c r="H28" i="22"/>
  <c r="H11" i="5"/>
  <c r="H20" i="5"/>
  <c r="H29" i="5"/>
  <c r="H10" i="16"/>
  <c r="H19" i="16"/>
  <c r="H28" i="16"/>
  <c r="H37" i="16"/>
  <c r="H17" i="15"/>
  <c r="H22" i="15"/>
  <c r="H26" i="15"/>
  <c r="H31" i="15"/>
  <c r="H35" i="15"/>
  <c r="H12" i="2"/>
  <c r="H16" i="2"/>
  <c r="H21" i="2"/>
  <c r="H25" i="2"/>
  <c r="H30" i="2"/>
  <c r="H34" i="2"/>
  <c r="H12" i="14"/>
  <c r="H15" i="14"/>
  <c r="H18" i="14"/>
  <c r="H21" i="14"/>
  <c r="H24" i="14"/>
  <c r="H27" i="14"/>
  <c r="H30" i="14"/>
  <c r="H33" i="14"/>
  <c r="H36" i="14"/>
  <c r="H9" i="13"/>
  <c r="H12" i="13"/>
  <c r="H15" i="13"/>
  <c r="H18" i="13"/>
  <c r="H21" i="13"/>
  <c r="H24" i="13"/>
  <c r="H27" i="13"/>
  <c r="H30" i="13"/>
  <c r="H33" i="13"/>
  <c r="H8" i="12"/>
  <c r="H11" i="12"/>
  <c r="H14" i="12"/>
  <c r="H23" i="12"/>
  <c r="H15" i="11"/>
  <c r="H23" i="10"/>
  <c r="H32" i="9"/>
  <c r="H17" i="7"/>
  <c r="H17" i="12"/>
  <c r="H26" i="12"/>
  <c r="H35" i="12"/>
  <c r="H18" i="11"/>
  <c r="H27" i="11"/>
  <c r="H36" i="11"/>
  <c r="H17" i="10"/>
  <c r="H26" i="10"/>
  <c r="H35" i="10"/>
  <c r="H16" i="9"/>
  <c r="H25" i="9"/>
  <c r="H29" i="9"/>
  <c r="H34" i="9"/>
  <c r="H10" i="8"/>
  <c r="H15" i="8"/>
  <c r="H19" i="8"/>
  <c r="H24" i="8"/>
  <c r="H28" i="8"/>
  <c r="H33" i="8"/>
  <c r="H37" i="8"/>
  <c r="H14" i="7"/>
  <c r="H18" i="7"/>
  <c r="H23" i="7"/>
  <c r="H27" i="7"/>
  <c r="H32" i="7"/>
  <c r="H36" i="7"/>
  <c r="H14" i="4"/>
  <c r="H18" i="4"/>
  <c r="H23" i="4"/>
  <c r="H27" i="4"/>
  <c r="H32" i="4"/>
  <c r="H36" i="4"/>
  <c r="H20" i="12"/>
  <c r="H29" i="12"/>
  <c r="H12" i="11"/>
  <c r="H21" i="11"/>
  <c r="H30" i="11"/>
  <c r="H11" i="10"/>
  <c r="H20" i="10"/>
  <c r="H29" i="10"/>
  <c r="H10" i="9"/>
  <c r="H19" i="9"/>
  <c r="H26" i="9"/>
  <c r="H31" i="9"/>
  <c r="H35" i="9"/>
  <c r="H12" i="8"/>
  <c r="H16" i="8"/>
  <c r="H21" i="8"/>
  <c r="H25" i="8"/>
  <c r="H30" i="8"/>
  <c r="H34" i="8"/>
  <c r="H11" i="7"/>
  <c r="H15" i="7"/>
  <c r="H20" i="7"/>
  <c r="H24" i="7"/>
  <c r="H29" i="7"/>
  <c r="H33" i="7"/>
  <c r="H11" i="4"/>
  <c r="H15" i="4"/>
  <c r="H20" i="4"/>
  <c r="H24" i="4"/>
  <c r="H29" i="4"/>
  <c r="H33" i="4"/>
  <c r="H32" i="12"/>
  <c r="H24" i="11"/>
  <c r="H33" i="11"/>
  <c r="H14" i="10"/>
  <c r="H32" i="10"/>
  <c r="H13" i="9"/>
  <c r="H22" i="9"/>
  <c r="H28" i="9"/>
  <c r="H37" i="9"/>
  <c r="H13" i="8"/>
  <c r="H18" i="8"/>
  <c r="H22" i="8"/>
  <c r="H27" i="8"/>
  <c r="H31" i="8"/>
  <c r="H36" i="8"/>
  <c r="H12" i="7"/>
  <c r="H21" i="7"/>
  <c r="H26" i="7"/>
  <c r="H30" i="7"/>
  <c r="H35" i="7"/>
  <c r="H12" i="4"/>
  <c r="H17" i="4"/>
  <c r="H21" i="4"/>
  <c r="H26" i="4"/>
  <c r="H30" i="4"/>
  <c r="H35" i="4"/>
  <c r="I10" i="4"/>
  <c r="I14" i="4"/>
  <c r="L10" i="4"/>
  <c r="J11" i="4"/>
  <c r="N11" i="4"/>
  <c r="L12" i="4"/>
  <c r="J13" i="4"/>
  <c r="N13" i="4"/>
  <c r="L14" i="4"/>
  <c r="N15" i="4"/>
  <c r="O11" i="4"/>
  <c r="O13" i="4"/>
  <c r="K15" i="4"/>
  <c r="O15" i="4"/>
  <c r="N10" i="4"/>
  <c r="L11" i="4"/>
  <c r="N12" i="4"/>
  <c r="N14" i="4"/>
  <c r="I11" i="4"/>
  <c r="I12" i="4"/>
  <c r="I13" i="4"/>
  <c r="K10" i="4"/>
  <c r="O10" i="4"/>
  <c r="M11" i="4"/>
  <c r="K12" i="4"/>
  <c r="O12" i="4"/>
  <c r="M13" i="4"/>
  <c r="K14" i="4"/>
  <c r="O14" i="4"/>
  <c r="M15" i="4"/>
  <c r="J15" i="4"/>
  <c r="I15" i="4"/>
  <c r="M10" i="4"/>
  <c r="K11" i="4"/>
  <c r="M12" i="4"/>
  <c r="K13" i="4"/>
  <c r="M14" i="4"/>
  <c r="J10" i="4"/>
  <c r="J12" i="4"/>
  <c r="L13" i="4"/>
  <c r="J14" i="4"/>
  <c r="L15" i="4"/>
  <c r="AE8" i="22"/>
  <c r="AF13" i="22"/>
  <c r="AE19" i="22"/>
  <c r="AD22" i="22"/>
  <c r="AC20" i="22"/>
  <c r="U27" i="22"/>
  <c r="AC35" i="22"/>
  <c r="AC30" i="22"/>
  <c r="X8" i="22"/>
  <c r="S16" i="22"/>
  <c r="AD21" i="22"/>
  <c r="W32" i="22"/>
  <c r="W35" i="22"/>
  <c r="S10" i="22"/>
  <c r="AD10" i="22"/>
  <c r="S11" i="22"/>
  <c r="AG26" i="22"/>
  <c r="AG23" i="22"/>
  <c r="AD32" i="22"/>
  <c r="AE14" i="22"/>
  <c r="W24" i="22"/>
  <c r="AG29" i="22"/>
  <c r="W9" i="22"/>
  <c r="AD13" i="22"/>
  <c r="AB19" i="22"/>
  <c r="T18" i="22"/>
  <c r="U15" i="22"/>
  <c r="S27" i="22"/>
  <c r="V34" i="22"/>
  <c r="S8" i="22"/>
  <c r="V23" i="22"/>
  <c r="V25" i="22"/>
  <c r="W28" i="22"/>
  <c r="W31" i="22"/>
  <c r="AD11" i="22"/>
  <c r="X20" i="22"/>
  <c r="X17" i="22"/>
  <c r="X19" i="22"/>
  <c r="V26" i="22"/>
  <c r="AD28" i="22"/>
  <c r="AB17" i="22"/>
  <c r="AB27" i="22"/>
  <c r="AF33" i="22"/>
  <c r="AE12" i="22"/>
  <c r="AC15" i="22"/>
  <c r="S18" i="22"/>
  <c r="S15" i="22"/>
  <c r="AE24" i="22"/>
  <c r="AF35" i="22"/>
  <c r="T34" i="22"/>
  <c r="AE34" i="22"/>
  <c r="AE9" i="22"/>
  <c r="U23" i="22"/>
  <c r="U25" i="22"/>
  <c r="AF25" i="22"/>
  <c r="T32" i="22"/>
  <c r="AB11" i="22"/>
  <c r="W20" i="22"/>
  <c r="AF16" i="22"/>
  <c r="V17" i="22"/>
  <c r="W19" i="22"/>
  <c r="W22" i="22"/>
  <c r="AB23" i="22"/>
  <c r="AG17" i="22"/>
  <c r="AC27" i="22"/>
  <c r="W29" i="22"/>
  <c r="AD33" i="22"/>
  <c r="AG8" i="22"/>
  <c r="X14" i="22"/>
  <c r="AE22" i="22"/>
  <c r="AF31" i="22"/>
  <c r="T30" i="22"/>
  <c r="AE30" i="22"/>
  <c r="U8" i="22"/>
  <c r="W16" i="22"/>
  <c r="T21" i="22"/>
  <c r="AE21" i="22"/>
  <c r="T28" i="22"/>
  <c r="T35" i="22"/>
  <c r="W10" i="22"/>
  <c r="V13" i="22"/>
  <c r="W11" i="22"/>
  <c r="U26" i="22"/>
  <c r="AB14" i="22"/>
  <c r="S24" i="22"/>
  <c r="AD29" i="22"/>
  <c r="AF18" i="19"/>
  <c r="AD18" i="19"/>
  <c r="U9" i="12"/>
  <c r="T9" i="12"/>
  <c r="S13" i="11"/>
  <c r="T13" i="11"/>
  <c r="X10" i="9"/>
  <c r="S18" i="7"/>
  <c r="AB32" i="7"/>
  <c r="W18" i="7"/>
  <c r="AD37" i="7"/>
  <c r="AF25" i="7"/>
  <c r="AF28" i="7"/>
  <c r="AE12" i="7"/>
  <c r="AE17" i="7"/>
  <c r="U24" i="7"/>
  <c r="AE33" i="7"/>
  <c r="AE21" i="7"/>
  <c r="AD32" i="7"/>
  <c r="S36" i="7"/>
  <c r="AB25" i="7"/>
  <c r="W15" i="7"/>
  <c r="U16" i="7"/>
  <c r="S10" i="7"/>
  <c r="V11" i="7"/>
  <c r="W16" i="7"/>
  <c r="AB20" i="7"/>
  <c r="AC19" i="7"/>
  <c r="AD15" i="7"/>
  <c r="AE16" i="7"/>
  <c r="S20" i="7"/>
  <c r="X19" i="7"/>
  <c r="W24" i="7"/>
  <c r="X27" i="7"/>
  <c r="V28" i="7"/>
  <c r="T32" i="7"/>
  <c r="AF24" i="7"/>
  <c r="W31" i="7"/>
  <c r="AC13" i="7"/>
  <c r="AF27" i="7"/>
  <c r="T31" i="7"/>
  <c r="AG33" i="7"/>
  <c r="T35" i="7"/>
  <c r="T36" i="7"/>
  <c r="AC32" i="7"/>
  <c r="V9" i="22"/>
  <c r="AC8" i="22"/>
  <c r="AF15" i="22"/>
  <c r="T14" i="22"/>
  <c r="AF20" i="22"/>
  <c r="AB31" i="22"/>
  <c r="W30" i="22"/>
  <c r="AF9" i="22"/>
  <c r="X16" i="22"/>
  <c r="W25" i="22"/>
  <c r="AG25" i="22"/>
  <c r="U32" i="22"/>
  <c r="U35" i="22"/>
  <c r="AG16" i="22"/>
  <c r="W13" i="22"/>
  <c r="V19" i="22"/>
  <c r="X22" i="22"/>
  <c r="AD23" i="22"/>
  <c r="AB32" i="22"/>
  <c r="X29" i="22"/>
  <c r="AE29" i="22"/>
  <c r="AD8" i="22"/>
  <c r="AB13" i="22"/>
  <c r="AC19" i="22"/>
  <c r="AF22" i="22"/>
  <c r="AE20" i="22"/>
  <c r="T27" i="22"/>
  <c r="U30" i="22"/>
  <c r="AF30" i="22"/>
  <c r="T8" i="22"/>
  <c r="AD18" i="22"/>
  <c r="U21" i="22"/>
  <c r="AF21" i="22"/>
  <c r="U28" i="22"/>
  <c r="U31" i="22"/>
  <c r="X10" i="22"/>
  <c r="AB10" i="22"/>
  <c r="U12" i="22"/>
  <c r="X11" i="22"/>
  <c r="AB26" i="22"/>
  <c r="W26" i="22"/>
  <c r="AB28" i="22"/>
  <c r="AC14" i="22"/>
  <c r="W33" i="22"/>
  <c r="AG13" i="22"/>
  <c r="AF19" i="22"/>
  <c r="X18" i="22"/>
  <c r="AD20" i="22"/>
  <c r="X27" i="22"/>
  <c r="AD35" i="22"/>
  <c r="V8" i="22"/>
  <c r="AG18" i="22"/>
  <c r="S28" i="22"/>
  <c r="S31" i="22"/>
  <c r="AG11" i="22"/>
  <c r="AG10" i="22"/>
  <c r="X12" i="22"/>
  <c r="T17" i="22"/>
  <c r="S19" i="22"/>
  <c r="AG28" i="22"/>
  <c r="AE17" i="22"/>
  <c r="X24" i="22"/>
  <c r="U33" i="22"/>
  <c r="AB33" i="22"/>
  <c r="AF12" i="22"/>
  <c r="V14" i="22"/>
  <c r="X15" i="22"/>
  <c r="AD24" i="22"/>
  <c r="AD31" i="22"/>
  <c r="AC34" i="22"/>
  <c r="AC9" i="22"/>
  <c r="U16" i="22"/>
  <c r="S21" i="22"/>
  <c r="V20" i="22"/>
  <c r="AD16" i="22"/>
  <c r="T13" i="22"/>
  <c r="U11" i="22"/>
  <c r="AF32" i="22"/>
  <c r="AE27" i="22"/>
  <c r="U29" i="22"/>
  <c r="AB29" i="22"/>
  <c r="AB18" i="19"/>
  <c r="W9" i="12"/>
  <c r="V13" i="11"/>
  <c r="S10" i="9"/>
  <c r="AB10" i="9"/>
  <c r="AF17" i="7"/>
  <c r="S28" i="7"/>
  <c r="AB13" i="7"/>
  <c r="U10" i="7"/>
  <c r="S22" i="7"/>
  <c r="AD13" i="7"/>
  <c r="AD25" i="7"/>
  <c r="AF32" i="7"/>
  <c r="W17" i="7"/>
  <c r="AF12" i="7"/>
  <c r="U33" i="7"/>
  <c r="AF36" i="7"/>
  <c r="AD17" i="7"/>
  <c r="AF21" i="7"/>
  <c r="W36" i="7"/>
  <c r="U15" i="7"/>
  <c r="AG20" i="7"/>
  <c r="W10" i="7"/>
  <c r="V15" i="7"/>
  <c r="AB16" i="7"/>
  <c r="T10" i="7"/>
  <c r="X15" i="7"/>
  <c r="AC20" i="7"/>
  <c r="T16" i="7"/>
  <c r="V20" i="7"/>
  <c r="X20" i="7"/>
  <c r="T23" i="7"/>
  <c r="AB27" i="7"/>
  <c r="AF29" i="7"/>
  <c r="AF30" i="7"/>
  <c r="X31" i="7"/>
  <c r="AD31" i="7"/>
  <c r="V32" i="7"/>
  <c r="AC17" i="7"/>
  <c r="T28" i="7"/>
  <c r="AB31" i="7"/>
  <c r="T34" i="7"/>
  <c r="V36" i="7"/>
  <c r="X35" i="7"/>
  <c r="X36" i="7"/>
  <c r="AB33" i="7"/>
  <c r="AC36" i="7"/>
  <c r="AD10" i="9"/>
  <c r="X9" i="22"/>
  <c r="AB12" i="22"/>
  <c r="AD15" i="22"/>
  <c r="T15" i="22"/>
  <c r="AG24" i="22"/>
  <c r="AG31" i="22"/>
  <c r="U34" i="22"/>
  <c r="AF34" i="22"/>
  <c r="AE18" i="22"/>
  <c r="S23" i="22"/>
  <c r="T25" i="22"/>
  <c r="AD25" i="22"/>
  <c r="T31" i="22"/>
  <c r="S20" i="22"/>
  <c r="V12" i="22"/>
  <c r="U17" i="22"/>
  <c r="T19" i="22"/>
  <c r="U22" i="22"/>
  <c r="AF17" i="22"/>
  <c r="AF27" i="22"/>
  <c r="V33" i="22"/>
  <c r="AC33" i="22"/>
  <c r="AF8" i="22"/>
  <c r="AB15" i="22"/>
  <c r="W14" i="22"/>
  <c r="AC22" i="22"/>
  <c r="AF24" i="22"/>
  <c r="AE31" i="22"/>
  <c r="S30" i="22"/>
  <c r="AD30" i="22"/>
  <c r="AD9" i="22"/>
  <c r="V16" i="22"/>
  <c r="W21" i="22"/>
  <c r="S32" i="22"/>
  <c r="S35" i="22"/>
  <c r="V10" i="22"/>
  <c r="AE16" i="22"/>
  <c r="U13" i="22"/>
  <c r="V11" i="22"/>
  <c r="AC26" i="22"/>
  <c r="AC23" i="22"/>
  <c r="AG32" i="22"/>
  <c r="V29" i="22"/>
  <c r="AC29" i="22"/>
  <c r="S9" i="22"/>
  <c r="AE13" i="22"/>
  <c r="U14" i="22"/>
  <c r="AB22" i="22"/>
  <c r="AB20" i="22"/>
  <c r="V27" i="22"/>
  <c r="X30" i="22"/>
  <c r="AB30" i="22"/>
  <c r="W8" i="22"/>
  <c r="AC18" i="22"/>
  <c r="X21" i="22"/>
  <c r="AB21" i="22"/>
  <c r="X28" i="22"/>
  <c r="X35" i="22"/>
  <c r="T10" i="22"/>
  <c r="AE10" i="22"/>
  <c r="S12" i="22"/>
  <c r="T11" i="22"/>
  <c r="AE26" i="22"/>
  <c r="S26" i="22"/>
  <c r="AE32" i="22"/>
  <c r="AF14" i="22"/>
  <c r="U24" i="22"/>
  <c r="S33" i="22"/>
  <c r="U9" i="22"/>
  <c r="AC12" i="22"/>
  <c r="AD19" i="22"/>
  <c r="V18" i="22"/>
  <c r="V15" i="22"/>
  <c r="AB35" i="22"/>
  <c r="W34" i="22"/>
  <c r="W23" i="22"/>
  <c r="X25" i="22"/>
  <c r="AB25" i="22"/>
  <c r="X31" i="22"/>
  <c r="AE11" i="22"/>
  <c r="T20" i="22"/>
  <c r="AB16" i="22"/>
  <c r="U19" i="22"/>
  <c r="S22" i="22"/>
  <c r="AE28" i="22"/>
  <c r="AC17" i="22"/>
  <c r="AD27" i="22"/>
  <c r="S29" i="22"/>
  <c r="AG33" i="22"/>
  <c r="AE18" i="19"/>
  <c r="AG18" i="19"/>
  <c r="AC8" i="13"/>
  <c r="X13" i="11"/>
  <c r="AF10" i="9"/>
  <c r="AC10" i="9"/>
  <c r="U11" i="7"/>
  <c r="W28" i="7"/>
  <c r="AE13" i="7"/>
  <c r="AE25" i="7"/>
  <c r="AB21" i="7"/>
  <c r="AD33" i="7"/>
  <c r="AD21" i="7"/>
  <c r="V19" i="7"/>
  <c r="V27" i="7"/>
  <c r="V10" i="7"/>
  <c r="U22" i="7"/>
  <c r="AB36" i="7"/>
  <c r="V16" i="7"/>
  <c r="AD20" i="7"/>
  <c r="AD10" i="7"/>
  <c r="U12" i="7"/>
  <c r="AG15" i="7"/>
  <c r="AG16" i="7"/>
  <c r="S11" i="7"/>
  <c r="V12" i="7"/>
  <c r="S16" i="7"/>
  <c r="X21" i="7"/>
  <c r="AD16" i="7"/>
  <c r="AF20" i="7"/>
  <c r="X23" i="7"/>
  <c r="V25" i="7"/>
  <c r="U28" i="7"/>
  <c r="AB29" i="7"/>
  <c r="T24" i="7"/>
  <c r="V31" i="7"/>
  <c r="AC24" i="7"/>
  <c r="AG31" i="7"/>
  <c r="S19" i="7"/>
  <c r="AC25" i="7"/>
  <c r="AC29" i="7"/>
  <c r="S32" i="7"/>
  <c r="S35" i="7"/>
  <c r="AC37" i="7"/>
  <c r="J16" i="4"/>
  <c r="T9" i="22"/>
  <c r="AG19" i="22"/>
  <c r="U18" i="22"/>
  <c r="W27" i="22"/>
  <c r="AE35" i="22"/>
  <c r="S34" i="22"/>
  <c r="AD34" i="22"/>
  <c r="AF18" i="22"/>
  <c r="T23" i="22"/>
  <c r="AC21" i="22"/>
  <c r="U10" i="22"/>
  <c r="AF10" i="22"/>
  <c r="W12" i="22"/>
  <c r="S17" i="22"/>
  <c r="AF26" i="22"/>
  <c r="T26" i="22"/>
  <c r="AF28" i="22"/>
  <c r="AG14" i="22"/>
  <c r="V24" i="22"/>
  <c r="T33" i="22"/>
  <c r="AG12" i="22"/>
  <c r="AG15" i="22"/>
  <c r="W18" i="22"/>
  <c r="W15" i="22"/>
  <c r="AC24" i="22"/>
  <c r="AC31" i="22"/>
  <c r="X34" i="22"/>
  <c r="AB34" i="22"/>
  <c r="AB9" i="22"/>
  <c r="T16" i="22"/>
  <c r="S25" i="22"/>
  <c r="AC25" i="22"/>
  <c r="X32" i="22"/>
  <c r="AF11" i="22"/>
  <c r="U20" i="22"/>
  <c r="AC16" i="22"/>
  <c r="S13" i="22"/>
  <c r="T22" i="22"/>
  <c r="AF23" i="22"/>
  <c r="AD17" i="22"/>
  <c r="AG27" i="22"/>
  <c r="T29" i="22"/>
  <c r="AD12" i="22"/>
  <c r="AE15" i="22"/>
  <c r="S14" i="22"/>
  <c r="AG22" i="22"/>
  <c r="AB24" i="22"/>
  <c r="V30" i="22"/>
  <c r="AG34" i="22"/>
  <c r="AG9" i="22"/>
  <c r="V21" i="22"/>
  <c r="AE25" i="22"/>
  <c r="V32" i="22"/>
  <c r="V35" i="22"/>
  <c r="X13" i="22"/>
  <c r="V22" i="22"/>
  <c r="AE23" i="22"/>
  <c r="AC32" i="22"/>
  <c r="AD14" i="22"/>
  <c r="AF29" i="22"/>
  <c r="AB8" i="22"/>
  <c r="AC13" i="22"/>
  <c r="AG20" i="22"/>
  <c r="AG35" i="22"/>
  <c r="AG30" i="22"/>
  <c r="AB18" i="22"/>
  <c r="X23" i="22"/>
  <c r="AG21" i="22"/>
  <c r="V28" i="22"/>
  <c r="V31" i="22"/>
  <c r="AC11" i="22"/>
  <c r="AC10" i="22"/>
  <c r="T12" i="22"/>
  <c r="W17" i="22"/>
  <c r="AD26" i="22"/>
  <c r="X26" i="22"/>
  <c r="AC28" i="22"/>
  <c r="T24" i="22"/>
  <c r="X33" i="22"/>
  <c r="AE33" i="22"/>
  <c r="AC18" i="19"/>
  <c r="U13" i="16"/>
  <c r="W13" i="11"/>
  <c r="U13" i="11"/>
  <c r="AE10" i="9"/>
  <c r="AG10" i="9"/>
  <c r="AB17" i="7"/>
  <c r="AE36" i="7"/>
  <c r="AF13" i="7"/>
  <c r="AF16" i="7"/>
  <c r="U27" i="7"/>
  <c r="V23" i="7"/>
  <c r="AE29" i="7"/>
  <c r="AD36" i="7"/>
  <c r="AG29" i="7"/>
  <c r="AB12" i="7"/>
  <c r="AE32" i="7"/>
  <c r="X12" i="7"/>
  <c r="T12" i="7"/>
  <c r="AC12" i="7"/>
  <c r="T20" i="7"/>
  <c r="W11" i="7"/>
  <c r="X16" i="7"/>
  <c r="S12" i="7"/>
  <c r="W20" i="7"/>
  <c r="T19" i="7"/>
  <c r="S24" i="7"/>
  <c r="T27" i="7"/>
  <c r="AD29" i="7"/>
  <c r="X24" i="7"/>
  <c r="AG24" i="7"/>
  <c r="U32" i="7"/>
  <c r="X32" i="7"/>
  <c r="AC21" i="7"/>
  <c r="S27" i="7"/>
  <c r="V30" i="7"/>
  <c r="AC33" i="7"/>
  <c r="W35" i="7"/>
  <c r="AG37" i="7"/>
  <c r="AE37" i="7"/>
  <c r="AB37" i="7"/>
  <c r="W12" i="7"/>
  <c r="W32" i="7"/>
  <c r="AG21" i="7"/>
  <c r="AE16" i="16"/>
  <c r="AE9" i="15"/>
  <c r="AG10" i="7"/>
  <c r="X26" i="7"/>
  <c r="AC15" i="7"/>
  <c r="AF31" i="7"/>
  <c r="S15" i="7"/>
  <c r="U31" i="7"/>
  <c r="AE20" i="7"/>
  <c r="AG36" i="7"/>
  <c r="W13" i="16"/>
  <c r="AF10" i="16"/>
  <c r="U17" i="12"/>
  <c r="AB10" i="7"/>
  <c r="W14" i="7"/>
  <c r="U34" i="7"/>
  <c r="AG8" i="12"/>
  <c r="W17" i="16"/>
  <c r="T22" i="7"/>
  <c r="AC10" i="7"/>
  <c r="AF15" i="7"/>
  <c r="W13" i="7"/>
  <c r="T17" i="7"/>
  <c r="T21" i="7"/>
  <c r="V21" i="7"/>
  <c r="S33" i="7"/>
  <c r="U37" i="7"/>
  <c r="AD14" i="7"/>
  <c r="AG18" i="7"/>
  <c r="AD22" i="7"/>
  <c r="AF26" i="7"/>
  <c r="AD30" i="7"/>
  <c r="AE34" i="7"/>
  <c r="AB34" i="7"/>
  <c r="AB18" i="7"/>
  <c r="AD34" i="7"/>
  <c r="AC14" i="7"/>
  <c r="AB14" i="7"/>
  <c r="U29" i="7"/>
  <c r="U8" i="20"/>
  <c r="AE8" i="13"/>
  <c r="AG23" i="7"/>
  <c r="AG19" i="7"/>
  <c r="V18" i="7"/>
  <c r="S8" i="20"/>
  <c r="X34" i="7"/>
  <c r="S31" i="7"/>
  <c r="X30" i="7"/>
  <c r="AD19" i="7"/>
  <c r="AF10" i="7"/>
  <c r="AG12" i="7"/>
  <c r="AB28" i="7"/>
  <c r="V14" i="7"/>
  <c r="AF35" i="7"/>
  <c r="X8" i="20"/>
  <c r="AF13" i="20"/>
  <c r="AE13" i="20"/>
  <c r="AF17" i="20"/>
  <c r="AD17" i="20"/>
  <c r="AF21" i="20"/>
  <c r="AD21" i="20"/>
  <c r="V32" i="20"/>
  <c r="U29" i="20"/>
  <c r="X29" i="20"/>
  <c r="X24" i="20"/>
  <c r="V24" i="20"/>
  <c r="AC30" i="20"/>
  <c r="AD30" i="20"/>
  <c r="AC34" i="20"/>
  <c r="S10" i="20"/>
  <c r="AC8" i="20"/>
  <c r="AE22" i="20"/>
  <c r="AD16" i="20"/>
  <c r="AF16" i="20"/>
  <c r="AD20" i="20"/>
  <c r="AB20" i="20"/>
  <c r="S18" i="20"/>
  <c r="AB25" i="20"/>
  <c r="AC25" i="20"/>
  <c r="AB32" i="20"/>
  <c r="AB27" i="20"/>
  <c r="V33" i="20"/>
  <c r="X33" i="20"/>
  <c r="T27" i="20"/>
  <c r="X31" i="20"/>
  <c r="T35" i="20"/>
  <c r="U35" i="20"/>
  <c r="V12" i="20"/>
  <c r="W12" i="20"/>
  <c r="V11" i="20"/>
  <c r="X11" i="20"/>
  <c r="AD14" i="20"/>
  <c r="AD18" i="20"/>
  <c r="AE19" i="20"/>
  <c r="U13" i="20"/>
  <c r="V13" i="20"/>
  <c r="U17" i="20"/>
  <c r="S17" i="20"/>
  <c r="S22" i="20"/>
  <c r="X26" i="20"/>
  <c r="AC28" i="20"/>
  <c r="AF33" i="20"/>
  <c r="AD12" i="20"/>
  <c r="T19" i="20"/>
  <c r="S16" i="20"/>
  <c r="S20" i="20"/>
  <c r="AE26" i="20"/>
  <c r="AG26" i="20"/>
  <c r="AD23" i="20"/>
  <c r="AF23" i="20"/>
  <c r="AF31" i="20"/>
  <c r="X25" i="20"/>
  <c r="V25" i="20"/>
  <c r="AC35" i="20"/>
  <c r="T30" i="20"/>
  <c r="T34" i="20"/>
  <c r="AB10" i="20"/>
  <c r="AC15" i="20"/>
  <c r="AB9" i="19"/>
  <c r="AB8" i="19"/>
  <c r="S21" i="19"/>
  <c r="AB16" i="19"/>
  <c r="AB20" i="19"/>
  <c r="X25" i="19"/>
  <c r="V25" i="19"/>
  <c r="S32" i="19"/>
  <c r="AC32" i="19"/>
  <c r="AB29" i="19"/>
  <c r="AB33" i="19"/>
  <c r="AB11" i="19"/>
  <c r="AE14" i="19"/>
  <c r="AC14" i="19"/>
  <c r="T15" i="19"/>
  <c r="AB13" i="19"/>
  <c r="AC12" i="19"/>
  <c r="AB15" i="19"/>
  <c r="AF19" i="19"/>
  <c r="T17" i="19"/>
  <c r="AD22" i="19"/>
  <c r="AC22" i="19"/>
  <c r="AD23" i="19"/>
  <c r="AF23" i="19"/>
  <c r="AE31" i="19"/>
  <c r="AG31" i="19"/>
  <c r="AC25" i="19"/>
  <c r="S28" i="19"/>
  <c r="V33" i="19"/>
  <c r="X33" i="19"/>
  <c r="U30" i="19"/>
  <c r="U34" i="19"/>
  <c r="W34" i="19"/>
  <c r="V8" i="19"/>
  <c r="X8" i="19"/>
  <c r="W11" i="19"/>
  <c r="U11" i="19"/>
  <c r="AE21" i="19"/>
  <c r="AB21" i="19"/>
  <c r="X10" i="19"/>
  <c r="V10" i="19"/>
  <c r="T9" i="19"/>
  <c r="S16" i="19"/>
  <c r="S20" i="19"/>
  <c r="T23" i="19"/>
  <c r="AF17" i="19"/>
  <c r="AD17" i="19"/>
  <c r="AE26" i="19"/>
  <c r="AG26" i="19"/>
  <c r="U24" i="19"/>
  <c r="S24" i="19"/>
  <c r="AE27" i="19"/>
  <c r="V22" i="19"/>
  <c r="U22" i="19"/>
  <c r="W26" i="19"/>
  <c r="U26" i="19"/>
  <c r="AF30" i="19"/>
  <c r="AD30" i="19"/>
  <c r="AF34" i="19"/>
  <c r="AD34" i="19"/>
  <c r="U12" i="19"/>
  <c r="W12" i="19"/>
  <c r="S14" i="19"/>
  <c r="X13" i="19"/>
  <c r="V13" i="19"/>
  <c r="V29" i="19"/>
  <c r="W29" i="19"/>
  <c r="X18" i="19"/>
  <c r="V18" i="19"/>
  <c r="AG24" i="19"/>
  <c r="AE24" i="19"/>
  <c r="AF28" i="19"/>
  <c r="AG28" i="19"/>
  <c r="AB35" i="19"/>
  <c r="T27" i="19"/>
  <c r="T31" i="19"/>
  <c r="T35" i="19"/>
  <c r="W19" i="19"/>
  <c r="U19" i="19"/>
  <c r="AF10" i="19"/>
  <c r="AD10" i="19"/>
  <c r="AF12" i="18"/>
  <c r="AG12" i="18"/>
  <c r="W18" i="18"/>
  <c r="U18" i="18"/>
  <c r="AE21" i="18"/>
  <c r="AG20" i="18"/>
  <c r="AE20" i="18"/>
  <c r="V29" i="18"/>
  <c r="W29" i="18"/>
  <c r="AG34" i="18"/>
  <c r="AE34" i="18"/>
  <c r="V22" i="18"/>
  <c r="U22" i="18"/>
  <c r="W9" i="18"/>
  <c r="X9" i="18"/>
  <c r="AF13" i="18"/>
  <c r="U14" i="18"/>
  <c r="AB22" i="18"/>
  <c r="X13" i="18"/>
  <c r="V13" i="18"/>
  <c r="X17" i="18"/>
  <c r="W21" i="18"/>
  <c r="W25" i="18"/>
  <c r="X25" i="18"/>
  <c r="AF35" i="18"/>
  <c r="AD35" i="18"/>
  <c r="AD32" i="18"/>
  <c r="AF32" i="18"/>
  <c r="W27" i="18"/>
  <c r="W31" i="18"/>
  <c r="V31" i="18"/>
  <c r="W35" i="18"/>
  <c r="U35" i="18"/>
  <c r="X11" i="18"/>
  <c r="S11" i="18"/>
  <c r="W12" i="18"/>
  <c r="AC27" i="18"/>
  <c r="V10" i="18"/>
  <c r="W10" i="18"/>
  <c r="AC14" i="18"/>
  <c r="AF14" i="18"/>
  <c r="AF15" i="18"/>
  <c r="AC15" i="18"/>
  <c r="AB17" i="18"/>
  <c r="AC17" i="18"/>
  <c r="AC18" i="18"/>
  <c r="AD19" i="18"/>
  <c r="AF19" i="18"/>
  <c r="W32" i="18"/>
  <c r="U32" i="18"/>
  <c r="X24" i="18"/>
  <c r="U24" i="18"/>
  <c r="V33" i="18"/>
  <c r="X33" i="18"/>
  <c r="AD29" i="18"/>
  <c r="AE29" i="18"/>
  <c r="AD33" i="18"/>
  <c r="AF33" i="18"/>
  <c r="W16" i="18"/>
  <c r="X16" i="18"/>
  <c r="S8" i="18"/>
  <c r="V28" i="18"/>
  <c r="U28" i="18"/>
  <c r="AD25" i="18"/>
  <c r="AG25" i="18"/>
  <c r="AD28" i="18"/>
  <c r="AC28" i="18"/>
  <c r="AF30" i="18"/>
  <c r="AD9" i="18"/>
  <c r="AG9" i="18"/>
  <c r="AG10" i="18"/>
  <c r="AB10" i="18"/>
  <c r="AG11" i="18"/>
  <c r="AD11" i="18"/>
  <c r="V15" i="18"/>
  <c r="S15" i="18"/>
  <c r="V19" i="18"/>
  <c r="X19" i="18"/>
  <c r="AF31" i="18"/>
  <c r="AC31" i="18"/>
  <c r="U20" i="18"/>
  <c r="W20" i="18"/>
  <c r="V26" i="18"/>
  <c r="W26" i="18"/>
  <c r="U23" i="18"/>
  <c r="X23" i="18"/>
  <c r="AD26" i="18"/>
  <c r="AE26" i="18"/>
  <c r="W30" i="18"/>
  <c r="S34" i="18"/>
  <c r="X28" i="17"/>
  <c r="S28" i="17"/>
  <c r="V21" i="17"/>
  <c r="X21" i="17"/>
  <c r="S13" i="17"/>
  <c r="T16" i="17"/>
  <c r="V16" i="17"/>
  <c r="W31" i="17"/>
  <c r="T35" i="17"/>
  <c r="V35" i="17"/>
  <c r="T12" i="17"/>
  <c r="V12" i="17"/>
  <c r="T25" i="17"/>
  <c r="T15" i="17"/>
  <c r="V15" i="17"/>
  <c r="X19" i="17"/>
  <c r="S23" i="17"/>
  <c r="U23" i="17"/>
  <c r="V14" i="17"/>
  <c r="X14" i="17"/>
  <c r="S18" i="17"/>
  <c r="U18" i="17"/>
  <c r="W22" i="17"/>
  <c r="S27" i="17"/>
  <c r="U27" i="17"/>
  <c r="X32" i="17"/>
  <c r="S32" i="17"/>
  <c r="U24" i="17"/>
  <c r="W24" i="17"/>
  <c r="X11" i="17"/>
  <c r="T36" i="17"/>
  <c r="V36" i="17"/>
  <c r="V34" i="17"/>
  <c r="X34" i="17"/>
  <c r="V29" i="17"/>
  <c r="X29" i="17"/>
  <c r="S33" i="17"/>
  <c r="U37" i="17"/>
  <c r="W37" i="17"/>
  <c r="V10" i="17"/>
  <c r="X10" i="17"/>
  <c r="S26" i="17"/>
  <c r="U26" i="17"/>
  <c r="S17" i="17"/>
  <c r="T30" i="17"/>
  <c r="AB23" i="17"/>
  <c r="AB19" i="17"/>
  <c r="AD19" i="17"/>
  <c r="AE25" i="17"/>
  <c r="AG25" i="17"/>
  <c r="AE28" i="17"/>
  <c r="AF28" i="17"/>
  <c r="AC29" i="17"/>
  <c r="AD37" i="17"/>
  <c r="AF34" i="17"/>
  <c r="AE16" i="17"/>
  <c r="AB16" i="17"/>
  <c r="AD11" i="17"/>
  <c r="AF14" i="17"/>
  <c r="AF18" i="17"/>
  <c r="AE18" i="17"/>
  <c r="AF22" i="17"/>
  <c r="AD31" i="17"/>
  <c r="AC31" i="17"/>
  <c r="AG13" i="17"/>
  <c r="AF13" i="17"/>
  <c r="AG17" i="17"/>
  <c r="AB17" i="17"/>
  <c r="AG21" i="17"/>
  <c r="AF21" i="17"/>
  <c r="AE26" i="17"/>
  <c r="AF26" i="17"/>
  <c r="AD30" i="17"/>
  <c r="AB30" i="17"/>
  <c r="AD12" i="17"/>
  <c r="AC12" i="17"/>
  <c r="AF24" i="17"/>
  <c r="AF27" i="17"/>
  <c r="AG33" i="17"/>
  <c r="AB32" i="17"/>
  <c r="AF36" i="17"/>
  <c r="AC15" i="17"/>
  <c r="AF10" i="17"/>
  <c r="AC10" i="17"/>
  <c r="AE20" i="17"/>
  <c r="AF20" i="17"/>
  <c r="AD35" i="17"/>
  <c r="AG35" i="17"/>
  <c r="S13" i="16"/>
  <c r="U10" i="16"/>
  <c r="V10" i="16"/>
  <c r="AC16" i="16"/>
  <c r="X20" i="16"/>
  <c r="W20" i="16"/>
  <c r="W37" i="16"/>
  <c r="X37" i="16"/>
  <c r="AB36" i="16"/>
  <c r="S16" i="16"/>
  <c r="S12" i="16"/>
  <c r="U12" i="16"/>
  <c r="AC22" i="16"/>
  <c r="AB22" i="16"/>
  <c r="AG37" i="16"/>
  <c r="AE24" i="16"/>
  <c r="AG29" i="16"/>
  <c r="AE29" i="16"/>
  <c r="AF32" i="16"/>
  <c r="AG32" i="16"/>
  <c r="AE21" i="16"/>
  <c r="AF21" i="16"/>
  <c r="AD14" i="16"/>
  <c r="AF14" i="16"/>
  <c r="U19" i="16"/>
  <c r="T19" i="16"/>
  <c r="V14" i="16"/>
  <c r="X14" i="16"/>
  <c r="X34" i="16"/>
  <c r="AC33" i="16"/>
  <c r="T15" i="16"/>
  <c r="V15" i="16"/>
  <c r="AB18" i="16"/>
  <c r="AB15" i="16"/>
  <c r="AB11" i="16"/>
  <c r="AC20" i="16"/>
  <c r="AC25" i="16"/>
  <c r="T23" i="16"/>
  <c r="W23" i="16"/>
  <c r="AB26" i="16"/>
  <c r="S29" i="16"/>
  <c r="AB28" i="16"/>
  <c r="AD28" i="16"/>
  <c r="AG30" i="16"/>
  <c r="AE30" i="16"/>
  <c r="AG34" i="16"/>
  <c r="AF31" i="16"/>
  <c r="AF35" i="16"/>
  <c r="AD35" i="16"/>
  <c r="W18" i="16"/>
  <c r="U18" i="16"/>
  <c r="AB17" i="16"/>
  <c r="AD13" i="16"/>
  <c r="AB13" i="16"/>
  <c r="T24" i="16"/>
  <c r="U28" i="16"/>
  <c r="W28" i="16"/>
  <c r="U22" i="16"/>
  <c r="X22" i="16"/>
  <c r="S21" i="16"/>
  <c r="T21" i="16"/>
  <c r="AE19" i="16"/>
  <c r="AB23" i="16"/>
  <c r="X26" i="16"/>
  <c r="S27" i="16"/>
  <c r="U33" i="16"/>
  <c r="AC27" i="16"/>
  <c r="AE27" i="16"/>
  <c r="T30" i="16"/>
  <c r="S25" i="16"/>
  <c r="X31" i="16"/>
  <c r="X35" i="16"/>
  <c r="V35" i="16"/>
  <c r="W32" i="16"/>
  <c r="U32" i="16"/>
  <c r="W36" i="16"/>
  <c r="AG9" i="15"/>
  <c r="W13" i="15"/>
  <c r="X13" i="15"/>
  <c r="AG10" i="15"/>
  <c r="AE10" i="15"/>
  <c r="AC21" i="15"/>
  <c r="S27" i="15"/>
  <c r="AB20" i="15"/>
  <c r="AB24" i="15"/>
  <c r="AB28" i="15"/>
  <c r="AC32" i="15"/>
  <c r="AC36" i="15"/>
  <c r="T31" i="15"/>
  <c r="S35" i="15"/>
  <c r="AB11" i="15"/>
  <c r="S22" i="15"/>
  <c r="V22" i="15"/>
  <c r="AE22" i="15"/>
  <c r="AG22" i="15"/>
  <c r="AF25" i="15"/>
  <c r="AD25" i="15"/>
  <c r="AC27" i="15"/>
  <c r="W21" i="15"/>
  <c r="U21" i="15"/>
  <c r="S25" i="15"/>
  <c r="S29" i="15"/>
  <c r="T33" i="15"/>
  <c r="AG35" i="15"/>
  <c r="AE35" i="15"/>
  <c r="AB15" i="15"/>
  <c r="AB19" i="15"/>
  <c r="AC16" i="15"/>
  <c r="AD17" i="15"/>
  <c r="AF17" i="15"/>
  <c r="AB14" i="15"/>
  <c r="AB18" i="15"/>
  <c r="AC23" i="15"/>
  <c r="T26" i="15"/>
  <c r="AC31" i="15"/>
  <c r="AG29" i="15"/>
  <c r="AD33" i="15"/>
  <c r="AF33" i="15"/>
  <c r="W32" i="15"/>
  <c r="U32" i="15"/>
  <c r="W36" i="15"/>
  <c r="U36" i="15"/>
  <c r="AG12" i="15"/>
  <c r="AD12" i="15"/>
  <c r="S9" i="15"/>
  <c r="S12" i="15"/>
  <c r="T12" i="15"/>
  <c r="S16" i="15"/>
  <c r="W23" i="15"/>
  <c r="T17" i="15"/>
  <c r="S14" i="15"/>
  <c r="S18" i="15"/>
  <c r="T11" i="15"/>
  <c r="S11" i="15"/>
  <c r="T15" i="15"/>
  <c r="T19" i="15"/>
  <c r="AE26" i="15"/>
  <c r="AG26" i="15"/>
  <c r="T28" i="15"/>
  <c r="T30" i="15"/>
  <c r="S34" i="15"/>
  <c r="AB30" i="15"/>
  <c r="AC34" i="15"/>
  <c r="U10" i="15"/>
  <c r="W10" i="15"/>
  <c r="U17" i="14"/>
  <c r="X17" i="14"/>
  <c r="AD24" i="14"/>
  <c r="AG24" i="14"/>
  <c r="X21" i="14"/>
  <c r="U21" i="14"/>
  <c r="AG17" i="14"/>
  <c r="AF17" i="14"/>
  <c r="T15" i="14"/>
  <c r="T19" i="14"/>
  <c r="S25" i="14"/>
  <c r="AB27" i="14"/>
  <c r="S30" i="14"/>
  <c r="V30" i="14"/>
  <c r="S23" i="14"/>
  <c r="S27" i="14"/>
  <c r="AC31" i="14"/>
  <c r="U35" i="14"/>
  <c r="W35" i="14"/>
  <c r="S29" i="14"/>
  <c r="W33" i="14"/>
  <c r="W37" i="14"/>
  <c r="U37" i="14"/>
  <c r="AC11" i="14"/>
  <c r="AG15" i="14"/>
  <c r="AD15" i="14"/>
  <c r="AC19" i="14"/>
  <c r="S22" i="14"/>
  <c r="T22" i="14"/>
  <c r="T18" i="14"/>
  <c r="S18" i="14"/>
  <c r="W24" i="14"/>
  <c r="X24" i="14"/>
  <c r="W28" i="14"/>
  <c r="U28" i="14"/>
  <c r="AE28" i="14"/>
  <c r="AG28" i="14"/>
  <c r="AD35" i="14"/>
  <c r="AF35" i="14"/>
  <c r="X14" i="14"/>
  <c r="V14" i="14"/>
  <c r="AC13" i="14"/>
  <c r="AD10" i="14"/>
  <c r="AC10" i="14"/>
  <c r="V10" i="14"/>
  <c r="U10" i="14"/>
  <c r="V16" i="14"/>
  <c r="U16" i="14"/>
  <c r="V20" i="14"/>
  <c r="X20" i="14"/>
  <c r="AD20" i="14"/>
  <c r="AF20" i="14"/>
  <c r="AB23" i="14"/>
  <c r="AD23" i="14"/>
  <c r="V31" i="14"/>
  <c r="S31" i="14"/>
  <c r="AC25" i="14"/>
  <c r="AB25" i="14"/>
  <c r="AC29" i="14"/>
  <c r="AC37" i="14"/>
  <c r="T32" i="14"/>
  <c r="T36" i="14"/>
  <c r="AC16" i="14"/>
  <c r="AF21" i="14"/>
  <c r="AG14" i="14"/>
  <c r="AF14" i="14"/>
  <c r="AG18" i="14"/>
  <c r="AD18" i="14"/>
  <c r="T26" i="14"/>
  <c r="S26" i="14"/>
  <c r="AD22" i="14"/>
  <c r="AB26" i="14"/>
  <c r="AE26" i="14"/>
  <c r="AC30" i="14"/>
  <c r="T34" i="14"/>
  <c r="AB34" i="14"/>
  <c r="AC32" i="14"/>
  <c r="AC36" i="14"/>
  <c r="AB12" i="14"/>
  <c r="V13" i="14"/>
  <c r="W13" i="14"/>
  <c r="V12" i="14"/>
  <c r="X12" i="14"/>
  <c r="W11" i="14"/>
  <c r="U11" i="14"/>
  <c r="AF11" i="13"/>
  <c r="AD11" i="13"/>
  <c r="U14" i="13"/>
  <c r="W14" i="13"/>
  <c r="AF24" i="13"/>
  <c r="V22" i="13"/>
  <c r="U22" i="13"/>
  <c r="X34" i="13"/>
  <c r="W34" i="13"/>
  <c r="U13" i="13"/>
  <c r="S13" i="13"/>
  <c r="AB21" i="13"/>
  <c r="AC21" i="13"/>
  <c r="AD27" i="13"/>
  <c r="W23" i="13"/>
  <c r="S23" i="13"/>
  <c r="T24" i="13"/>
  <c r="AB32" i="13"/>
  <c r="AB31" i="13"/>
  <c r="AC31" i="13"/>
  <c r="AG35" i="13"/>
  <c r="AC30" i="13"/>
  <c r="AF34" i="13"/>
  <c r="AC12" i="13"/>
  <c r="X11" i="13"/>
  <c r="V11" i="13"/>
  <c r="X15" i="13"/>
  <c r="V15" i="13"/>
  <c r="U18" i="13"/>
  <c r="S18" i="13"/>
  <c r="AC23" i="13"/>
  <c r="X16" i="13"/>
  <c r="U16" i="13"/>
  <c r="AB19" i="13"/>
  <c r="U17" i="13"/>
  <c r="AG22" i="13"/>
  <c r="AE22" i="13"/>
  <c r="AB25" i="13"/>
  <c r="T28" i="13"/>
  <c r="AB26" i="13"/>
  <c r="S27" i="13"/>
  <c r="T21" i="13"/>
  <c r="T19" i="13"/>
  <c r="S30" i="13"/>
  <c r="AB15" i="13"/>
  <c r="AD9" i="13"/>
  <c r="AD13" i="13"/>
  <c r="AG10" i="13"/>
  <c r="AE10" i="13"/>
  <c r="AG14" i="13"/>
  <c r="AE14" i="13"/>
  <c r="W20" i="13"/>
  <c r="AD20" i="13"/>
  <c r="AF20" i="13"/>
  <c r="AG17" i="13"/>
  <c r="AB17" i="13"/>
  <c r="AF18" i="13"/>
  <c r="AE18" i="13"/>
  <c r="U26" i="13"/>
  <c r="V26" i="13"/>
  <c r="V29" i="13"/>
  <c r="S29" i="13"/>
  <c r="AD29" i="13"/>
  <c r="AD33" i="13"/>
  <c r="AE33" i="13"/>
  <c r="V17" i="12"/>
  <c r="W11" i="12"/>
  <c r="AC13" i="12"/>
  <c r="S20" i="12"/>
  <c r="AC15" i="12"/>
  <c r="S24" i="12"/>
  <c r="X24" i="12"/>
  <c r="S30" i="12"/>
  <c r="U30" i="12"/>
  <c r="AE32" i="12"/>
  <c r="AF32" i="12"/>
  <c r="AF12" i="12"/>
  <c r="AD12" i="12"/>
  <c r="AD9" i="12"/>
  <c r="AF9" i="12"/>
  <c r="U25" i="12"/>
  <c r="W25" i="12"/>
  <c r="AE16" i="12"/>
  <c r="AG16" i="12"/>
  <c r="AF23" i="12"/>
  <c r="AD23" i="12"/>
  <c r="AD20" i="12"/>
  <c r="AE20" i="12"/>
  <c r="X18" i="12"/>
  <c r="W18" i="12"/>
  <c r="AE24" i="12"/>
  <c r="AG24" i="12"/>
  <c r="U22" i="12"/>
  <c r="S22" i="12"/>
  <c r="U26" i="12"/>
  <c r="W26" i="12"/>
  <c r="X23" i="12"/>
  <c r="V23" i="12"/>
  <c r="AC27" i="12"/>
  <c r="AF27" i="12"/>
  <c r="AE31" i="12"/>
  <c r="AC34" i="12"/>
  <c r="AD19" i="12"/>
  <c r="AG19" i="12"/>
  <c r="AE17" i="12"/>
  <c r="AG18" i="12"/>
  <c r="AF33" i="12"/>
  <c r="AC33" i="12"/>
  <c r="W28" i="12"/>
  <c r="S32" i="12"/>
  <c r="T32" i="12"/>
  <c r="T31" i="12"/>
  <c r="T35" i="12"/>
  <c r="S8" i="12"/>
  <c r="T8" i="12"/>
  <c r="AD14" i="12"/>
  <c r="AF14" i="12"/>
  <c r="AG11" i="12"/>
  <c r="AB11" i="12"/>
  <c r="W19" i="12"/>
  <c r="T27" i="12"/>
  <c r="AF28" i="12"/>
  <c r="S13" i="12"/>
  <c r="T10" i="12"/>
  <c r="T14" i="12"/>
  <c r="U15" i="12"/>
  <c r="W15" i="12"/>
  <c r="V12" i="12"/>
  <c r="S12" i="12"/>
  <c r="S16" i="12"/>
  <c r="AD29" i="12"/>
  <c r="AD30" i="12"/>
  <c r="AB30" i="12"/>
  <c r="U21" i="12"/>
  <c r="S21" i="12"/>
  <c r="AG21" i="12"/>
  <c r="AG22" i="12"/>
  <c r="AG26" i="12"/>
  <c r="AE26" i="12"/>
  <c r="X29" i="12"/>
  <c r="U29" i="12"/>
  <c r="S33" i="12"/>
  <c r="U14" i="11"/>
  <c r="T14" i="11"/>
  <c r="AB16" i="11"/>
  <c r="AB20" i="11"/>
  <c r="T18" i="11"/>
  <c r="S24" i="11"/>
  <c r="AB30" i="11"/>
  <c r="AC24" i="11"/>
  <c r="AB24" i="11"/>
  <c r="AC28" i="11"/>
  <c r="AB21" i="11"/>
  <c r="AB25" i="11"/>
  <c r="AF32" i="11"/>
  <c r="AD32" i="11"/>
  <c r="AF36" i="11"/>
  <c r="AD36" i="11"/>
  <c r="AE11" i="11"/>
  <c r="AG11" i="11"/>
  <c r="AD12" i="11"/>
  <c r="AE12" i="11"/>
  <c r="W17" i="11"/>
  <c r="U17" i="11"/>
  <c r="AD23" i="11"/>
  <c r="AC23" i="11"/>
  <c r="AF15" i="11"/>
  <c r="AF19" i="11"/>
  <c r="AD19" i="11"/>
  <c r="V23" i="11"/>
  <c r="U23" i="11"/>
  <c r="V27" i="11"/>
  <c r="X27" i="11"/>
  <c r="X21" i="11"/>
  <c r="W21" i="11"/>
  <c r="X25" i="11"/>
  <c r="S25" i="11"/>
  <c r="W22" i="11"/>
  <c r="W26" i="11"/>
  <c r="V26" i="11"/>
  <c r="W29" i="11"/>
  <c r="U29" i="11"/>
  <c r="W33" i="11"/>
  <c r="U33" i="11"/>
  <c r="W37" i="11"/>
  <c r="U37" i="11"/>
  <c r="W11" i="11"/>
  <c r="U11" i="11"/>
  <c r="AB13" i="11"/>
  <c r="AC14" i="11"/>
  <c r="AC18" i="11"/>
  <c r="W12" i="11"/>
  <c r="U12" i="11"/>
  <c r="S16" i="11"/>
  <c r="S20" i="11"/>
  <c r="AC27" i="11"/>
  <c r="AF33" i="11"/>
  <c r="AD33" i="11"/>
  <c r="AF37" i="11"/>
  <c r="AD37" i="11"/>
  <c r="AE34" i="11"/>
  <c r="AG34" i="11"/>
  <c r="AD31" i="11"/>
  <c r="AF31" i="11"/>
  <c r="AD35" i="11"/>
  <c r="AF35" i="11"/>
  <c r="AF10" i="11"/>
  <c r="AD10" i="11"/>
  <c r="X10" i="11"/>
  <c r="V10" i="11"/>
  <c r="AD17" i="11"/>
  <c r="AF17" i="11"/>
  <c r="X15" i="11"/>
  <c r="W15" i="11"/>
  <c r="X19" i="11"/>
  <c r="V19" i="11"/>
  <c r="AF29" i="11"/>
  <c r="V28" i="11"/>
  <c r="X28" i="11"/>
  <c r="T34" i="11"/>
  <c r="S31" i="11"/>
  <c r="S35" i="11"/>
  <c r="T32" i="11"/>
  <c r="T36" i="11"/>
  <c r="AE15" i="10"/>
  <c r="AG15" i="10"/>
  <c r="AE19" i="10"/>
  <c r="AC20" i="10"/>
  <c r="S24" i="10"/>
  <c r="AD35" i="10"/>
  <c r="AB35" i="10"/>
  <c r="S31" i="10"/>
  <c r="S21" i="10"/>
  <c r="AG37" i="10"/>
  <c r="AB32" i="10"/>
  <c r="AD36" i="10"/>
  <c r="AE36" i="10"/>
  <c r="U12" i="10"/>
  <c r="W12" i="10"/>
  <c r="X14" i="10"/>
  <c r="V14" i="10"/>
  <c r="W10" i="10"/>
  <c r="U10" i="10"/>
  <c r="S16" i="10"/>
  <c r="V16" i="10"/>
  <c r="S20" i="10"/>
  <c r="AF25" i="10"/>
  <c r="AE25" i="10"/>
  <c r="AD17" i="10"/>
  <c r="AE17" i="10"/>
  <c r="AF21" i="10"/>
  <c r="AD21" i="10"/>
  <c r="AG14" i="10"/>
  <c r="AD14" i="10"/>
  <c r="AG18" i="10"/>
  <c r="AD18" i="10"/>
  <c r="W22" i="10"/>
  <c r="X22" i="10"/>
  <c r="AE26" i="10"/>
  <c r="AG26" i="10"/>
  <c r="X34" i="10"/>
  <c r="U34" i="10"/>
  <c r="W32" i="10"/>
  <c r="X32" i="10"/>
  <c r="S29" i="10"/>
  <c r="S33" i="10"/>
  <c r="W37" i="10"/>
  <c r="AB11" i="10"/>
  <c r="AF16" i="10"/>
  <c r="AC16" i="10"/>
  <c r="AF13" i="10"/>
  <c r="AD13" i="10"/>
  <c r="X13" i="10"/>
  <c r="V13" i="10"/>
  <c r="T18" i="10"/>
  <c r="S18" i="10"/>
  <c r="AB22" i="10"/>
  <c r="S15" i="10"/>
  <c r="S19" i="10"/>
  <c r="AB30" i="10"/>
  <c r="AD30" i="10"/>
  <c r="AG33" i="10"/>
  <c r="AD33" i="10"/>
  <c r="AB31" i="10"/>
  <c r="AC31" i="10"/>
  <c r="AC27" i="10"/>
  <c r="AB27" i="10"/>
  <c r="T30" i="10"/>
  <c r="V11" i="10"/>
  <c r="X11" i="10"/>
  <c r="U17" i="10"/>
  <c r="T17" i="10"/>
  <c r="AG12" i="10"/>
  <c r="AE12" i="10"/>
  <c r="AB29" i="10"/>
  <c r="S27" i="10"/>
  <c r="AD23" i="10"/>
  <c r="AE23" i="10"/>
  <c r="U23" i="10"/>
  <c r="W23" i="10"/>
  <c r="X26" i="10"/>
  <c r="U26" i="10"/>
  <c r="AC34" i="10"/>
  <c r="X35" i="10"/>
  <c r="U35" i="10"/>
  <c r="X28" i="10"/>
  <c r="S28" i="10"/>
  <c r="V36" i="10"/>
  <c r="W36" i="10"/>
  <c r="AF24" i="10"/>
  <c r="AD24" i="10"/>
  <c r="AF28" i="10"/>
  <c r="AE28" i="10"/>
  <c r="AB10" i="10"/>
  <c r="W10" i="9"/>
  <c r="AB14" i="9"/>
  <c r="W15" i="9"/>
  <c r="T22" i="9"/>
  <c r="U19" i="9"/>
  <c r="W19" i="9"/>
  <c r="AG15" i="9"/>
  <c r="AF15" i="9"/>
  <c r="AG19" i="9"/>
  <c r="AE19" i="9"/>
  <c r="V13" i="9"/>
  <c r="W13" i="9"/>
  <c r="W17" i="9"/>
  <c r="U17" i="9"/>
  <c r="W21" i="9"/>
  <c r="U21" i="9"/>
  <c r="AE25" i="9"/>
  <c r="AD25" i="9"/>
  <c r="U27" i="9"/>
  <c r="W27" i="9"/>
  <c r="AD30" i="9"/>
  <c r="AF30" i="9"/>
  <c r="AD34" i="9"/>
  <c r="AF34" i="9"/>
  <c r="AG31" i="9"/>
  <c r="AG35" i="9"/>
  <c r="AE35" i="9"/>
  <c r="X12" i="9"/>
  <c r="V12" i="9"/>
  <c r="AG13" i="9"/>
  <c r="AD13" i="9"/>
  <c r="T16" i="9"/>
  <c r="S16" i="9"/>
  <c r="T20" i="9"/>
  <c r="AB22" i="9"/>
  <c r="S26" i="9"/>
  <c r="T31" i="9"/>
  <c r="AD23" i="9"/>
  <c r="AE23" i="9"/>
  <c r="AD27" i="9"/>
  <c r="AF27" i="9"/>
  <c r="AB24" i="9"/>
  <c r="AB28" i="9"/>
  <c r="W35" i="9"/>
  <c r="T32" i="9"/>
  <c r="S32" i="9"/>
  <c r="T36" i="9"/>
  <c r="AB11" i="9"/>
  <c r="T14" i="9"/>
  <c r="T11" i="9"/>
  <c r="AE17" i="9"/>
  <c r="AG17" i="9"/>
  <c r="AE21" i="9"/>
  <c r="AG21" i="9"/>
  <c r="U23" i="9"/>
  <c r="X23" i="9"/>
  <c r="S30" i="9"/>
  <c r="S28" i="9"/>
  <c r="T25" i="9"/>
  <c r="AB29" i="9"/>
  <c r="AD29" i="9"/>
  <c r="AF32" i="9"/>
  <c r="AD32" i="9"/>
  <c r="AF36" i="9"/>
  <c r="AD36" i="9"/>
  <c r="AB12" i="9"/>
  <c r="V18" i="9"/>
  <c r="X18" i="9"/>
  <c r="AD18" i="9"/>
  <c r="AF18" i="9"/>
  <c r="AF16" i="9"/>
  <c r="AF20" i="9"/>
  <c r="AD20" i="9"/>
  <c r="AC26" i="9"/>
  <c r="AB33" i="9"/>
  <c r="AB37" i="9"/>
  <c r="T29" i="9"/>
  <c r="V29" i="9"/>
  <c r="T33" i="9"/>
  <c r="T37" i="9"/>
  <c r="AD21" i="8"/>
  <c r="AE21" i="8"/>
  <c r="AD22" i="8"/>
  <c r="AF11" i="8"/>
  <c r="X26" i="8"/>
  <c r="AF16" i="8"/>
  <c r="AB16" i="8"/>
  <c r="AG26" i="8"/>
  <c r="W29" i="8"/>
  <c r="U29" i="8"/>
  <c r="AD19" i="8"/>
  <c r="AE19" i="8"/>
  <c r="AD25" i="8"/>
  <c r="AE25" i="8"/>
  <c r="S17" i="8"/>
  <c r="W21" i="8"/>
  <c r="V23" i="8"/>
  <c r="U23" i="8"/>
  <c r="V27" i="8"/>
  <c r="T27" i="8"/>
  <c r="AC24" i="8"/>
  <c r="AD24" i="8"/>
  <c r="AF28" i="8"/>
  <c r="AB34" i="8"/>
  <c r="AC31" i="8"/>
  <c r="AF35" i="8"/>
  <c r="AC13" i="8"/>
  <c r="T14" i="8"/>
  <c r="AD12" i="8"/>
  <c r="AC37" i="8"/>
  <c r="T30" i="8"/>
  <c r="S33" i="8"/>
  <c r="AE17" i="8"/>
  <c r="AC17" i="8"/>
  <c r="AF15" i="8"/>
  <c r="AE15" i="8"/>
  <c r="AG14" i="8"/>
  <c r="AD14" i="8"/>
  <c r="AD18" i="8"/>
  <c r="AF18" i="8"/>
  <c r="X22" i="8"/>
  <c r="U22" i="8"/>
  <c r="X20" i="8"/>
  <c r="V20" i="8"/>
  <c r="S24" i="8"/>
  <c r="AB27" i="8"/>
  <c r="S34" i="8"/>
  <c r="T25" i="8"/>
  <c r="AB33" i="8"/>
  <c r="T31" i="8"/>
  <c r="T35" i="8"/>
  <c r="S32" i="8"/>
  <c r="S36" i="8"/>
  <c r="AG20" i="8"/>
  <c r="AE20" i="8"/>
  <c r="AF29" i="8"/>
  <c r="AD29" i="8"/>
  <c r="X37" i="8"/>
  <c r="V37" i="8"/>
  <c r="X10" i="8"/>
  <c r="U10" i="8"/>
  <c r="S18" i="8"/>
  <c r="T18" i="8"/>
  <c r="T15" i="8"/>
  <c r="T19" i="8"/>
  <c r="T28" i="8"/>
  <c r="AB32" i="8"/>
  <c r="AE36" i="8"/>
  <c r="U20" i="7"/>
  <c r="U36" i="7"/>
  <c r="AG25" i="7"/>
  <c r="S11" i="16"/>
  <c r="AG12" i="16"/>
  <c r="X14" i="7"/>
  <c r="T30" i="7"/>
  <c r="AB19" i="7"/>
  <c r="AD35" i="7"/>
  <c r="W19" i="7"/>
  <c r="V35" i="7"/>
  <c r="AD24" i="7"/>
  <c r="X10" i="7"/>
  <c r="AC12" i="16"/>
  <c r="X17" i="12"/>
  <c r="W30" i="7"/>
  <c r="AB35" i="7"/>
  <c r="AD8" i="12"/>
  <c r="X17" i="16"/>
  <c r="AG35" i="7"/>
  <c r="T14" i="7"/>
  <c r="AC11" i="7"/>
  <c r="V9" i="12"/>
  <c r="AE12" i="16"/>
  <c r="V13" i="7"/>
  <c r="X17" i="7"/>
  <c r="U21" i="7"/>
  <c r="U25" i="7"/>
  <c r="X25" i="7"/>
  <c r="T29" i="7"/>
  <c r="W33" i="7"/>
  <c r="S37" i="7"/>
  <c r="AG14" i="7"/>
  <c r="AE18" i="7"/>
  <c r="AE26" i="7"/>
  <c r="AC30" i="7"/>
  <c r="AB30" i="7"/>
  <c r="AF34" i="7"/>
  <c r="W29" i="7"/>
  <c r="S25" i="7"/>
  <c r="W21" i="7"/>
  <c r="AD26" i="7"/>
  <c r="AB8" i="13"/>
  <c r="T18" i="7"/>
  <c r="AC31" i="7"/>
  <c r="AE19" i="7"/>
  <c r="V34" i="7"/>
  <c r="AF8" i="13"/>
  <c r="AC28" i="7"/>
  <c r="S23" i="7"/>
  <c r="AC27" i="7"/>
  <c r="AG27" i="7"/>
  <c r="T15" i="7"/>
  <c r="AG11" i="7"/>
  <c r="AD11" i="7"/>
  <c r="U26" i="7"/>
  <c r="U19" i="7"/>
  <c r="AE28" i="7"/>
  <c r="AB13" i="20"/>
  <c r="AB17" i="20"/>
  <c r="AB21" i="20"/>
  <c r="X32" i="20"/>
  <c r="W29" i="20"/>
  <c r="T24" i="20"/>
  <c r="AF30" i="20"/>
  <c r="AF34" i="20"/>
  <c r="AD34" i="20"/>
  <c r="V10" i="20"/>
  <c r="X10" i="20"/>
  <c r="AF8" i="20"/>
  <c r="AD8" i="20"/>
  <c r="AB16" i="20"/>
  <c r="V18" i="20"/>
  <c r="AD32" i="20"/>
  <c r="AG32" i="20"/>
  <c r="AD27" i="20"/>
  <c r="W33" i="20"/>
  <c r="S27" i="20"/>
  <c r="T31" i="20"/>
  <c r="W35" i="20"/>
  <c r="T11" i="20"/>
  <c r="AF14" i="20"/>
  <c r="AG14" i="20"/>
  <c r="AF18" i="20"/>
  <c r="AG24" i="20"/>
  <c r="AE28" i="20"/>
  <c r="AG28" i="20"/>
  <c r="AD29" i="20"/>
  <c r="X9" i="20"/>
  <c r="W15" i="20"/>
  <c r="X15" i="20"/>
  <c r="W19" i="20"/>
  <c r="U19" i="20"/>
  <c r="V16" i="20"/>
  <c r="X16" i="20"/>
  <c r="V20" i="20"/>
  <c r="X20" i="20"/>
  <c r="AC26" i="20"/>
  <c r="AE23" i="20"/>
  <c r="AB31" i="20"/>
  <c r="AG31" i="20"/>
  <c r="T25" i="20"/>
  <c r="AF35" i="20"/>
  <c r="AD35" i="20"/>
  <c r="U30" i="20"/>
  <c r="W30" i="20"/>
  <c r="U34" i="20"/>
  <c r="W34" i="20"/>
  <c r="AE10" i="20"/>
  <c r="AG10" i="20"/>
  <c r="AE15" i="20"/>
  <c r="AF15" i="20"/>
  <c r="AG9" i="19"/>
  <c r="AE9" i="19"/>
  <c r="AG8" i="19"/>
  <c r="AE8" i="19"/>
  <c r="X21" i="19"/>
  <c r="U21" i="19"/>
  <c r="AG16" i="19"/>
  <c r="AG20" i="19"/>
  <c r="AE20" i="19"/>
  <c r="T25" i="19"/>
  <c r="V32" i="19"/>
  <c r="X32" i="19"/>
  <c r="AD32" i="19"/>
  <c r="AF32" i="19"/>
  <c r="AG29" i="19"/>
  <c r="AG33" i="19"/>
  <c r="AE33" i="19"/>
  <c r="AE11" i="19"/>
  <c r="AG11" i="19"/>
  <c r="AF14" i="19"/>
  <c r="W15" i="19"/>
  <c r="U15" i="19"/>
  <c r="AG13" i="19"/>
  <c r="AE13" i="19"/>
  <c r="AD12" i="19"/>
  <c r="AF12" i="19"/>
  <c r="AE15" i="19"/>
  <c r="AG15" i="19"/>
  <c r="AE19" i="19"/>
  <c r="AG19" i="19"/>
  <c r="U17" i="19"/>
  <c r="W17" i="19"/>
  <c r="AB23" i="19"/>
  <c r="AD31" i="19"/>
  <c r="AF25" i="19"/>
  <c r="AD25" i="19"/>
  <c r="U28" i="19"/>
  <c r="V28" i="19"/>
  <c r="T33" i="19"/>
  <c r="W30" i="19"/>
  <c r="S34" i="19"/>
  <c r="T8" i="19"/>
  <c r="S11" i="19"/>
  <c r="AF21" i="19"/>
  <c r="T10" i="19"/>
  <c r="U9" i="19"/>
  <c r="W9" i="19"/>
  <c r="V16" i="19"/>
  <c r="X16" i="19"/>
  <c r="V20" i="19"/>
  <c r="X20" i="19"/>
  <c r="W23" i="19"/>
  <c r="U23" i="19"/>
  <c r="AB17" i="19"/>
  <c r="AC26" i="19"/>
  <c r="W24" i="19"/>
  <c r="AG27" i="19"/>
  <c r="S22" i="19"/>
  <c r="S26" i="19"/>
  <c r="AB30" i="19"/>
  <c r="AB34" i="19"/>
  <c r="S12" i="19"/>
  <c r="X14" i="19"/>
  <c r="V14" i="19"/>
  <c r="T13" i="19"/>
  <c r="T29" i="19"/>
  <c r="T18" i="19"/>
  <c r="AC24" i="19"/>
  <c r="AB28" i="19"/>
  <c r="AE35" i="19"/>
  <c r="AG35" i="19"/>
  <c r="U27" i="19"/>
  <c r="V27" i="19"/>
  <c r="W31" i="19"/>
  <c r="W35" i="19"/>
  <c r="U35" i="19"/>
  <c r="S19" i="19"/>
  <c r="AB10" i="19"/>
  <c r="AB12" i="18"/>
  <c r="AC12" i="18"/>
  <c r="S18" i="18"/>
  <c r="AG21" i="18"/>
  <c r="AC20" i="18"/>
  <c r="T29" i="18"/>
  <c r="AC34" i="18"/>
  <c r="T22" i="18"/>
  <c r="S9" i="18"/>
  <c r="T9" i="18"/>
  <c r="AB13" i="18"/>
  <c r="AD13" i="18"/>
  <c r="W14" i="18"/>
  <c r="V14" i="18"/>
  <c r="AE22" i="18"/>
  <c r="AG22" i="18"/>
  <c r="T13" i="18"/>
  <c r="T17" i="18"/>
  <c r="W17" i="18"/>
  <c r="S21" i="18"/>
  <c r="S25" i="18"/>
  <c r="T25" i="18"/>
  <c r="AB35" i="18"/>
  <c r="AG23" i="18"/>
  <c r="AF23" i="18"/>
  <c r="AB32" i="18"/>
  <c r="S27" i="18"/>
  <c r="U27" i="18"/>
  <c r="S31" i="18"/>
  <c r="S35" i="18"/>
  <c r="AE8" i="18"/>
  <c r="AD8" i="18"/>
  <c r="T11" i="18"/>
  <c r="W11" i="18"/>
  <c r="S12" i="18"/>
  <c r="V12" i="18"/>
  <c r="AG16" i="18"/>
  <c r="AD16" i="18"/>
  <c r="AF24" i="18"/>
  <c r="AG24" i="18"/>
  <c r="AF27" i="18"/>
  <c r="AG27" i="18"/>
  <c r="S10" i="18"/>
  <c r="AD14" i="18"/>
  <c r="AB15" i="18"/>
  <c r="AE15" i="18"/>
  <c r="AD17" i="18"/>
  <c r="AE17" i="18"/>
  <c r="AD18" i="18"/>
  <c r="AF18" i="18"/>
  <c r="AB19" i="18"/>
  <c r="S32" i="18"/>
  <c r="T24" i="18"/>
  <c r="T33" i="18"/>
  <c r="AB29" i="18"/>
  <c r="AB33" i="18"/>
  <c r="S16" i="18"/>
  <c r="W8" i="18"/>
  <c r="V8" i="18"/>
  <c r="X28" i="18"/>
  <c r="AC25" i="18"/>
  <c r="AF28" i="18"/>
  <c r="AB30" i="18"/>
  <c r="AD30" i="18"/>
  <c r="AC9" i="18"/>
  <c r="AC10" i="18"/>
  <c r="AF10" i="18"/>
  <c r="AC11" i="18"/>
  <c r="W15" i="18"/>
  <c r="T19" i="18"/>
  <c r="AB31" i="18"/>
  <c r="S20" i="18"/>
  <c r="S26" i="18"/>
  <c r="W23" i="18"/>
  <c r="X30" i="18"/>
  <c r="S30" i="18"/>
  <c r="X34" i="18"/>
  <c r="V34" i="18"/>
  <c r="U28" i="17"/>
  <c r="W28" i="17"/>
  <c r="S21" i="17"/>
  <c r="X28" i="7"/>
  <c r="AF37" i="7"/>
  <c r="AD8" i="13"/>
  <c r="AF11" i="7"/>
  <c r="X11" i="7"/>
  <c r="AC16" i="7"/>
  <c r="U10" i="9"/>
  <c r="AF19" i="7"/>
  <c r="AE27" i="7"/>
  <c r="AB15" i="7"/>
  <c r="S17" i="7"/>
  <c r="X29" i="7"/>
  <c r="X33" i="7"/>
  <c r="AF14" i="7"/>
  <c r="AF22" i="7"/>
  <c r="AG26" i="7"/>
  <c r="AG30" i="7"/>
  <c r="W25" i="7"/>
  <c r="V37" i="7"/>
  <c r="V17" i="7"/>
  <c r="AG8" i="13"/>
  <c r="AB11" i="7"/>
  <c r="W26" i="7"/>
  <c r="V22" i="7"/>
  <c r="U35" i="7"/>
  <c r="AB24" i="7"/>
  <c r="T11" i="7"/>
  <c r="AE10" i="7"/>
  <c r="U14" i="7"/>
  <c r="S26" i="7"/>
  <c r="AE17" i="20"/>
  <c r="AC21" i="20"/>
  <c r="W32" i="20"/>
  <c r="T32" i="20"/>
  <c r="AE34" i="20"/>
  <c r="AG8" i="20"/>
  <c r="AC22" i="20"/>
  <c r="AE16" i="20"/>
  <c r="AF20" i="20"/>
  <c r="U33" i="20"/>
  <c r="V27" i="20"/>
  <c r="S35" i="20"/>
  <c r="AE11" i="20"/>
  <c r="U11" i="20"/>
  <c r="AC14" i="20"/>
  <c r="AG19" i="20"/>
  <c r="T13" i="20"/>
  <c r="U21" i="20"/>
  <c r="X22" i="20"/>
  <c r="V26" i="20"/>
  <c r="AF12" i="20"/>
  <c r="T15" i="20"/>
  <c r="V19" i="20"/>
  <c r="W16" i="20"/>
  <c r="T20" i="20"/>
  <c r="AF26" i="20"/>
  <c r="AC23" i="20"/>
  <c r="W25" i="20"/>
  <c r="X30" i="20"/>
  <c r="AC10" i="20"/>
  <c r="AF9" i="19"/>
  <c r="AC8" i="19"/>
  <c r="AD16" i="19"/>
  <c r="AC20" i="19"/>
  <c r="W25" i="19"/>
  <c r="W32" i="19"/>
  <c r="T32" i="19"/>
  <c r="AG32" i="19"/>
  <c r="AC29" i="19"/>
  <c r="AD33" i="19"/>
  <c r="AD11" i="19"/>
  <c r="AG14" i="19"/>
  <c r="AG12" i="19"/>
  <c r="AF15" i="19"/>
  <c r="AC19" i="19"/>
  <c r="S17" i="19"/>
  <c r="AF22" i="19"/>
  <c r="AE22" i="19"/>
  <c r="AB31" i="19"/>
  <c r="X28" i="19"/>
  <c r="S33" i="19"/>
  <c r="X34" i="19"/>
  <c r="S8" i="19"/>
  <c r="X11" i="19"/>
  <c r="AG21" i="19"/>
  <c r="S10" i="19"/>
  <c r="V9" i="19"/>
  <c r="U20" i="19"/>
  <c r="S23" i="19"/>
  <c r="X23" i="19"/>
  <c r="AE17" i="19"/>
  <c r="AB26" i="19"/>
  <c r="V24" i="19"/>
  <c r="T24" i="19"/>
  <c r="AD27" i="19"/>
  <c r="T22" i="19"/>
  <c r="X26" i="19"/>
  <c r="AE30" i="19"/>
  <c r="AE34" i="19"/>
  <c r="W14" i="19"/>
  <c r="S13" i="19"/>
  <c r="X29" i="19"/>
  <c r="AD24" i="19"/>
  <c r="AD28" i="19"/>
  <c r="X27" i="19"/>
  <c r="S35" i="19"/>
  <c r="X19" i="19"/>
  <c r="AD21" i="18"/>
  <c r="U29" i="18"/>
  <c r="AF34" i="18"/>
  <c r="AD34" i="18"/>
  <c r="S14" i="18"/>
  <c r="T14" i="18"/>
  <c r="S13" i="18"/>
  <c r="T21" i="18"/>
  <c r="U21" i="18"/>
  <c r="AG35" i="18"/>
  <c r="AD23" i="18"/>
  <c r="T27" i="18"/>
  <c r="X31" i="18"/>
  <c r="U11" i="18"/>
  <c r="X12" i="18"/>
  <c r="AC16" i="18"/>
  <c r="AF16" i="18"/>
  <c r="AB27" i="18"/>
  <c r="X10" i="18"/>
  <c r="AD15" i="18"/>
  <c r="AG18" i="18"/>
  <c r="AG19" i="18"/>
  <c r="V32" i="18"/>
  <c r="X32" i="18"/>
  <c r="V24" i="18"/>
  <c r="AG29" i="18"/>
  <c r="X8" i="18"/>
  <c r="T28" i="18"/>
  <c r="AG30" i="18"/>
  <c r="AF9" i="18"/>
  <c r="AE10" i="18"/>
  <c r="AF11" i="18"/>
  <c r="T26" i="18"/>
  <c r="AG26" i="18"/>
  <c r="AB26" i="18"/>
  <c r="U30" i="18"/>
  <c r="V30" i="18"/>
  <c r="W34" i="18"/>
  <c r="V28" i="17"/>
  <c r="T21" i="17"/>
  <c r="W13" i="17"/>
  <c r="U16" i="17"/>
  <c r="S31" i="17"/>
  <c r="X35" i="17"/>
  <c r="X20" i="17"/>
  <c r="S20" i="17"/>
  <c r="X25" i="17"/>
  <c r="U15" i="17"/>
  <c r="T19" i="17"/>
  <c r="W23" i="17"/>
  <c r="V23" i="17"/>
  <c r="T14" i="17"/>
  <c r="W18" i="17"/>
  <c r="V22" i="17"/>
  <c r="U22" i="17"/>
  <c r="X24" i="17"/>
  <c r="S11" i="17"/>
  <c r="S34" i="17"/>
  <c r="U29" i="17"/>
  <c r="T29" i="17"/>
  <c r="W33" i="17"/>
  <c r="V37" i="17"/>
  <c r="U10" i="17"/>
  <c r="T26" i="17"/>
  <c r="V17" i="17"/>
  <c r="X30" i="17"/>
  <c r="AE23" i="17"/>
  <c r="AG23" i="17"/>
  <c r="AG19" i="17"/>
  <c r="AB25" i="17"/>
  <c r="AD28" i="17"/>
  <c r="AB28" i="17"/>
  <c r="AD29" i="17"/>
  <c r="AG29" i="17"/>
  <c r="AE37" i="17"/>
  <c r="AC34" i="17"/>
  <c r="AF16" i="17"/>
  <c r="AE11" i="17"/>
  <c r="AG11" i="17"/>
  <c r="AC14" i="17"/>
  <c r="AE14" i="17"/>
  <c r="AG22" i="17"/>
  <c r="AD22" i="17"/>
  <c r="AB31" i="17"/>
  <c r="AC13" i="17"/>
  <c r="AC21" i="17"/>
  <c r="AE21" i="17"/>
  <c r="AC26" i="17"/>
  <c r="AG30" i="17"/>
  <c r="AC24" i="17"/>
  <c r="AD27" i="17"/>
  <c r="AB33" i="17"/>
  <c r="AC33" i="17"/>
  <c r="AE32" i="17"/>
  <c r="AD32" i="17"/>
  <c r="AF15" i="17"/>
  <c r="AG10" i="17"/>
  <c r="AB35" i="17"/>
  <c r="AB10" i="16"/>
  <c r="AD16" i="16"/>
  <c r="AB16" i="16"/>
  <c r="AD10" i="16"/>
  <c r="X11" i="16"/>
  <c r="T20" i="16"/>
  <c r="S20" i="16"/>
  <c r="AE36" i="16"/>
  <c r="AG36" i="16"/>
  <c r="X16" i="16"/>
  <c r="T12" i="16"/>
  <c r="AE22" i="16"/>
  <c r="AC37" i="16"/>
  <c r="AC24" i="16"/>
  <c r="AB29" i="16"/>
  <c r="AC21" i="16"/>
  <c r="AC14" i="16"/>
  <c r="X19" i="16"/>
  <c r="AE33" i="16"/>
  <c r="AB33" i="16"/>
  <c r="AG15" i="16"/>
  <c r="AC11" i="16"/>
  <c r="AF11" i="16"/>
  <c r="AG20" i="16"/>
  <c r="U23" i="16"/>
  <c r="AD26" i="16"/>
  <c r="AF26" i="16"/>
  <c r="AG28" i="16"/>
  <c r="AB30" i="16"/>
  <c r="AE34" i="16"/>
  <c r="AG31" i="16"/>
  <c r="AC35" i="16"/>
  <c r="AE17" i="16"/>
  <c r="AC17" i="16"/>
  <c r="U24" i="16"/>
  <c r="S28" i="16"/>
  <c r="W22" i="16"/>
  <c r="W21" i="16"/>
  <c r="U21" i="16"/>
  <c r="AG19" i="16"/>
  <c r="AB19" i="16"/>
  <c r="AC23" i="16"/>
  <c r="AE23" i="16"/>
  <c r="V26" i="16"/>
  <c r="T26" i="16"/>
  <c r="W33" i="16"/>
  <c r="T33" i="16"/>
  <c r="X25" i="16"/>
  <c r="U31" i="16"/>
  <c r="S31" i="16"/>
  <c r="S35" i="16"/>
  <c r="T36" i="16"/>
  <c r="AF9" i="15"/>
  <c r="U13" i="15"/>
  <c r="AF21" i="15"/>
  <c r="T27" i="15"/>
  <c r="AD20" i="15"/>
  <c r="AE28" i="15"/>
  <c r="AG28" i="15"/>
  <c r="AB32" i="15"/>
  <c r="AE36" i="15"/>
  <c r="AG36" i="15"/>
  <c r="W31" i="15"/>
  <c r="X35" i="15"/>
  <c r="AB13" i="15"/>
  <c r="AC13" i="15"/>
  <c r="AE11" i="15"/>
  <c r="W22" i="15"/>
  <c r="X20" i="15"/>
  <c r="V20" i="15"/>
  <c r="AD22" i="15"/>
  <c r="AD27" i="15"/>
  <c r="AB27" i="15"/>
  <c r="T21" i="15"/>
  <c r="V25" i="15"/>
  <c r="V29" i="15"/>
  <c r="X29" i="15"/>
  <c r="S33" i="15"/>
  <c r="AC15" i="15"/>
  <c r="AD19" i="15"/>
  <c r="AE16" i="15"/>
  <c r="AG16" i="15"/>
  <c r="AE17" i="15"/>
  <c r="AC14" i="15"/>
  <c r="AD14" i="15"/>
  <c r="AF18" i="15"/>
  <c r="AG23" i="15"/>
  <c r="W26" i="15"/>
  <c r="U26" i="15"/>
  <c r="AB31" i="15"/>
  <c r="X32" i="15"/>
  <c r="S36" i="15"/>
  <c r="AE12" i="15"/>
  <c r="V9" i="15"/>
  <c r="X9" i="15"/>
  <c r="W16" i="15"/>
  <c r="U17" i="15"/>
  <c r="S17" i="15"/>
  <c r="T14" i="15"/>
  <c r="U18" i="15"/>
  <c r="W18" i="15"/>
  <c r="V11" i="15"/>
  <c r="V15" i="15"/>
  <c r="X19" i="15"/>
  <c r="AF26" i="15"/>
  <c r="S28" i="15"/>
  <c r="X30" i="15"/>
  <c r="AG30" i="15"/>
  <c r="AE34" i="15"/>
  <c r="S10" i="15"/>
  <c r="W17" i="14"/>
  <c r="AC24" i="14"/>
  <c r="W21" i="14"/>
  <c r="AB17" i="14"/>
  <c r="V15" i="14"/>
  <c r="V19" i="14"/>
  <c r="V25" i="14"/>
  <c r="W25" i="14"/>
  <c r="AE27" i="14"/>
  <c r="AG27" i="14"/>
  <c r="X30" i="14"/>
  <c r="W23" i="14"/>
  <c r="U27" i="14"/>
  <c r="AD31" i="14"/>
  <c r="AB31" i="14"/>
  <c r="V35" i="14"/>
  <c r="T35" i="14"/>
  <c r="W29" i="14"/>
  <c r="U29" i="14"/>
  <c r="U33" i="14"/>
  <c r="X37" i="14"/>
  <c r="AF11" i="14"/>
  <c r="AF15" i="14"/>
  <c r="AE19" i="14"/>
  <c r="AG19" i="14"/>
  <c r="W22" i="14"/>
  <c r="W18" i="14"/>
  <c r="S24" i="14"/>
  <c r="U24" i="14"/>
  <c r="AF28" i="14"/>
  <c r="AC35" i="14"/>
  <c r="S14" i="14"/>
  <c r="AD13" i="14"/>
  <c r="AF13" i="14"/>
  <c r="AB10" i="14"/>
  <c r="W10" i="14"/>
  <c r="S16" i="14"/>
  <c r="U20" i="14"/>
  <c r="AB20" i="14"/>
  <c r="W31" i="14"/>
  <c r="AD25" i="14"/>
  <c r="AD29" i="14"/>
  <c r="U32" i="14"/>
  <c r="W32" i="14"/>
  <c r="V36" i="14"/>
  <c r="AD16" i="14"/>
  <c r="AG16" i="14"/>
  <c r="AD14" i="14"/>
  <c r="U26" i="14"/>
  <c r="AF22" i="14"/>
  <c r="AD26" i="14"/>
  <c r="AF30" i="14"/>
  <c r="V34" i="14"/>
  <c r="X34" i="14"/>
  <c r="AB32" i="14"/>
  <c r="AE36" i="14"/>
  <c r="AD12" i="14"/>
  <c r="AF12" i="14"/>
  <c r="U13" i="14"/>
  <c r="S11" i="14"/>
  <c r="X11" i="14"/>
  <c r="V14" i="13"/>
  <c r="AG24" i="13"/>
  <c r="AD24" i="13"/>
  <c r="T22" i="13"/>
  <c r="V34" i="13"/>
  <c r="W13" i="13"/>
  <c r="AG28" i="13"/>
  <c r="AC28" i="13"/>
  <c r="AE21" i="13"/>
  <c r="AG27" i="13"/>
  <c r="AC27" i="13"/>
  <c r="V24" i="13"/>
  <c r="AE32" i="13"/>
  <c r="AF32" i="13"/>
  <c r="AE31" i="13"/>
  <c r="AD31" i="13"/>
  <c r="AG30" i="13"/>
  <c r="AD12" i="13"/>
  <c r="AB12" i="13"/>
  <c r="S11" i="13"/>
  <c r="T15" i="13"/>
  <c r="U15" i="13"/>
  <c r="T18" i="13"/>
  <c r="AE23" i="13"/>
  <c r="W33" i="13"/>
  <c r="W16" i="13"/>
  <c r="AF19" i="13"/>
  <c r="T17" i="13"/>
  <c r="AF22" i="13"/>
  <c r="AF25" i="13"/>
  <c r="AG26" i="13"/>
  <c r="T27" i="13"/>
  <c r="W27" i="13"/>
  <c r="V31" i="13"/>
  <c r="V35" i="13"/>
  <c r="V10" i="13"/>
  <c r="V19" i="13"/>
  <c r="X30" i="13"/>
  <c r="AD15" i="13"/>
  <c r="AC13" i="13"/>
  <c r="AF10" i="13"/>
  <c r="AE20" i="13"/>
  <c r="AC20" i="13"/>
  <c r="AC17" i="13"/>
  <c r="AG18" i="13"/>
  <c r="W26" i="13"/>
  <c r="AF29" i="13"/>
  <c r="AG33" i="13"/>
  <c r="AB33" i="13"/>
  <c r="S17" i="12"/>
  <c r="T17" i="12"/>
  <c r="S11" i="12"/>
  <c r="AD13" i="12"/>
  <c r="AB13" i="12"/>
  <c r="AG15" i="12"/>
  <c r="V24" i="12"/>
  <c r="U24" i="12"/>
  <c r="X30" i="12"/>
  <c r="AD32" i="12"/>
  <c r="AE9" i="12"/>
  <c r="V25" i="12"/>
  <c r="S25" i="12"/>
  <c r="AF20" i="12"/>
  <c r="AB24" i="12"/>
  <c r="T22" i="12"/>
  <c r="S23" i="12"/>
  <c r="AE27" i="12"/>
  <c r="AB31" i="12"/>
  <c r="AC31" i="12"/>
  <c r="AD35" i="12"/>
  <c r="AE35" i="12"/>
  <c r="AG34" i="12"/>
  <c r="AF19" i="12"/>
  <c r="AD17" i="12"/>
  <c r="AB17" i="12"/>
  <c r="AB18" i="12"/>
  <c r="AB33" i="12"/>
  <c r="T28" i="12"/>
  <c r="W32" i="12"/>
  <c r="S31" i="12"/>
  <c r="U35" i="12"/>
  <c r="W8" i="12"/>
  <c r="U8" i="12"/>
  <c r="AG14" i="12"/>
  <c r="X19" i="12"/>
  <c r="V19" i="12"/>
  <c r="X27" i="12"/>
  <c r="AC28" i="12"/>
  <c r="V13" i="12"/>
  <c r="T13" i="12"/>
  <c r="S10" i="12"/>
  <c r="S15" i="12"/>
  <c r="X12" i="12"/>
  <c r="U12" i="12"/>
  <c r="X16" i="12"/>
  <c r="AF30" i="12"/>
  <c r="T21" i="12"/>
  <c r="AF21" i="12"/>
  <c r="AG25" i="12"/>
  <c r="AB22" i="12"/>
  <c r="AE22" i="12"/>
  <c r="AD26" i="12"/>
  <c r="W29" i="12"/>
  <c r="V29" i="12"/>
  <c r="AD16" i="11"/>
  <c r="AF20" i="11"/>
  <c r="W18" i="11"/>
  <c r="U24" i="11"/>
  <c r="T24" i="11"/>
  <c r="AB22" i="11"/>
  <c r="AC22" i="11"/>
  <c r="AB26" i="11"/>
  <c r="AC26" i="11"/>
  <c r="AF30" i="11"/>
  <c r="AG24" i="11"/>
  <c r="AD28" i="11"/>
  <c r="AB28" i="11"/>
  <c r="AC21" i="11"/>
  <c r="AE21" i="11"/>
  <c r="AF25" i="11"/>
  <c r="AB32" i="11"/>
  <c r="AG36" i="11"/>
  <c r="AF12" i="11"/>
  <c r="S17" i="11"/>
  <c r="X17" i="11"/>
  <c r="AE23" i="11"/>
  <c r="AB23" i="11"/>
  <c r="AB15" i="11"/>
  <c r="AE19" i="11"/>
  <c r="S23" i="11"/>
  <c r="U27" i="11"/>
  <c r="S21" i="11"/>
  <c r="V25" i="11"/>
  <c r="T22" i="11"/>
  <c r="S26" i="11"/>
  <c r="X29" i="11"/>
  <c r="S33" i="11"/>
  <c r="X37" i="11"/>
  <c r="S11" i="11"/>
  <c r="AG14" i="11"/>
  <c r="AF18" i="11"/>
  <c r="X12" i="11"/>
  <c r="V12" i="11"/>
  <c r="W16" i="11"/>
  <c r="V20" i="11"/>
  <c r="AD27" i="11"/>
  <c r="AB27" i="11"/>
  <c r="AB37" i="11"/>
  <c r="AG37" i="11"/>
  <c r="AC35" i="11"/>
  <c r="AB10" i="11"/>
  <c r="U10" i="11"/>
  <c r="S10" i="11"/>
  <c r="U15" i="11"/>
  <c r="T19" i="11"/>
  <c r="AC29" i="11"/>
  <c r="AD29" i="11"/>
  <c r="T28" i="11"/>
  <c r="W34" i="11"/>
  <c r="U34" i="11"/>
  <c r="T31" i="11"/>
  <c r="U35" i="11"/>
  <c r="W35" i="11"/>
  <c r="W32" i="11"/>
  <c r="U36" i="11"/>
  <c r="S36" i="11"/>
  <c r="AF15" i="10"/>
  <c r="AC15" i="10"/>
  <c r="AD19" i="10"/>
  <c r="AD20" i="10"/>
  <c r="AB20" i="10"/>
  <c r="T24" i="10"/>
  <c r="AF35" i="10"/>
  <c r="V31" i="10"/>
  <c r="U31" i="10"/>
  <c r="T21" i="10"/>
  <c r="V21" i="10"/>
  <c r="V25" i="10"/>
  <c r="W25" i="10"/>
  <c r="AB37" i="10"/>
  <c r="AF32" i="10"/>
  <c r="AD32" i="10"/>
  <c r="S12" i="10"/>
  <c r="W14" i="10"/>
  <c r="T10" i="10"/>
  <c r="T16" i="10"/>
  <c r="W20" i="10"/>
  <c r="AB25" i="10"/>
  <c r="AD25" i="10"/>
  <c r="AC17" i="10"/>
  <c r="AB21" i="10"/>
  <c r="AG21" i="10"/>
  <c r="AC18" i="10"/>
  <c r="AE18" i="10"/>
  <c r="T22" i="10"/>
  <c r="AC26" i="10"/>
  <c r="W34" i="10"/>
  <c r="T29" i="10"/>
  <c r="W29" i="10"/>
  <c r="W33" i="10"/>
  <c r="U33" i="10"/>
  <c r="AE11" i="10"/>
  <c r="AG11" i="10"/>
  <c r="AE16" i="10"/>
  <c r="AD16" i="10"/>
  <c r="AB13" i="10"/>
  <c r="U13" i="10"/>
  <c r="S13" i="10"/>
  <c r="V18" i="10"/>
  <c r="AC22" i="10"/>
  <c r="U15" i="10"/>
  <c r="U19" i="10"/>
  <c r="AE30" i="10"/>
  <c r="AC33" i="10"/>
  <c r="AD31" i="10"/>
  <c r="AG27" i="10"/>
  <c r="W30" i="10"/>
  <c r="U30" i="10"/>
  <c r="W11" i="10"/>
  <c r="AD12" i="10"/>
  <c r="AB12" i="10"/>
  <c r="AG29" i="10"/>
  <c r="AC29" i="10"/>
  <c r="U27" i="10"/>
  <c r="T27" i="10"/>
  <c r="T23" i="10"/>
  <c r="W26" i="10"/>
  <c r="V26" i="10"/>
  <c r="AG34" i="10"/>
  <c r="AD34" i="10"/>
  <c r="W35" i="10"/>
  <c r="W28" i="10"/>
  <c r="S36" i="10"/>
  <c r="AC24" i="10"/>
  <c r="AB24" i="10"/>
  <c r="AD28" i="10"/>
  <c r="AF10" i="10"/>
  <c r="AE14" i="9"/>
  <c r="AG14" i="9"/>
  <c r="S15" i="9"/>
  <c r="S22" i="9"/>
  <c r="AD15" i="9"/>
  <c r="AC19" i="9"/>
  <c r="X13" i="9"/>
  <c r="S13" i="9"/>
  <c r="S17" i="9"/>
  <c r="X21" i="9"/>
  <c r="V27" i="9"/>
  <c r="T27" i="9"/>
  <c r="AE34" i="9"/>
  <c r="AC34" i="9"/>
  <c r="AC31" i="9"/>
  <c r="AF31" i="9"/>
  <c r="AF35" i="9"/>
  <c r="AE13" i="9"/>
  <c r="X16" i="9"/>
  <c r="U20" i="9"/>
  <c r="S20" i="9"/>
  <c r="AC22" i="9"/>
  <c r="W26" i="9"/>
  <c r="S31" i="9"/>
  <c r="AG23" i="9"/>
  <c r="AB23" i="9"/>
  <c r="AB27" i="9"/>
  <c r="AG24" i="9"/>
  <c r="AC28" i="9"/>
  <c r="AD28" i="9"/>
  <c r="V34" i="9"/>
  <c r="T34" i="9"/>
  <c r="U35" i="9"/>
  <c r="S35" i="9"/>
  <c r="V36" i="9"/>
  <c r="AF11" i="9"/>
  <c r="U11" i="9"/>
  <c r="S11" i="9"/>
  <c r="AF17" i="9"/>
  <c r="V23" i="9"/>
  <c r="S23" i="9"/>
  <c r="V30" i="9"/>
  <c r="X30" i="9"/>
  <c r="X24" i="9"/>
  <c r="S24" i="9"/>
  <c r="X28" i="9"/>
  <c r="U25" i="9"/>
  <c r="AF29" i="9"/>
  <c r="AC29" i="9"/>
  <c r="AC36" i="9"/>
  <c r="W18" i="9"/>
  <c r="AG16" i="9"/>
  <c r="AD16" i="9"/>
  <c r="AC20" i="9"/>
  <c r="AD26" i="9"/>
  <c r="AB26" i="9"/>
  <c r="AC33" i="9"/>
  <c r="AF37" i="9"/>
  <c r="W29" i="9"/>
  <c r="U33" i="9"/>
  <c r="X37" i="9"/>
  <c r="AF21" i="8"/>
  <c r="AD11" i="8"/>
  <c r="U12" i="8"/>
  <c r="S29" i="8"/>
  <c r="AF19" i="8"/>
  <c r="X13" i="8"/>
  <c r="S13" i="8"/>
  <c r="T21" i="8"/>
  <c r="X27" i="8"/>
  <c r="AE24" i="8"/>
  <c r="AD28" i="8"/>
  <c r="AE34" i="8"/>
  <c r="AC34" i="8"/>
  <c r="AF31" i="8"/>
  <c r="AD35" i="8"/>
  <c r="U14" i="8"/>
  <c r="V14" i="8"/>
  <c r="AF37" i="8"/>
  <c r="AD37" i="8"/>
  <c r="S30" i="8"/>
  <c r="W33" i="8"/>
  <c r="AD15" i="8"/>
  <c r="AG15" i="8"/>
  <c r="AC14" i="8"/>
  <c r="AE18" i="8"/>
  <c r="AC18" i="8"/>
  <c r="U20" i="8"/>
  <c r="S20" i="8"/>
  <c r="X24" i="8"/>
  <c r="AG27" i="8"/>
  <c r="AE27" i="8"/>
  <c r="U34" i="8"/>
  <c r="X25" i="8"/>
  <c r="AE33" i="8"/>
  <c r="AG33" i="8"/>
  <c r="U31" i="8"/>
  <c r="W31" i="8"/>
  <c r="U32" i="8"/>
  <c r="W32" i="8"/>
  <c r="V36" i="8"/>
  <c r="X11" i="8"/>
  <c r="U11" i="8"/>
  <c r="AF23" i="8"/>
  <c r="AG23" i="8"/>
  <c r="AF20" i="8"/>
  <c r="AD20" i="8"/>
  <c r="W37" i="8"/>
  <c r="X15" i="8"/>
  <c r="S19" i="8"/>
  <c r="U28" i="8"/>
  <c r="S28" i="8"/>
  <c r="AC32" i="8"/>
  <c r="AD32" i="8"/>
  <c r="AF36" i="8"/>
  <c r="V10" i="9"/>
  <c r="AG13" i="7"/>
  <c r="V8" i="20"/>
  <c r="X18" i="7"/>
  <c r="AE23" i="7"/>
  <c r="W23" i="7"/>
  <c r="AG28" i="7"/>
  <c r="U17" i="16"/>
  <c r="AB23" i="7"/>
  <c r="T26" i="7"/>
  <c r="U18" i="7"/>
  <c r="X13" i="7"/>
  <c r="U17" i="7"/>
  <c r="T25" i="7"/>
  <c r="X37" i="7"/>
  <c r="AF18" i="7"/>
  <c r="AB26" i="7"/>
  <c r="AE30" i="7"/>
  <c r="T33" i="7"/>
  <c r="AC18" i="7"/>
  <c r="W37" i="7"/>
  <c r="T37" i="7"/>
  <c r="AE14" i="7"/>
  <c r="S13" i="7"/>
  <c r="V26" i="7"/>
  <c r="S14" i="7"/>
  <c r="AE35" i="7"/>
  <c r="AC23" i="7"/>
  <c r="AE11" i="7"/>
  <c r="AG13" i="20"/>
  <c r="AE21" i="20"/>
  <c r="S32" i="20"/>
  <c r="T29" i="20"/>
  <c r="W24" i="20"/>
  <c r="AG30" i="20"/>
  <c r="U10" i="20"/>
  <c r="AB8" i="20"/>
  <c r="AF25" i="20"/>
  <c r="U12" i="20"/>
  <c r="AB14" i="20"/>
  <c r="AC18" i="20"/>
  <c r="AB19" i="20"/>
  <c r="T17" i="20"/>
  <c r="T22" i="20"/>
  <c r="AB24" i="20"/>
  <c r="AD28" i="20"/>
  <c r="AD33" i="20"/>
  <c r="S15" i="20"/>
  <c r="U15" i="20"/>
  <c r="U16" i="20"/>
  <c r="W20" i="20"/>
  <c r="AB26" i="20"/>
  <c r="S25" i="20"/>
  <c r="V30" i="20"/>
  <c r="X34" i="20"/>
  <c r="AF10" i="20"/>
  <c r="AB15" i="20"/>
  <c r="AF8" i="19"/>
  <c r="V21" i="19"/>
  <c r="AE16" i="19"/>
  <c r="AF20" i="19"/>
  <c r="S25" i="19"/>
  <c r="AE32" i="19"/>
  <c r="AB32" i="19"/>
  <c r="AE29" i="19"/>
  <c r="AB14" i="19"/>
  <c r="S15" i="19"/>
  <c r="X15" i="19"/>
  <c r="AD13" i="19"/>
  <c r="AB12" i="19"/>
  <c r="AD15" i="19"/>
  <c r="AB19" i="19"/>
  <c r="V17" i="19"/>
  <c r="AB22" i="19"/>
  <c r="AG23" i="19"/>
  <c r="AG25" i="19"/>
  <c r="U33" i="19"/>
  <c r="V30" i="19"/>
  <c r="T34" i="19"/>
  <c r="U8" i="19"/>
  <c r="V11" i="19"/>
  <c r="T11" i="19"/>
  <c r="T16" i="19"/>
  <c r="V23" i="19"/>
  <c r="AF27" i="19"/>
  <c r="AC27" i="19"/>
  <c r="T26" i="19"/>
  <c r="AG30" i="19"/>
  <c r="U13" i="19"/>
  <c r="U29" i="19"/>
  <c r="W18" i="19"/>
  <c r="U18" i="19"/>
  <c r="AE28" i="19"/>
  <c r="AC28" i="19"/>
  <c r="AD35" i="19"/>
  <c r="S27" i="19"/>
  <c r="X31" i="19"/>
  <c r="V35" i="19"/>
  <c r="V19" i="19"/>
  <c r="T19" i="19"/>
  <c r="AG10" i="19"/>
  <c r="AF21" i="18"/>
  <c r="AC21" i="18"/>
  <c r="AB34" i="18"/>
  <c r="X22" i="18"/>
  <c r="U9" i="18"/>
  <c r="X14" i="18"/>
  <c r="W13" i="18"/>
  <c r="U13" i="18"/>
  <c r="S17" i="18"/>
  <c r="V25" i="18"/>
  <c r="AE35" i="18"/>
  <c r="AC35" i="18"/>
  <c r="AG32" i="18"/>
  <c r="T31" i="18"/>
  <c r="X35" i="18"/>
  <c r="AG8" i="18"/>
  <c r="T12" i="18"/>
  <c r="AE16" i="18"/>
  <c r="AC24" i="18"/>
  <c r="AE27" i="18"/>
  <c r="U10" i="18"/>
  <c r="AF17" i="18"/>
  <c r="AE18" i="18"/>
  <c r="AB18" i="18"/>
  <c r="AC19" i="18"/>
  <c r="W24" i="18"/>
  <c r="S33" i="18"/>
  <c r="AC29" i="18"/>
  <c r="AG33" i="18"/>
  <c r="V16" i="18"/>
  <c r="T8" i="18"/>
  <c r="W28" i="18"/>
  <c r="AF25" i="18"/>
  <c r="AC30" i="18"/>
  <c r="AE9" i="18"/>
  <c r="AB9" i="18"/>
  <c r="AB11" i="18"/>
  <c r="U15" i="18"/>
  <c r="S19" i="18"/>
  <c r="X20" i="18"/>
  <c r="X26" i="18"/>
  <c r="T23" i="18"/>
  <c r="AC26" i="18"/>
  <c r="U34" i="18"/>
  <c r="U21" i="17"/>
  <c r="U13" i="17"/>
  <c r="T13" i="17"/>
  <c r="T31" i="17"/>
  <c r="V31" i="17"/>
  <c r="U35" i="17"/>
  <c r="U20" i="17"/>
  <c r="W20" i="17"/>
  <c r="S12" i="17"/>
  <c r="V25" i="17"/>
  <c r="S15" i="17"/>
  <c r="U19" i="17"/>
  <c r="T23" i="17"/>
  <c r="U14" i="17"/>
  <c r="T18" i="17"/>
  <c r="S22" i="17"/>
  <c r="W27" i="17"/>
  <c r="V27" i="17"/>
  <c r="V32" i="17"/>
  <c r="W11" i="17"/>
  <c r="V11" i="17"/>
  <c r="S36" i="17"/>
  <c r="W34" i="17"/>
  <c r="U33" i="17"/>
  <c r="T33" i="17"/>
  <c r="S37" i="17"/>
  <c r="S10" i="17"/>
  <c r="X26" i="17"/>
  <c r="W17" i="17"/>
  <c r="V30" i="17"/>
  <c r="U30" i="17"/>
  <c r="AC23" i="17"/>
  <c r="AF19" i="17"/>
  <c r="AD25" i="17"/>
  <c r="AF25" i="17"/>
  <c r="AC28" i="17"/>
  <c r="AF37" i="17"/>
  <c r="AG37" i="17"/>
  <c r="AE34" i="17"/>
  <c r="AD34" i="17"/>
  <c r="AF11" i="17"/>
  <c r="AB18" i="17"/>
  <c r="AC22" i="17"/>
  <c r="AE22" i="17"/>
  <c r="AE31" i="17"/>
  <c r="AD13" i="17"/>
  <c r="AE13" i="17"/>
  <c r="AD21" i="17"/>
  <c r="AB21" i="17"/>
  <c r="AD26" i="17"/>
  <c r="AE30" i="17"/>
  <c r="AB12" i="17"/>
  <c r="AE24" i="17"/>
  <c r="AB24" i="17"/>
  <c r="AE27" i="17"/>
  <c r="AG27" i="17"/>
  <c r="AD33" i="17"/>
  <c r="AE33" i="17"/>
  <c r="AG36" i="17"/>
  <c r="AB36" i="17"/>
  <c r="AB15" i="17"/>
  <c r="AE10" i="17"/>
  <c r="AC20" i="17"/>
  <c r="AB12" i="16"/>
  <c r="V13" i="16"/>
  <c r="AF16" i="16"/>
  <c r="T10" i="16"/>
  <c r="W10" i="16"/>
  <c r="AG16" i="16"/>
  <c r="AD12" i="16"/>
  <c r="U20" i="16"/>
  <c r="U37" i="16"/>
  <c r="AD36" i="16"/>
  <c r="T16" i="16"/>
  <c r="U16" i="16"/>
  <c r="W12" i="16"/>
  <c r="AD22" i="16"/>
  <c r="AD37" i="16"/>
  <c r="AB37" i="16"/>
  <c r="AB24" i="16"/>
  <c r="AF29" i="16"/>
  <c r="AD32" i="16"/>
  <c r="AD21" i="16"/>
  <c r="AG21" i="16"/>
  <c r="AB14" i="16"/>
  <c r="V19" i="16"/>
  <c r="W19" i="16"/>
  <c r="T14" i="16"/>
  <c r="V34" i="16"/>
  <c r="W34" i="16"/>
  <c r="AG33" i="16"/>
  <c r="X15" i="16"/>
  <c r="AD18" i="16"/>
  <c r="AG18" i="16"/>
  <c r="AC15" i="16"/>
  <c r="AD15" i="16"/>
  <c r="AE11" i="16"/>
  <c r="AD11" i="16"/>
  <c r="AE20" i="16"/>
  <c r="AF25" i="16"/>
  <c r="AD25" i="16"/>
  <c r="S23" i="16"/>
  <c r="V29" i="16"/>
  <c r="U29" i="16"/>
  <c r="AC28" i="16"/>
  <c r="AC30" i="16"/>
  <c r="AD34" i="16"/>
  <c r="AB34" i="16"/>
  <c r="AC31" i="16"/>
  <c r="AB35" i="16"/>
  <c r="V18" i="16"/>
  <c r="X18" i="16"/>
  <c r="AG17" i="16"/>
  <c r="AG13" i="16"/>
  <c r="W24" i="16"/>
  <c r="V28" i="16"/>
  <c r="V22" i="16"/>
  <c r="S22" i="16"/>
  <c r="V21" i="16"/>
  <c r="AC19" i="16"/>
  <c r="AF23" i="16"/>
  <c r="V27" i="16"/>
  <c r="X27" i="16"/>
  <c r="S33" i="16"/>
  <c r="AG27" i="16"/>
  <c r="V30" i="16"/>
  <c r="S30" i="16"/>
  <c r="T25" i="16"/>
  <c r="U25" i="16"/>
  <c r="T35" i="16"/>
  <c r="X32" i="16"/>
  <c r="V32" i="16"/>
  <c r="S36" i="16"/>
  <c r="V36" i="16"/>
  <c r="AD9" i="15"/>
  <c r="V13" i="15"/>
  <c r="T13" i="15"/>
  <c r="AC10" i="15"/>
  <c r="AB21" i="15"/>
  <c r="AE21" i="15"/>
  <c r="U27" i="15"/>
  <c r="W27" i="15"/>
  <c r="AF20" i="15"/>
  <c r="AG24" i="15"/>
  <c r="AD24" i="15"/>
  <c r="AC28" i="15"/>
  <c r="AE32" i="15"/>
  <c r="AG32" i="15"/>
  <c r="S31" i="15"/>
  <c r="U31" i="15"/>
  <c r="T35" i="15"/>
  <c r="AD13" i="15"/>
  <c r="AF13" i="15"/>
  <c r="AF11" i="15"/>
  <c r="T22" i="15"/>
  <c r="U22" i="15"/>
  <c r="S20" i="15"/>
  <c r="T20" i="15"/>
  <c r="AC22" i="15"/>
  <c r="AB25" i="15"/>
  <c r="AG25" i="15"/>
  <c r="AE27" i="15"/>
  <c r="S21" i="15"/>
  <c r="X25" i="15"/>
  <c r="T29" i="15"/>
  <c r="V33" i="15"/>
  <c r="X33" i="15"/>
  <c r="AC35" i="15"/>
  <c r="AD35" i="15"/>
  <c r="AD15" i="15"/>
  <c r="AF19" i="15"/>
  <c r="AF16" i="15"/>
  <c r="AG17" i="15"/>
  <c r="AF14" i="15"/>
  <c r="AE18" i="15"/>
  <c r="AD23" i="15"/>
  <c r="AB23" i="15"/>
  <c r="S26" i="15"/>
  <c r="AE31" i="15"/>
  <c r="AG31" i="15"/>
  <c r="AC29" i="15"/>
  <c r="AE29" i="15"/>
  <c r="AG33" i="15"/>
  <c r="T32" i="15"/>
  <c r="V36" i="15"/>
  <c r="AC12" i="15"/>
  <c r="T9" i="15"/>
  <c r="U12" i="15"/>
  <c r="V16" i="15"/>
  <c r="X16" i="15"/>
  <c r="T23" i="15"/>
  <c r="U23" i="15"/>
  <c r="U14" i="15"/>
  <c r="W14" i="15"/>
  <c r="V18" i="15"/>
  <c r="X15" i="15"/>
  <c r="W19" i="15"/>
  <c r="U19" i="15"/>
  <c r="W24" i="15"/>
  <c r="X24" i="15"/>
  <c r="AD26" i="15"/>
  <c r="AB26" i="15"/>
  <c r="V28" i="15"/>
  <c r="X28" i="15"/>
  <c r="W30" i="15"/>
  <c r="V34" i="15"/>
  <c r="X34" i="15"/>
  <c r="AC30" i="15"/>
  <c r="AD30" i="15"/>
  <c r="AG34" i="15"/>
  <c r="V17" i="14"/>
  <c r="S17" i="14"/>
  <c r="V21" i="14"/>
  <c r="AC17" i="14"/>
  <c r="S15" i="14"/>
  <c r="X19" i="14"/>
  <c r="X25" i="14"/>
  <c r="AC27" i="14"/>
  <c r="X27" i="14"/>
  <c r="AF31" i="14"/>
  <c r="S35" i="14"/>
  <c r="X33" i="14"/>
  <c r="T37" i="14"/>
  <c r="AD11" i="14"/>
  <c r="AB11" i="14"/>
  <c r="AB15" i="14"/>
  <c r="U22" i="14"/>
  <c r="X18" i="14"/>
  <c r="V24" i="14"/>
  <c r="AD28" i="14"/>
  <c r="AB28" i="14"/>
  <c r="AB35" i="14"/>
  <c r="W14" i="14"/>
  <c r="AE10" i="14"/>
  <c r="X10" i="14"/>
  <c r="S10" i="14"/>
  <c r="W20" i="14"/>
  <c r="AG23" i="14"/>
  <c r="AF25" i="14"/>
  <c r="AG29" i="14"/>
  <c r="AF33" i="14"/>
  <c r="AG33" i="14"/>
  <c r="AF37" i="14"/>
  <c r="AD37" i="14"/>
  <c r="S32" i="14"/>
  <c r="X36" i="14"/>
  <c r="AC21" i="14"/>
  <c r="AE21" i="14"/>
  <c r="AC18" i="14"/>
  <c r="W26" i="14"/>
  <c r="AB22" i="14"/>
  <c r="AG26" i="14"/>
  <c r="AD30" i="14"/>
  <c r="AE34" i="14"/>
  <c r="AG34" i="14"/>
  <c r="AD32" i="14"/>
  <c r="AG36" i="14"/>
  <c r="AE12" i="14"/>
  <c r="X13" i="14"/>
  <c r="T13" i="14"/>
  <c r="T12" i="14"/>
  <c r="V11" i="14"/>
  <c r="T11" i="14"/>
  <c r="X14" i="13"/>
  <c r="X22" i="13"/>
  <c r="U34" i="13"/>
  <c r="AB28" i="13"/>
  <c r="AD28" i="13"/>
  <c r="W25" i="13"/>
  <c r="AD21" i="13"/>
  <c r="V23" i="13"/>
  <c r="X24" i="13"/>
  <c r="AG32" i="13"/>
  <c r="AF35" i="13"/>
  <c r="AF30" i="13"/>
  <c r="AE30" i="13"/>
  <c r="W15" i="13"/>
  <c r="X33" i="13"/>
  <c r="AE19" i="13"/>
  <c r="AG19" i="13"/>
  <c r="AD22" i="13"/>
  <c r="W28" i="13"/>
  <c r="U28" i="13"/>
  <c r="AC26" i="13"/>
  <c r="AE26" i="13"/>
  <c r="U32" i="13"/>
  <c r="V27" i="13"/>
  <c r="X21" i="13"/>
  <c r="T30" i="13"/>
  <c r="AF15" i="13"/>
  <c r="AF9" i="13"/>
  <c r="AF13" i="13"/>
  <c r="AB10" i="13"/>
  <c r="AC14" i="13"/>
  <c r="U20" i="13"/>
  <c r="AB20" i="13"/>
  <c r="AF17" i="13"/>
  <c r="AC18" i="13"/>
  <c r="AD18" i="13"/>
  <c r="X26" i="13"/>
  <c r="S26" i="13"/>
  <c r="X29" i="13"/>
  <c r="AG29" i="13"/>
  <c r="AB29" i="13"/>
  <c r="AC33" i="13"/>
  <c r="W17" i="12"/>
  <c r="U11" i="12"/>
  <c r="V20" i="12"/>
  <c r="W20" i="12"/>
  <c r="AF15" i="12"/>
  <c r="W30" i="12"/>
  <c r="AG32" i="12"/>
  <c r="AG9" i="12"/>
  <c r="X25" i="12"/>
  <c r="W34" i="12"/>
  <c r="X34" i="12"/>
  <c r="AD16" i="12"/>
  <c r="AF16" i="12"/>
  <c r="AC23" i="12"/>
  <c r="AG20" i="12"/>
  <c r="AB20" i="12"/>
  <c r="V18" i="12"/>
  <c r="AD24" i="12"/>
  <c r="AC24" i="12"/>
  <c r="X26" i="12"/>
  <c r="S26" i="12"/>
  <c r="U23" i="12"/>
  <c r="AD27" i="12"/>
  <c r="AB27" i="12"/>
  <c r="AD31" i="12"/>
  <c r="AE34" i="12"/>
  <c r="AF34" i="12"/>
  <c r="AB19" i="12"/>
  <c r="AC18" i="12"/>
  <c r="AE33" i="12"/>
  <c r="U28" i="12"/>
  <c r="U32" i="12"/>
  <c r="V32" i="12"/>
  <c r="U31" i="12"/>
  <c r="X35" i="12"/>
  <c r="V8" i="12"/>
  <c r="AC14" i="12"/>
  <c r="AC11" i="12"/>
  <c r="AD11" i="12"/>
  <c r="T19" i="12"/>
  <c r="U19" i="12"/>
  <c r="W27" i="12"/>
  <c r="S27" i="12"/>
  <c r="AB28" i="12"/>
  <c r="AD28" i="12"/>
  <c r="X13" i="12"/>
  <c r="V10" i="12"/>
  <c r="V14" i="12"/>
  <c r="X14" i="12"/>
  <c r="V15" i="12"/>
  <c r="T12" i="12"/>
  <c r="V16" i="12"/>
  <c r="AF29" i="12"/>
  <c r="AC29" i="12"/>
  <c r="AE30" i="12"/>
  <c r="AC30" i="12"/>
  <c r="AD21" i="12"/>
  <c r="AE21" i="12"/>
  <c r="AC26" i="12"/>
  <c r="S29" i="12"/>
  <c r="X14" i="11"/>
  <c r="AF16" i="11"/>
  <c r="AE20" i="11"/>
  <c r="AG20" i="11"/>
  <c r="U18" i="11"/>
  <c r="S18" i="11"/>
  <c r="AE22" i="11"/>
  <c r="AD22" i="11"/>
  <c r="AE26" i="11"/>
  <c r="AD26" i="11"/>
  <c r="AD30" i="11"/>
  <c r="AC30" i="11"/>
  <c r="AE24" i="11"/>
  <c r="AE28" i="11"/>
  <c r="AF21" i="11"/>
  <c r="AD25" i="11"/>
  <c r="W30" i="11"/>
  <c r="X30" i="11"/>
  <c r="AE32" i="11"/>
  <c r="AC36" i="11"/>
  <c r="AD11" i="11"/>
  <c r="AB12" i="11"/>
  <c r="V17" i="11"/>
  <c r="T17" i="11"/>
  <c r="AG23" i="11"/>
  <c r="AE15" i="11"/>
  <c r="AG19" i="11"/>
  <c r="W27" i="11"/>
  <c r="T21" i="11"/>
  <c r="U25" i="11"/>
  <c r="S22" i="11"/>
  <c r="V22" i="11"/>
  <c r="U26" i="11"/>
  <c r="T29" i="11"/>
  <c r="S29" i="11"/>
  <c r="V33" i="11"/>
  <c r="T37" i="11"/>
  <c r="V11" i="11"/>
  <c r="AE13" i="11"/>
  <c r="AC13" i="11"/>
  <c r="AF14" i="11"/>
  <c r="AD18" i="11"/>
  <c r="AB18" i="11"/>
  <c r="T12" i="11"/>
  <c r="V16" i="11"/>
  <c r="X20" i="11"/>
  <c r="AE37" i="11"/>
  <c r="AC37" i="11"/>
  <c r="AC34" i="11"/>
  <c r="AG31" i="11"/>
  <c r="AE31" i="11"/>
  <c r="AB35" i="11"/>
  <c r="AE10" i="11"/>
  <c r="AG17" i="11"/>
  <c r="V15" i="11"/>
  <c r="W19" i="11"/>
  <c r="W28" i="11"/>
  <c r="S34" i="11"/>
  <c r="U31" i="11"/>
  <c r="W31" i="11"/>
  <c r="U32" i="11"/>
  <c r="S32" i="11"/>
  <c r="V36" i="11"/>
  <c r="AB15" i="10"/>
  <c r="AG19" i="10"/>
  <c r="U24" i="10"/>
  <c r="X24" i="10"/>
  <c r="T31" i="10"/>
  <c r="U21" i="10"/>
  <c r="AC37" i="10"/>
  <c r="AE37" i="10"/>
  <c r="AG36" i="10"/>
  <c r="AF36" i="10"/>
  <c r="U14" i="10"/>
  <c r="S10" i="10"/>
  <c r="V20" i="10"/>
  <c r="X20" i="10"/>
  <c r="AG25" i="10"/>
  <c r="AC25" i="10"/>
  <c r="AE21" i="10"/>
  <c r="AB14" i="10"/>
  <c r="AF18" i="10"/>
  <c r="AF26" i="10"/>
  <c r="S34" i="10"/>
  <c r="T34" i="10"/>
  <c r="V32" i="10"/>
  <c r="V29" i="10"/>
  <c r="X37" i="10"/>
  <c r="V37" i="10"/>
  <c r="AC11" i="10"/>
  <c r="AE13" i="10"/>
  <c r="U18" i="10"/>
  <c r="AF22" i="10"/>
  <c r="AG22" i="10"/>
  <c r="W15" i="10"/>
  <c r="X19" i="10"/>
  <c r="AC30" i="10"/>
  <c r="AE31" i="10"/>
  <c r="AE27" i="10"/>
  <c r="S30" i="10"/>
  <c r="X30" i="10"/>
  <c r="S11" i="10"/>
  <c r="T11" i="10"/>
  <c r="W17" i="10"/>
  <c r="AD29" i="10"/>
  <c r="AC23" i="10"/>
  <c r="X23" i="10"/>
  <c r="S26" i="10"/>
  <c r="AB34" i="10"/>
  <c r="V35" i="10"/>
  <c r="T28" i="10"/>
  <c r="U36" i="10"/>
  <c r="X36" i="10"/>
  <c r="AG28" i="10"/>
  <c r="AE10" i="10"/>
  <c r="AG10" i="10"/>
  <c r="AF14" i="9"/>
  <c r="U15" i="9"/>
  <c r="X15" i="9"/>
  <c r="AG17" i="7"/>
  <c r="X22" i="7"/>
  <c r="W27" i="7"/>
  <c r="AE8" i="12"/>
  <c r="S21" i="7"/>
  <c r="AE22" i="7"/>
  <c r="AG34" i="7"/>
  <c r="V33" i="7"/>
  <c r="AD23" i="7"/>
  <c r="S30" i="7"/>
  <c r="AD13" i="20"/>
  <c r="AC17" i="20"/>
  <c r="S29" i="20"/>
  <c r="X18" i="20"/>
  <c r="W31" i="20"/>
  <c r="V31" i="20"/>
  <c r="AG11" i="20"/>
  <c r="W11" i="20"/>
  <c r="X13" i="20"/>
  <c r="AE24" i="20"/>
  <c r="AF28" i="20"/>
  <c r="V15" i="20"/>
  <c r="AG23" i="20"/>
  <c r="AB35" i="20"/>
  <c r="AG35" i="20"/>
  <c r="AD15" i="20"/>
  <c r="W21" i="19"/>
  <c r="AD20" i="19"/>
  <c r="AC33" i="19"/>
  <c r="AF11" i="19"/>
  <c r="V15" i="19"/>
  <c r="AF13" i="19"/>
  <c r="AE12" i="19"/>
  <c r="AC15" i="19"/>
  <c r="AB25" i="19"/>
  <c r="W28" i="19"/>
  <c r="S30" i="19"/>
  <c r="AD21" i="19"/>
  <c r="S9" i="19"/>
  <c r="T20" i="19"/>
  <c r="AB27" i="19"/>
  <c r="X12" i="19"/>
  <c r="AF24" i="19"/>
  <c r="AE10" i="19"/>
  <c r="AE12" i="18"/>
  <c r="V18" i="18"/>
  <c r="X18" i="18"/>
  <c r="AF20" i="18"/>
  <c r="AD20" i="18"/>
  <c r="S29" i="18"/>
  <c r="W22" i="18"/>
  <c r="AD22" i="18"/>
  <c r="AF22" i="18"/>
  <c r="V17" i="18"/>
  <c r="X21" i="18"/>
  <c r="AE23" i="18"/>
  <c r="AE32" i="18"/>
  <c r="X27" i="18"/>
  <c r="U31" i="18"/>
  <c r="V35" i="18"/>
  <c r="AB8" i="18"/>
  <c r="AB24" i="18"/>
  <c r="AE14" i="18"/>
  <c r="AB14" i="18"/>
  <c r="AE19" i="18"/>
  <c r="T32" i="18"/>
  <c r="AC33" i="18"/>
  <c r="S28" i="18"/>
  <c r="W19" i="18"/>
  <c r="AD31" i="18"/>
  <c r="V20" i="18"/>
  <c r="S23" i="18"/>
  <c r="T30" i="18"/>
  <c r="W21" i="17"/>
  <c r="X16" i="17"/>
  <c r="X31" i="17"/>
  <c r="W35" i="17"/>
  <c r="V20" i="17"/>
  <c r="W12" i="17"/>
  <c r="W25" i="17"/>
  <c r="S19" i="17"/>
  <c r="X23" i="17"/>
  <c r="W14" i="17"/>
  <c r="X27" i="17"/>
  <c r="V24" i="17"/>
  <c r="W36" i="17"/>
  <c r="V33" i="17"/>
  <c r="X37" i="17"/>
  <c r="S30" i="17"/>
  <c r="AE19" i="17"/>
  <c r="AB29" i="17"/>
  <c r="AB37" i="17"/>
  <c r="AB34" i="17"/>
  <c r="AD16" i="17"/>
  <c r="AC16" i="17"/>
  <c r="AB11" i="17"/>
  <c r="AG14" i="17"/>
  <c r="AG18" i="17"/>
  <c r="AD18" i="17"/>
  <c r="AD17" i="17"/>
  <c r="AF17" i="17"/>
  <c r="AG26" i="17"/>
  <c r="AE12" i="17"/>
  <c r="AG32" i="17"/>
  <c r="AD36" i="17"/>
  <c r="AE15" i="17"/>
  <c r="AD10" i="17"/>
  <c r="AD20" i="17"/>
  <c r="AB20" i="17"/>
  <c r="AF35" i="17"/>
  <c r="W11" i="16"/>
  <c r="V11" i="16"/>
  <c r="V37" i="16"/>
  <c r="AF22" i="16"/>
  <c r="AF37" i="16"/>
  <c r="AF24" i="16"/>
  <c r="AC32" i="16"/>
  <c r="AB21" i="16"/>
  <c r="AE14" i="16"/>
  <c r="W14" i="16"/>
  <c r="AD33" i="16"/>
  <c r="AC18" i="16"/>
  <c r="AF20" i="16"/>
  <c r="V23" i="16"/>
  <c r="W29" i="16"/>
  <c r="AF28" i="16"/>
  <c r="AF30" i="16"/>
  <c r="AF34" i="16"/>
  <c r="AE35" i="16"/>
  <c r="AD17" i="16"/>
  <c r="X24" i="16"/>
  <c r="T28" i="16"/>
  <c r="AF19" i="16"/>
  <c r="U26" i="16"/>
  <c r="W30" i="16"/>
  <c r="V31" i="16"/>
  <c r="S32" i="16"/>
  <c r="U36" i="16"/>
  <c r="AG21" i="15"/>
  <c r="AC20" i="15"/>
  <c r="AC24" i="15"/>
  <c r="AF24" i="15"/>
  <c r="AF28" i="15"/>
  <c r="AD36" i="15"/>
  <c r="X31" i="15"/>
  <c r="U35" i="15"/>
  <c r="AE13" i="15"/>
  <c r="AD11" i="15"/>
  <c r="AF22" i="15"/>
  <c r="AG27" i="15"/>
  <c r="W25" i="15"/>
  <c r="W33" i="15"/>
  <c r="AB35" i="15"/>
  <c r="AE23" i="15"/>
  <c r="AD29" i="15"/>
  <c r="AC33" i="15"/>
  <c r="AF12" i="15"/>
  <c r="V12" i="15"/>
  <c r="V23" i="15"/>
  <c r="X17" i="15"/>
  <c r="T18" i="15"/>
  <c r="U11" i="15"/>
  <c r="S15" i="15"/>
  <c r="S19" i="15"/>
  <c r="U24" i="15"/>
  <c r="W34" i="15"/>
  <c r="AB34" i="15"/>
  <c r="AD17" i="14"/>
  <c r="U25" i="14"/>
  <c r="T30" i="14"/>
  <c r="T27" i="14"/>
  <c r="X35" i="14"/>
  <c r="V29" i="14"/>
  <c r="V37" i="14"/>
  <c r="AE11" i="14"/>
  <c r="X22" i="14"/>
  <c r="AE35" i="14"/>
  <c r="U14" i="14"/>
  <c r="AE13" i="14"/>
  <c r="W16" i="14"/>
  <c r="T20" i="14"/>
  <c r="AG20" i="14"/>
  <c r="AE23" i="14"/>
  <c r="AG25" i="14"/>
  <c r="AB29" i="14"/>
  <c r="AB33" i="14"/>
  <c r="AD33" i="14"/>
  <c r="X32" i="14"/>
  <c r="AE16" i="14"/>
  <c r="AB16" i="14"/>
  <c r="AB14" i="14"/>
  <c r="AG22" i="14"/>
  <c r="AB30" i="14"/>
  <c r="AD34" i="14"/>
  <c r="AB36" i="14"/>
  <c r="S12" i="14"/>
  <c r="AE11" i="13"/>
  <c r="AG11" i="13"/>
  <c r="AE24" i="13"/>
  <c r="V13" i="13"/>
  <c r="T13" i="13"/>
  <c r="AF28" i="13"/>
  <c r="AG21" i="13"/>
  <c r="AB27" i="13"/>
  <c r="T23" i="13"/>
  <c r="AF31" i="13"/>
  <c r="AG12" i="13"/>
  <c r="W11" i="13"/>
  <c r="S15" i="13"/>
  <c r="X18" i="13"/>
  <c r="S16" i="13"/>
  <c r="AC22" i="13"/>
  <c r="AG25" i="13"/>
  <c r="AD26" i="13"/>
  <c r="U27" i="13"/>
  <c r="X10" i="13"/>
  <c r="V21" i="13"/>
  <c r="W30" i="13"/>
  <c r="AB9" i="13"/>
  <c r="AB14" i="13"/>
  <c r="S20" i="13"/>
  <c r="U29" i="13"/>
  <c r="AF8" i="12"/>
  <c r="X20" i="12"/>
  <c r="AC32" i="12"/>
  <c r="AE12" i="12"/>
  <c r="AG12" i="12"/>
  <c r="T34" i="12"/>
  <c r="AB16" i="12"/>
  <c r="AC20" i="12"/>
  <c r="T26" i="12"/>
  <c r="W23" i="12"/>
  <c r="AB35" i="12"/>
  <c r="AD34" i="12"/>
  <c r="AG17" i="12"/>
  <c r="AE18" i="12"/>
  <c r="AD33" i="12"/>
  <c r="V28" i="12"/>
  <c r="X8" i="12"/>
  <c r="AB14" i="12"/>
  <c r="AG28" i="12"/>
  <c r="W16" i="12"/>
  <c r="AC21" i="12"/>
  <c r="AC22" i="12"/>
  <c r="AD22" i="12"/>
  <c r="W14" i="11"/>
  <c r="V18" i="11"/>
  <c r="V24" i="11"/>
  <c r="X24" i="11"/>
  <c r="AG28" i="11"/>
  <c r="AD21" i="11"/>
  <c r="AC25" i="11"/>
  <c r="S30" i="11"/>
  <c r="T30" i="11"/>
  <c r="AC32" i="11"/>
  <c r="AE36" i="11"/>
  <c r="AB11" i="11"/>
  <c r="AC12" i="11"/>
  <c r="AF23" i="11"/>
  <c r="X23" i="11"/>
  <c r="T25" i="11"/>
  <c r="U22" i="11"/>
  <c r="T26" i="11"/>
  <c r="V29" i="11"/>
  <c r="AD13" i="11"/>
  <c r="AE14" i="11"/>
  <c r="AG18" i="11"/>
  <c r="W20" i="11"/>
  <c r="AB33" i="11"/>
  <c r="AG33" i="11"/>
  <c r="AB34" i="11"/>
  <c r="AC10" i="11"/>
  <c r="T10" i="11"/>
  <c r="U19" i="11"/>
  <c r="U28" i="11"/>
  <c r="V34" i="11"/>
  <c r="V31" i="11"/>
  <c r="V35" i="11"/>
  <c r="T35" i="11"/>
  <c r="AC19" i="10"/>
  <c r="W31" i="10"/>
  <c r="W21" i="10"/>
  <c r="T25" i="10"/>
  <c r="T14" i="10"/>
  <c r="X10" i="10"/>
  <c r="U16" i="10"/>
  <c r="AF17" i="10"/>
  <c r="AF14" i="10"/>
  <c r="V22" i="10"/>
  <c r="AD26" i="10"/>
  <c r="T33" i="10"/>
  <c r="T37" i="10"/>
  <c r="AF11" i="10"/>
  <c r="AG16" i="10"/>
  <c r="W13" i="10"/>
  <c r="W18" i="10"/>
  <c r="AD22" i="10"/>
  <c r="V15" i="10"/>
  <c r="AG30" i="10"/>
  <c r="AB33" i="10"/>
  <c r="AD27" i="10"/>
  <c r="V30" i="10"/>
  <c r="W27" i="10"/>
  <c r="AF23" i="10"/>
  <c r="S23" i="10"/>
  <c r="T35" i="10"/>
  <c r="AG24" i="10"/>
  <c r="AC28" i="10"/>
  <c r="AC10" i="10"/>
  <c r="X22" i="9"/>
  <c r="U22" i="9"/>
  <c r="X19" i="9"/>
  <c r="AC15" i="9"/>
  <c r="AD19" i="9"/>
  <c r="V21" i="9"/>
  <c r="AB25" i="9"/>
  <c r="S27" i="9"/>
  <c r="AB30" i="9"/>
  <c r="AD35" i="9"/>
  <c r="W12" i="9"/>
  <c r="AB13" i="9"/>
  <c r="X31" i="9"/>
  <c r="AC27" i="9"/>
  <c r="AC24" i="9"/>
  <c r="AE24" i="9"/>
  <c r="AE28" i="9"/>
  <c r="S34" i="9"/>
  <c r="X35" i="9"/>
  <c r="X32" i="9"/>
  <c r="U36" i="9"/>
  <c r="S36" i="9"/>
  <c r="AE11" i="9"/>
  <c r="W14" i="9"/>
  <c r="X11" i="9"/>
  <c r="T24" i="9"/>
  <c r="U28" i="9"/>
  <c r="V28" i="9"/>
  <c r="S25" i="9"/>
  <c r="AE29" i="9"/>
  <c r="AC32" i="9"/>
  <c r="AE12" i="9"/>
  <c r="AC12" i="9"/>
  <c r="AC16" i="9"/>
  <c r="AF33" i="9"/>
  <c r="AG33" i="9"/>
  <c r="AD37" i="9"/>
  <c r="X29" i="9"/>
  <c r="S37" i="9"/>
  <c r="AG11" i="8"/>
  <c r="AG16" i="8"/>
  <c r="AD16" i="8"/>
  <c r="AC26" i="8"/>
  <c r="AF26" i="8"/>
  <c r="AG19" i="8"/>
  <c r="AB25" i="8"/>
  <c r="AC25" i="8"/>
  <c r="W13" i="8"/>
  <c r="T23" i="8"/>
  <c r="AG24" i="8"/>
  <c r="AG31" i="8"/>
  <c r="AG35" i="8"/>
  <c r="AB13" i="8"/>
  <c r="X14" i="8"/>
  <c r="AE12" i="8"/>
  <c r="AF12" i="8"/>
  <c r="X33" i="8"/>
  <c r="U33" i="8"/>
  <c r="AB17" i="8"/>
  <c r="AG17" i="8"/>
  <c r="AC15" i="8"/>
  <c r="AG18" i="8"/>
  <c r="W34" i="8"/>
  <c r="T34" i="8"/>
  <c r="S25" i="8"/>
  <c r="AF33" i="8"/>
  <c r="AC33" i="8"/>
  <c r="X31" i="8"/>
  <c r="U35" i="8"/>
  <c r="S35" i="8"/>
  <c r="V32" i="8"/>
  <c r="X36" i="8"/>
  <c r="V11" i="8"/>
  <c r="AB23" i="8"/>
  <c r="S37" i="8"/>
  <c r="T10" i="8"/>
  <c r="V10" i="8"/>
  <c r="V28" i="8"/>
  <c r="AE32" i="8"/>
  <c r="AC36" i="8"/>
  <c r="AF33" i="7"/>
  <c r="W34" i="7"/>
  <c r="AD12" i="7"/>
  <c r="AB8" i="12"/>
  <c r="U13" i="7"/>
  <c r="AG22" i="7"/>
  <c r="AC34" i="7"/>
  <c r="V29" i="7"/>
  <c r="AE24" i="7"/>
  <c r="AD28" i="7"/>
  <c r="V17" i="16"/>
  <c r="V29" i="20"/>
  <c r="U24" i="20"/>
  <c r="T10" i="20"/>
  <c r="AG16" i="20"/>
  <c r="AC20" i="20"/>
  <c r="T33" i="20"/>
  <c r="S31" i="20"/>
  <c r="U31" i="20"/>
  <c r="T12" i="20"/>
  <c r="S11" i="20"/>
  <c r="V23" i="20"/>
  <c r="W17" i="20"/>
  <c r="S9" i="20"/>
  <c r="T16" i="20"/>
  <c r="AD26" i="20"/>
  <c r="U25" i="20"/>
  <c r="AE35" i="20"/>
  <c r="S34" i="20"/>
  <c r="AD10" i="20"/>
  <c r="AD9" i="19"/>
  <c r="AD8" i="19"/>
  <c r="AC16" i="19"/>
  <c r="AF33" i="19"/>
  <c r="X17" i="19"/>
  <c r="AG22" i="19"/>
  <c r="AC31" i="19"/>
  <c r="AE25" i="19"/>
  <c r="T28" i="19"/>
  <c r="X30" i="19"/>
  <c r="W10" i="19"/>
  <c r="W16" i="19"/>
  <c r="W20" i="19"/>
  <c r="AG17" i="19"/>
  <c r="AF26" i="19"/>
  <c r="AG34" i="19"/>
  <c r="V12" i="19"/>
  <c r="T12" i="19"/>
  <c r="T14" i="19"/>
  <c r="S29" i="19"/>
  <c r="AB24" i="19"/>
  <c r="AC35" i="19"/>
  <c r="S31" i="19"/>
  <c r="V31" i="19"/>
  <c r="AB20" i="18"/>
  <c r="S22" i="18"/>
  <c r="U25" i="18"/>
  <c r="AB23" i="18"/>
  <c r="V11" i="18"/>
  <c r="AE24" i="18"/>
  <c r="T10" i="18"/>
  <c r="S24" i="18"/>
  <c r="U33" i="18"/>
  <c r="AF29" i="18"/>
  <c r="AE33" i="18"/>
  <c r="U16" i="18"/>
  <c r="U8" i="18"/>
  <c r="AE30" i="18"/>
  <c r="AD10" i="18"/>
  <c r="AE31" i="18"/>
  <c r="AG31" i="18"/>
  <c r="T28" i="17"/>
  <c r="U31" i="17"/>
  <c r="X12" i="17"/>
  <c r="U25" i="17"/>
  <c r="W15" i="17"/>
  <c r="W19" i="17"/>
  <c r="T22" i="17"/>
  <c r="W32" i="17"/>
  <c r="S24" i="17"/>
  <c r="X36" i="17"/>
  <c r="S29" i="17"/>
  <c r="X33" i="17"/>
  <c r="V26" i="17"/>
  <c r="T17" i="17"/>
  <c r="W30" i="17"/>
  <c r="AF23" i="17"/>
  <c r="AC25" i="17"/>
  <c r="AC18" i="17"/>
  <c r="AB22" i="17"/>
  <c r="AF31" i="17"/>
  <c r="AB13" i="17"/>
  <c r="AC30" i="17"/>
  <c r="AC27" i="17"/>
  <c r="AF33" i="17"/>
  <c r="AC32" i="17"/>
  <c r="AC36" i="17"/>
  <c r="X13" i="16"/>
  <c r="X10" i="16"/>
  <c r="S10" i="16"/>
  <c r="V20" i="16"/>
  <c r="AC36" i="16"/>
  <c r="W16" i="16"/>
  <c r="X12" i="16"/>
  <c r="AE37" i="16"/>
  <c r="AD24" i="16"/>
  <c r="AB32" i="16"/>
  <c r="U14" i="16"/>
  <c r="T34" i="16"/>
  <c r="W15" i="16"/>
  <c r="AE18" i="16"/>
  <c r="AF15" i="16"/>
  <c r="AG11" i="16"/>
  <c r="AB20" i="16"/>
  <c r="AB25" i="16"/>
  <c r="AG25" i="16"/>
  <c r="AG26" i="16"/>
  <c r="AE28" i="16"/>
  <c r="AD30" i="16"/>
  <c r="AB31" i="16"/>
  <c r="AE31" i="16"/>
  <c r="T18" i="16"/>
  <c r="AC13" i="16"/>
  <c r="S24" i="16"/>
  <c r="X21" i="16"/>
  <c r="AD19" i="16"/>
  <c r="AG23" i="16"/>
  <c r="W26" i="16"/>
  <c r="T27" i="16"/>
  <c r="AF27" i="16"/>
  <c r="U30" i="16"/>
  <c r="W25" i="16"/>
  <c r="AF10" i="15"/>
  <c r="AE24" i="15"/>
  <c r="AF32" i="15"/>
  <c r="AF36" i="15"/>
  <c r="V31" i="15"/>
  <c r="AG11" i="15"/>
  <c r="AC11" i="15"/>
  <c r="U20" i="15"/>
  <c r="AC25" i="15"/>
  <c r="AF27" i="15"/>
  <c r="V21" i="15"/>
  <c r="U29" i="15"/>
  <c r="AD16" i="15"/>
  <c r="AD18" i="15"/>
  <c r="AF23" i="15"/>
  <c r="AD31" i="15"/>
  <c r="AE33" i="15"/>
  <c r="AB33" i="15"/>
  <c r="U9" i="15"/>
  <c r="U16" i="15"/>
  <c r="V17" i="15"/>
  <c r="W17" i="15"/>
  <c r="V14" i="15"/>
  <c r="W11" i="15"/>
  <c r="V19" i="15"/>
  <c r="T24" i="15"/>
  <c r="AC26" i="15"/>
  <c r="U28" i="15"/>
  <c r="S30" i="15"/>
  <c r="U34" i="15"/>
  <c r="AF30" i="15"/>
  <c r="AD34" i="15"/>
  <c r="S21" i="14"/>
  <c r="X15" i="14"/>
  <c r="W15" i="14"/>
  <c r="U19" i="14"/>
  <c r="AD27" i="14"/>
  <c r="V23" i="14"/>
  <c r="W27" i="14"/>
  <c r="X29" i="14"/>
  <c r="AD19" i="14"/>
  <c r="V18" i="14"/>
  <c r="S28" i="14"/>
  <c r="X28" i="14"/>
  <c r="AC28" i="14"/>
  <c r="AG13" i="14"/>
  <c r="AF10" i="14"/>
  <c r="T10" i="14"/>
  <c r="S20" i="14"/>
  <c r="AE20" i="14"/>
  <c r="AC20" i="14"/>
  <c r="U31" i="14"/>
  <c r="AE25" i="14"/>
  <c r="AE33" i="14"/>
  <c r="V32" i="14"/>
  <c r="W36" i="14"/>
  <c r="AG21" i="14"/>
  <c r="AC14" i="14"/>
  <c r="X26" i="14"/>
  <c r="AC22" i="14"/>
  <c r="AC26" i="14"/>
  <c r="AE30" i="14"/>
  <c r="U34" i="14"/>
  <c r="AE32" i="14"/>
  <c r="AG12" i="14"/>
  <c r="U12" i="14"/>
  <c r="AB24" i="13"/>
  <c r="S22" i="13"/>
  <c r="T34" i="13"/>
  <c r="T25" i="13"/>
  <c r="AF21" i="13"/>
  <c r="U23" i="13"/>
  <c r="X23" i="13"/>
  <c r="AD32" i="13"/>
  <c r="AE12" i="13"/>
  <c r="AF12" i="13"/>
  <c r="V33" i="13"/>
  <c r="AD19" i="13"/>
  <c r="AC25" i="13"/>
  <c r="X28" i="13"/>
  <c r="W35" i="13"/>
  <c r="T10" i="13"/>
  <c r="U30" i="13"/>
  <c r="AG15" i="13"/>
  <c r="AG9" i="13"/>
  <c r="AE9" i="13"/>
  <c r="AD10" i="13"/>
  <c r="AE17" i="13"/>
  <c r="T26" i="13"/>
  <c r="AC29" i="13"/>
  <c r="U20" i="12"/>
  <c r="AB15" i="12"/>
  <c r="AD15" i="12"/>
  <c r="T24" i="12"/>
  <c r="T30" i="12"/>
  <c r="AB32" i="12"/>
  <c r="T25" i="12"/>
  <c r="S34" i="12"/>
  <c r="AG23" i="12"/>
  <c r="S18" i="12"/>
  <c r="AF24" i="12"/>
  <c r="V22" i="12"/>
  <c r="V26" i="12"/>
  <c r="AG27" i="12"/>
  <c r="AG31" i="12"/>
  <c r="AC19" i="12"/>
  <c r="AD18" i="12"/>
  <c r="S28" i="12"/>
  <c r="X31" i="12"/>
  <c r="W31" i="12"/>
  <c r="S35" i="12"/>
  <c r="AE14" i="12"/>
  <c r="W13" i="12"/>
  <c r="X10" i="12"/>
  <c r="U10" i="12"/>
  <c r="S14" i="12"/>
  <c r="X15" i="12"/>
  <c r="W12" i="12"/>
  <c r="T16" i="12"/>
  <c r="AB29" i="12"/>
  <c r="AG29" i="12"/>
  <c r="AG30" i="12"/>
  <c r="X21" i="12"/>
  <c r="AF22" i="12"/>
  <c r="AF26" i="12"/>
  <c r="T29" i="12"/>
  <c r="V14" i="11"/>
  <c r="S14" i="11"/>
  <c r="AD20" i="11"/>
  <c r="AG22" i="11"/>
  <c r="AG26" i="11"/>
  <c r="AF28" i="11"/>
  <c r="V30" i="11"/>
  <c r="AG12" i="11"/>
  <c r="AG15" i="11"/>
  <c r="T23" i="11"/>
  <c r="V21" i="11"/>
  <c r="AB14" i="11"/>
  <c r="AE18" i="11"/>
  <c r="U16" i="11"/>
  <c r="AG27" i="11"/>
  <c r="AE33" i="11"/>
  <c r="AC33" i="11"/>
  <c r="AD34" i="11"/>
  <c r="W10" i="11"/>
  <c r="T15" i="11"/>
  <c r="AG29" i="11"/>
  <c r="AF19" i="10"/>
  <c r="V24" i="10"/>
  <c r="AE35" i="10"/>
  <c r="AE32" i="10"/>
  <c r="S14" i="10"/>
  <c r="V10" i="10"/>
  <c r="W16" i="10"/>
  <c r="T20" i="10"/>
  <c r="AB17" i="10"/>
  <c r="AC14" i="10"/>
  <c r="S22" i="10"/>
  <c r="V34" i="10"/>
  <c r="U29" i="10"/>
  <c r="U37" i="10"/>
  <c r="AE22" i="10"/>
  <c r="X15" i="10"/>
  <c r="V19" i="10"/>
  <c r="AF30" i="10"/>
  <c r="AG31" i="10"/>
  <c r="U11" i="10"/>
  <c r="AC12" i="10"/>
  <c r="AF29" i="10"/>
  <c r="V27" i="10"/>
  <c r="X27" i="10"/>
  <c r="AE34" i="10"/>
  <c r="U28" i="10"/>
  <c r="AB28" i="10"/>
  <c r="T10" i="9"/>
  <c r="AC14" i="9"/>
  <c r="T15" i="9"/>
  <c r="V19" i="9"/>
  <c r="T19" i="9"/>
  <c r="AB15" i="9"/>
  <c r="T13" i="9"/>
  <c r="X17" i="9"/>
  <c r="AE30" i="9"/>
  <c r="AG30" i="9"/>
  <c r="AG34" i="9"/>
  <c r="AE31" i="9"/>
  <c r="S12" i="9"/>
  <c r="V16" i="9"/>
  <c r="X20" i="9"/>
  <c r="AD22" i="9"/>
  <c r="V26" i="9"/>
  <c r="X26" i="9"/>
  <c r="U31" i="9"/>
  <c r="AF23" i="9"/>
  <c r="AE27" i="9"/>
  <c r="AF24" i="9"/>
  <c r="V35" i="9"/>
  <c r="T35" i="9"/>
  <c r="S14" i="9"/>
  <c r="X14" i="9"/>
  <c r="W11" i="9"/>
  <c r="AB17" i="9"/>
  <c r="AC17" i="9"/>
  <c r="AD21" i="9"/>
  <c r="W30" i="9"/>
  <c r="U30" i="9"/>
  <c r="V24" i="9"/>
  <c r="AB32" i="9"/>
  <c r="AG36" i="9"/>
  <c r="S18" i="9"/>
  <c r="T18" i="9"/>
  <c r="AG18" i="9"/>
  <c r="AB16" i="9"/>
  <c r="AG20" i="9"/>
  <c r="AE33" i="9"/>
  <c r="AD33" i="9"/>
  <c r="S29" i="9"/>
  <c r="X33" i="9"/>
  <c r="V37" i="9"/>
  <c r="AE11" i="8"/>
  <c r="W26" i="8"/>
  <c r="V26" i="8"/>
  <c r="AC16" i="8"/>
  <c r="AD26" i="8"/>
  <c r="X29" i="8"/>
  <c r="AC19" i="8"/>
  <c r="T13" i="8"/>
  <c r="V17" i="8"/>
  <c r="U21" i="8"/>
  <c r="S23" i="8"/>
  <c r="AG28" i="8"/>
  <c r="AD30" i="8"/>
  <c r="AG34" i="8"/>
  <c r="AB31" i="8"/>
  <c r="AC35" i="8"/>
  <c r="W14" i="8"/>
  <c r="AB37" i="8"/>
  <c r="AG37" i="8"/>
  <c r="U30" i="8"/>
  <c r="T33" i="8"/>
  <c r="AE14" i="8"/>
  <c r="AB14" i="8"/>
  <c r="AB18" i="8"/>
  <c r="V22" i="8"/>
  <c r="T20" i="8"/>
  <c r="W24" i="8"/>
  <c r="AC27" i="8"/>
  <c r="V34" i="8"/>
  <c r="X34" i="8"/>
  <c r="V31" i="8"/>
  <c r="S31" i="8"/>
  <c r="T36" i="8"/>
  <c r="S11" i="8"/>
  <c r="AC23" i="8"/>
  <c r="AC20" i="8"/>
  <c r="AB29" i="8"/>
  <c r="AC29" i="8"/>
  <c r="W10" i="8"/>
  <c r="X18" i="8"/>
  <c r="W15" i="8"/>
  <c r="S17" i="16"/>
  <c r="S9" i="12"/>
  <c r="AD27" i="7"/>
  <c r="AG32" i="7"/>
  <c r="T17" i="16"/>
  <c r="X9" i="12"/>
  <c r="T8" i="20"/>
  <c r="T13" i="7"/>
  <c r="S29" i="7"/>
  <c r="AD18" i="7"/>
  <c r="AC26" i="7"/>
  <c r="S34" i="7"/>
  <c r="U30" i="7"/>
  <c r="AF23" i="7"/>
  <c r="AB30" i="20"/>
  <c r="AG34" i="20"/>
  <c r="W10" i="20"/>
  <c r="AE8" i="20"/>
  <c r="AC16" i="20"/>
  <c r="AC32" i="20"/>
  <c r="AE27" i="20"/>
  <c r="S33" i="20"/>
  <c r="X12" i="20"/>
  <c r="AB18" i="20"/>
  <c r="W13" i="20"/>
  <c r="AC33" i="20"/>
  <c r="V9" i="20"/>
  <c r="X19" i="20"/>
  <c r="AB23" i="20"/>
  <c r="AD31" i="20"/>
  <c r="S30" i="20"/>
  <c r="V34" i="20"/>
  <c r="AG15" i="20"/>
  <c r="AF16" i="19"/>
  <c r="U25" i="19"/>
  <c r="AF29" i="19"/>
  <c r="AD14" i="19"/>
  <c r="AD19" i="19"/>
  <c r="AC23" i="19"/>
  <c r="T30" i="19"/>
  <c r="V34" i="19"/>
  <c r="W8" i="19"/>
  <c r="AC21" i="19"/>
  <c r="AC17" i="19"/>
  <c r="W22" i="19"/>
  <c r="AC30" i="19"/>
  <c r="AC34" i="19"/>
  <c r="S18" i="19"/>
  <c r="AF35" i="19"/>
  <c r="W27" i="19"/>
  <c r="U31" i="19"/>
  <c r="X35" i="19"/>
  <c r="AB21" i="18"/>
  <c r="AC13" i="18"/>
  <c r="AE13" i="18"/>
  <c r="AC23" i="18"/>
  <c r="V27" i="18"/>
  <c r="AC8" i="18"/>
  <c r="AB16" i="18"/>
  <c r="AD27" i="18"/>
  <c r="AG17" i="18"/>
  <c r="AB25" i="18"/>
  <c r="AB28" i="18"/>
  <c r="X15" i="18"/>
  <c r="U19" i="18"/>
  <c r="V23" i="18"/>
  <c r="V13" i="17"/>
  <c r="S16" i="17"/>
  <c r="T20" i="17"/>
  <c r="U12" i="17"/>
  <c r="X15" i="17"/>
  <c r="V18" i="17"/>
  <c r="X22" i="17"/>
  <c r="T32" i="17"/>
  <c r="T24" i="17"/>
  <c r="T11" i="17"/>
  <c r="U36" i="17"/>
  <c r="T34" i="17"/>
  <c r="W29" i="17"/>
  <c r="W10" i="17"/>
  <c r="W26" i="17"/>
  <c r="X17" i="17"/>
  <c r="AD23" i="17"/>
  <c r="AG28" i="17"/>
  <c r="AE29" i="17"/>
  <c r="AG34" i="17"/>
  <c r="AG31" i="17"/>
  <c r="AB26" i="17"/>
  <c r="AG12" i="17"/>
  <c r="AG24" i="17"/>
  <c r="AE36" i="17"/>
  <c r="AD15" i="17"/>
  <c r="AB10" i="17"/>
  <c r="AE35" i="17"/>
  <c r="U11" i="16"/>
  <c r="AF12" i="16"/>
  <c r="T37" i="16"/>
  <c r="V16" i="16"/>
  <c r="V12" i="16"/>
  <c r="AG22" i="16"/>
  <c r="AG24" i="16"/>
  <c r="AC29" i="16"/>
  <c r="AE32" i="16"/>
  <c r="AG14" i="16"/>
  <c r="S34" i="16"/>
  <c r="AF33" i="16"/>
  <c r="S15" i="16"/>
  <c r="AE15" i="16"/>
  <c r="AD20" i="16"/>
  <c r="AE25" i="16"/>
  <c r="AE26" i="16"/>
  <c r="AC26" i="16"/>
  <c r="T29" i="16"/>
  <c r="AC34" i="16"/>
  <c r="AD31" i="16"/>
  <c r="AG35" i="16"/>
  <c r="AF17" i="16"/>
  <c r="AE13" i="16"/>
  <c r="AF13" i="16"/>
  <c r="T22" i="16"/>
  <c r="AD23" i="16"/>
  <c r="S26" i="16"/>
  <c r="W27" i="16"/>
  <c r="X33" i="16"/>
  <c r="AB27" i="16"/>
  <c r="V25" i="16"/>
  <c r="W31" i="16"/>
  <c r="W35" i="16"/>
  <c r="AC9" i="15"/>
  <c r="S13" i="15"/>
  <c r="AB10" i="15"/>
  <c r="X27" i="15"/>
  <c r="AE20" i="15"/>
  <c r="AD28" i="15"/>
  <c r="AB36" i="15"/>
  <c r="W35" i="15"/>
  <c r="AG13" i="15"/>
  <c r="X22" i="15"/>
  <c r="AE25" i="15"/>
  <c r="U25" i="15"/>
  <c r="U33" i="15"/>
  <c r="AF15" i="15"/>
  <c r="AG15" i="15"/>
  <c r="AG19" i="15"/>
  <c r="AC17" i="15"/>
  <c r="AG14" i="15"/>
  <c r="AG18" i="15"/>
  <c r="X26" i="15"/>
  <c r="AF29" i="15"/>
  <c r="S32" i="15"/>
  <c r="X36" i="15"/>
  <c r="X12" i="15"/>
  <c r="X23" i="15"/>
  <c r="X11" i="15"/>
  <c r="U15" i="15"/>
  <c r="S24" i="15"/>
  <c r="V30" i="15"/>
  <c r="AE30" i="15"/>
  <c r="X10" i="15"/>
  <c r="T17" i="14"/>
  <c r="AF24" i="14"/>
  <c r="AE17" i="14"/>
  <c r="U15" i="14"/>
  <c r="W19" i="14"/>
  <c r="T25" i="14"/>
  <c r="X23" i="14"/>
  <c r="U23" i="14"/>
  <c r="AE31" i="14"/>
  <c r="T29" i="14"/>
  <c r="T33" i="14"/>
  <c r="V33" i="14"/>
  <c r="AE15" i="14"/>
  <c r="AF19" i="14"/>
  <c r="V22" i="14"/>
  <c r="V28" i="14"/>
  <c r="T28" i="14"/>
  <c r="AB13" i="14"/>
  <c r="X16" i="14"/>
  <c r="AC23" i="14"/>
  <c r="T31" i="14"/>
  <c r="AE29" i="14"/>
  <c r="AB37" i="14"/>
  <c r="AG37" i="14"/>
  <c r="S36" i="14"/>
  <c r="AB21" i="14"/>
  <c r="AF18" i="14"/>
  <c r="AE18" i="14"/>
  <c r="V26" i="14"/>
  <c r="AF26" i="14"/>
  <c r="W34" i="14"/>
  <c r="AC34" i="14"/>
  <c r="AG32" i="14"/>
  <c r="AD36" i="14"/>
  <c r="AC12" i="14"/>
  <c r="S13" i="14"/>
  <c r="T14" i="13"/>
  <c r="AC24" i="13"/>
  <c r="AE28" i="13"/>
  <c r="AE27" i="13"/>
  <c r="U24" i="13"/>
  <c r="AG31" i="13"/>
  <c r="AB30" i="13"/>
  <c r="AC34" i="13"/>
  <c r="W18" i="13"/>
  <c r="AB22" i="13"/>
  <c r="S28" i="13"/>
  <c r="X27" i="13"/>
  <c r="W31" i="13"/>
  <c r="S35" i="13"/>
  <c r="AE15" i="13"/>
  <c r="AC15" i="13"/>
  <c r="AC9" i="13"/>
  <c r="AG20" i="13"/>
  <c r="T29" i="13"/>
  <c r="AF33" i="13"/>
  <c r="AG13" i="12"/>
  <c r="AE15" i="12"/>
  <c r="W24" i="12"/>
  <c r="V30" i="12"/>
  <c r="AC9" i="12"/>
  <c r="V34" i="12"/>
  <c r="AB23" i="12"/>
  <c r="T18" i="12"/>
  <c r="W22" i="12"/>
  <c r="AG35" i="12"/>
  <c r="AB34" i="12"/>
  <c r="AE19" i="12"/>
  <c r="AF17" i="12"/>
  <c r="X28" i="12"/>
  <c r="V31" i="12"/>
  <c r="V35" i="12"/>
  <c r="W35" i="12"/>
  <c r="AF11" i="12"/>
  <c r="U27" i="12"/>
  <c r="AE28" i="12"/>
  <c r="W10" i="12"/>
  <c r="W14" i="12"/>
  <c r="T15" i="12"/>
  <c r="AE29" i="12"/>
  <c r="V21" i="12"/>
  <c r="W21" i="12"/>
  <c r="AB21" i="12"/>
  <c r="AB26" i="12"/>
  <c r="AG16" i="11"/>
  <c r="AG30" i="11"/>
  <c r="AF24" i="11"/>
  <c r="AE25" i="11"/>
  <c r="AC15" i="11"/>
  <c r="AC19" i="11"/>
  <c r="W23" i="11"/>
  <c r="T27" i="11"/>
  <c r="W25" i="11"/>
  <c r="X33" i="11"/>
  <c r="S37" i="11"/>
  <c r="X11" i="11"/>
  <c r="AG13" i="11"/>
  <c r="AD14" i="11"/>
  <c r="X16" i="11"/>
  <c r="U20" i="11"/>
  <c r="AE27" i="11"/>
  <c r="AF27" i="11"/>
  <c r="AC31" i="11"/>
  <c r="AG35" i="11"/>
  <c r="AC17" i="11"/>
  <c r="S15" i="11"/>
  <c r="S19" i="11"/>
  <c r="AB29" i="11"/>
  <c r="S28" i="11"/>
  <c r="X32" i="11"/>
  <c r="X36" i="11"/>
  <c r="AB19" i="10"/>
  <c r="AG20" i="10"/>
  <c r="W24" i="10"/>
  <c r="AC35" i="10"/>
  <c r="X31" i="10"/>
  <c r="U25" i="10"/>
  <c r="AF37" i="10"/>
  <c r="AG32" i="10"/>
  <c r="AB36" i="10"/>
  <c r="X12" i="10"/>
  <c r="X16" i="10"/>
  <c r="AG17" i="10"/>
  <c r="AE14" i="10"/>
  <c r="AB18" i="10"/>
  <c r="U22" i="10"/>
  <c r="T32" i="10"/>
  <c r="V33" i="10"/>
  <c r="AD11" i="10"/>
  <c r="AG13" i="10"/>
  <c r="X18" i="10"/>
  <c r="T15" i="10"/>
  <c r="T19" i="10"/>
  <c r="AE33" i="10"/>
  <c r="AF31" i="10"/>
  <c r="S17" i="10"/>
  <c r="AF12" i="10"/>
  <c r="AG23" i="10"/>
  <c r="V23" i="10"/>
  <c r="T26" i="10"/>
  <c r="S35" i="10"/>
  <c r="AE24" i="10"/>
  <c r="AD10" i="10"/>
  <c r="V15" i="9"/>
  <c r="V22" i="9"/>
  <c r="S19" i="9"/>
  <c r="AF19" i="9"/>
  <c r="T17" i="9"/>
  <c r="T21" i="9"/>
  <c r="AG25" i="9"/>
  <c r="AC30" i="9"/>
  <c r="AB34" i="9"/>
  <c r="AB31" i="9"/>
  <c r="AC35" i="9"/>
  <c r="W20" i="9"/>
  <c r="AG22" i="9"/>
  <c r="T26" i="9"/>
  <c r="AD24" i="9"/>
  <c r="AG28" i="9"/>
  <c r="X34" i="9"/>
  <c r="U32" i="9"/>
  <c r="W32" i="9"/>
  <c r="X36" i="9"/>
  <c r="AG11" i="9"/>
  <c r="AD11" i="9"/>
  <c r="V14" i="9"/>
  <c r="U14" i="9"/>
  <c r="V11" i="9"/>
  <c r="AF21" i="9"/>
  <c r="W23" i="9"/>
  <c r="U24" i="9"/>
  <c r="T28" i="9"/>
  <c r="X25" i="9"/>
  <c r="V25" i="9"/>
  <c r="AG29" i="9"/>
  <c r="AB36" i="9"/>
  <c r="AG12" i="9"/>
  <c r="AD12" i="9"/>
  <c r="AE18" i="9"/>
  <c r="AC18" i="9"/>
  <c r="AE16" i="9"/>
  <c r="AB20" i="9"/>
  <c r="AG26" i="9"/>
  <c r="AE37" i="9"/>
  <c r="AG37" i="9"/>
  <c r="W33" i="9"/>
  <c r="V33" i="9"/>
  <c r="AC11" i="8"/>
  <c r="S26" i="8"/>
  <c r="T26" i="8"/>
  <c r="AE16" i="8"/>
  <c r="AE26" i="8"/>
  <c r="AB26" i="8"/>
  <c r="T29" i="8"/>
  <c r="X21" i="8"/>
  <c r="S27" i="8"/>
  <c r="AF24" i="8"/>
  <c r="AB28" i="8"/>
  <c r="AD31" i="8"/>
  <c r="AE31" i="8"/>
  <c r="AE35" i="8"/>
  <c r="S14" i="8"/>
  <c r="AG12" i="8"/>
  <c r="AE37" i="8"/>
  <c r="W30" i="8"/>
  <c r="V33" i="8"/>
  <c r="AD17" i="8"/>
  <c r="AB15" i="8"/>
  <c r="W22" i="8"/>
  <c r="W20" i="8"/>
  <c r="V24" i="8"/>
  <c r="AF27" i="8"/>
  <c r="V25" i="8"/>
  <c r="W25" i="8"/>
  <c r="AD33" i="8"/>
  <c r="V35" i="8"/>
  <c r="X35" i="8"/>
  <c r="X32" i="8"/>
  <c r="U36" i="8"/>
  <c r="W36" i="8"/>
  <c r="T11" i="8"/>
  <c r="AD23" i="8"/>
  <c r="AB20" i="8"/>
  <c r="AE29" i="8"/>
  <c r="AG29" i="8"/>
  <c r="U37" i="8"/>
  <c r="S10" i="8"/>
  <c r="V18" i="8"/>
  <c r="X28" i="8"/>
  <c r="AG32" i="8"/>
  <c r="V24" i="7"/>
  <c r="T13" i="16"/>
  <c r="AC8" i="12"/>
  <c r="W8" i="20"/>
  <c r="AB22" i="7"/>
  <c r="AC22" i="7"/>
  <c r="AC35" i="7"/>
  <c r="AE15" i="7"/>
  <c r="W22" i="7"/>
  <c r="AE31" i="7"/>
  <c r="U23" i="7"/>
  <c r="AC13" i="20"/>
  <c r="AG17" i="20"/>
  <c r="AG21" i="20"/>
  <c r="U32" i="20"/>
  <c r="S24" i="20"/>
  <c r="AE30" i="20"/>
  <c r="AB34" i="20"/>
  <c r="AF22" i="20"/>
  <c r="U14" i="20"/>
  <c r="AD25" i="20"/>
  <c r="AE32" i="20"/>
  <c r="AF32" i="20"/>
  <c r="S12" i="20"/>
  <c r="AE14" i="20"/>
  <c r="S13" i="20"/>
  <c r="W22" i="20"/>
  <c r="AB28" i="20"/>
  <c r="AB12" i="20"/>
  <c r="S19" i="20"/>
  <c r="U20" i="20"/>
  <c r="AE31" i="20"/>
  <c r="AC31" i="20"/>
  <c r="AC9" i="19"/>
  <c r="T21" i="19"/>
  <c r="U32" i="19"/>
  <c r="AD29" i="19"/>
  <c r="AC11" i="19"/>
  <c r="AC13" i="19"/>
  <c r="AE23" i="19"/>
  <c r="AF31" i="19"/>
  <c r="W33" i="19"/>
  <c r="U10" i="19"/>
  <c r="X9" i="19"/>
  <c r="U16" i="19"/>
  <c r="AD26" i="19"/>
  <c r="X24" i="19"/>
  <c r="X22" i="19"/>
  <c r="V26" i="19"/>
  <c r="U14" i="19"/>
  <c r="W13" i="19"/>
  <c r="AC10" i="19"/>
  <c r="AD12" i="18"/>
  <c r="T18" i="18"/>
  <c r="X29" i="18"/>
  <c r="V9" i="18"/>
  <c r="AG13" i="18"/>
  <c r="AC22" i="18"/>
  <c r="U17" i="18"/>
  <c r="V21" i="18"/>
  <c r="AC32" i="18"/>
  <c r="T35" i="18"/>
  <c r="AF8" i="18"/>
  <c r="U12" i="18"/>
  <c r="AD24" i="18"/>
  <c r="AG14" i="18"/>
  <c r="AG15" i="18"/>
  <c r="W33" i="18"/>
  <c r="T16" i="18"/>
  <c r="AE25" i="18"/>
  <c r="AE28" i="18"/>
  <c r="AG28" i="18"/>
  <c r="AE11" i="18"/>
  <c r="T15" i="18"/>
  <c r="T20" i="18"/>
  <c r="U26" i="18"/>
  <c r="AF26" i="18"/>
  <c r="T34" i="18"/>
  <c r="X13" i="17"/>
  <c r="W16" i="17"/>
  <c r="S35" i="17"/>
  <c r="S25" i="17"/>
  <c r="V19" i="17"/>
  <c r="S14" i="17"/>
  <c r="X18" i="17"/>
  <c r="T27" i="17"/>
  <c r="U32" i="17"/>
  <c r="U11" i="17"/>
  <c r="U34" i="17"/>
  <c r="T37" i="17"/>
  <c r="T10" i="17"/>
  <c r="U17" i="17"/>
  <c r="AC19" i="17"/>
  <c r="AF29" i="17"/>
  <c r="AC37" i="17"/>
  <c r="AG16" i="17"/>
  <c r="AC11" i="17"/>
  <c r="AB14" i="17"/>
  <c r="AD14" i="17"/>
  <c r="AC17" i="17"/>
  <c r="AE17" i="17"/>
  <c r="AF30" i="17"/>
  <c r="AF12" i="17"/>
  <c r="AD24" i="17"/>
  <c r="AB27" i="17"/>
  <c r="AF32" i="17"/>
  <c r="AG15" i="17"/>
  <c r="AG20" i="17"/>
  <c r="AC35" i="17"/>
  <c r="AE10" i="16"/>
  <c r="AG10" i="16"/>
  <c r="T11" i="16"/>
  <c r="AC10" i="16"/>
  <c r="S37" i="16"/>
  <c r="AF36" i="16"/>
  <c r="AD29" i="16"/>
  <c r="S19" i="16"/>
  <c r="S14" i="16"/>
  <c r="U34" i="16"/>
  <c r="U15" i="16"/>
  <c r="AF18" i="16"/>
  <c r="X23" i="16"/>
  <c r="X29" i="16"/>
  <c r="S18" i="16"/>
  <c r="V24" i="16"/>
  <c r="X28" i="16"/>
  <c r="U27" i="16"/>
  <c r="V33" i="16"/>
  <c r="AD27" i="16"/>
  <c r="X30" i="16"/>
  <c r="T31" i="16"/>
  <c r="U35" i="16"/>
  <c r="T32" i="16"/>
  <c r="X36" i="16"/>
  <c r="AB9" i="15"/>
  <c r="AD10" i="15"/>
  <c r="AD21" i="15"/>
  <c r="V27" i="15"/>
  <c r="AG20" i="15"/>
  <c r="AD32" i="15"/>
  <c r="V35" i="15"/>
  <c r="W20" i="15"/>
  <c r="AB22" i="15"/>
  <c r="X21" i="15"/>
  <c r="T25" i="15"/>
  <c r="W29" i="15"/>
  <c r="AF35" i="15"/>
  <c r="AE15" i="15"/>
  <c r="AE19" i="15"/>
  <c r="AC19" i="15"/>
  <c r="AB16" i="15"/>
  <c r="AB17" i="15"/>
  <c r="AE14" i="15"/>
  <c r="AC18" i="15"/>
  <c r="V26" i="15"/>
  <c r="AF31" i="15"/>
  <c r="AB29" i="15"/>
  <c r="V32" i="15"/>
  <c r="T36" i="15"/>
  <c r="AB12" i="15"/>
  <c r="W9" i="15"/>
  <c r="W12" i="15"/>
  <c r="T16" i="15"/>
  <c r="S23" i="15"/>
  <c r="X14" i="15"/>
  <c r="X18" i="15"/>
  <c r="W15" i="15"/>
  <c r="V24" i="15"/>
  <c r="W28" i="15"/>
  <c r="U30" i="15"/>
  <c r="T34" i="15"/>
  <c r="AF34" i="15"/>
  <c r="V10" i="15"/>
  <c r="T10" i="15"/>
  <c r="AE24" i="14"/>
  <c r="AB24" i="14"/>
  <c r="T21" i="14"/>
  <c r="S19" i="14"/>
  <c r="AF27" i="14"/>
  <c r="W30" i="14"/>
  <c r="U30" i="14"/>
  <c r="T23" i="14"/>
  <c r="V27" i="14"/>
  <c r="AG31" i="14"/>
  <c r="S33" i="14"/>
  <c r="S37" i="14"/>
  <c r="AG11" i="14"/>
  <c r="AC15" i="14"/>
  <c r="AB19" i="14"/>
  <c r="U18" i="14"/>
  <c r="T24" i="14"/>
  <c r="AG35" i="14"/>
  <c r="T14" i="14"/>
  <c r="AG10" i="14"/>
  <c r="T16" i="14"/>
  <c r="AF23" i="14"/>
  <c r="X31" i="14"/>
  <c r="AF29" i="14"/>
  <c r="AC33" i="14"/>
  <c r="AE37" i="14"/>
  <c r="U36" i="14"/>
  <c r="AF16" i="14"/>
  <c r="AD21" i="14"/>
  <c r="AE14" i="14"/>
  <c r="AB18" i="14"/>
  <c r="AE22" i="14"/>
  <c r="AG30" i="14"/>
  <c r="S34" i="14"/>
  <c r="AF34" i="14"/>
  <c r="AF32" i="14"/>
  <c r="AF36" i="14"/>
  <c r="W12" i="14"/>
  <c r="AB11" i="13"/>
  <c r="AC11" i="13"/>
  <c r="S14" i="13"/>
  <c r="W22" i="13"/>
  <c r="S34" i="13"/>
  <c r="X13" i="13"/>
  <c r="AF27" i="13"/>
  <c r="W24" i="13"/>
  <c r="S24" i="13"/>
  <c r="AC32" i="13"/>
  <c r="AD30" i="13"/>
  <c r="T11" i="13"/>
  <c r="U11" i="13"/>
  <c r="V18" i="13"/>
  <c r="V16" i="13"/>
  <c r="T16" i="13"/>
  <c r="AC19" i="13"/>
  <c r="V28" i="13"/>
  <c r="AF26" i="13"/>
  <c r="V32" i="13"/>
  <c r="S31" i="13"/>
  <c r="X19" i="13"/>
  <c r="V30" i="13"/>
  <c r="AC10" i="13"/>
  <c r="AF14" i="13"/>
  <c r="AD14" i="13"/>
  <c r="T20" i="13"/>
  <c r="AD17" i="13"/>
  <c r="AB18" i="13"/>
  <c r="W29" i="13"/>
  <c r="AE29" i="13"/>
  <c r="V11" i="12"/>
  <c r="AE13" i="12"/>
  <c r="AF13" i="12"/>
  <c r="T20" i="12"/>
  <c r="AB12" i="12"/>
  <c r="AC12" i="12"/>
  <c r="AB9" i="12"/>
  <c r="U34" i="12"/>
  <c r="AC16" i="12"/>
  <c r="AE23" i="12"/>
  <c r="U18" i="12"/>
  <c r="X22" i="12"/>
  <c r="T23" i="12"/>
  <c r="AF31" i="12"/>
  <c r="AF35" i="12"/>
  <c r="AC35" i="12"/>
  <c r="AC17" i="12"/>
  <c r="AF18" i="12"/>
  <c r="AG33" i="12"/>
  <c r="X32" i="12"/>
  <c r="AE11" i="12"/>
  <c r="S19" i="12"/>
  <c r="V27" i="12"/>
  <c r="U13" i="12"/>
  <c r="U14" i="12"/>
  <c r="U16" i="12"/>
  <c r="AE16" i="11"/>
  <c r="AC16" i="11"/>
  <c r="AC20" i="11"/>
  <c r="X18" i="11"/>
  <c r="W24" i="11"/>
  <c r="AF22" i="11"/>
  <c r="AF26" i="11"/>
  <c r="AE30" i="11"/>
  <c r="AD24" i="11"/>
  <c r="AG21" i="11"/>
  <c r="AG25" i="11"/>
  <c r="U30" i="11"/>
  <c r="AG32" i="11"/>
  <c r="AB36" i="11"/>
  <c r="AF11" i="11"/>
  <c r="AC11" i="11"/>
  <c r="AD15" i="11"/>
  <c r="AB19" i="11"/>
  <c r="S27" i="11"/>
  <c r="U21" i="11"/>
  <c r="X22" i="11"/>
  <c r="X26" i="11"/>
  <c r="T33" i="11"/>
  <c r="V37" i="11"/>
  <c r="T11" i="11"/>
  <c r="AF13" i="11"/>
  <c r="S12" i="11"/>
  <c r="T16" i="11"/>
  <c r="T20" i="11"/>
  <c r="AF34" i="11"/>
  <c r="AB31" i="11"/>
  <c r="AE35" i="11"/>
  <c r="AG10" i="11"/>
  <c r="AE17" i="11"/>
  <c r="AB17" i="11"/>
  <c r="AE29" i="11"/>
  <c r="X34" i="11"/>
  <c r="X31" i="11"/>
  <c r="X35" i="11"/>
  <c r="V32" i="11"/>
  <c r="W36" i="11"/>
  <c r="AD15" i="10"/>
  <c r="AE20" i="10"/>
  <c r="AF20" i="10"/>
  <c r="AG35" i="10"/>
  <c r="X21" i="10"/>
  <c r="X25" i="10"/>
  <c r="S25" i="10"/>
  <c r="AD37" i="10"/>
  <c r="AC32" i="10"/>
  <c r="AC36" i="10"/>
  <c r="V12" i="10"/>
  <c r="T12" i="10"/>
  <c r="U20" i="10"/>
  <c r="AC21" i="10"/>
  <c r="AB26" i="10"/>
  <c r="U32" i="10"/>
  <c r="S32" i="10"/>
  <c r="X29" i="10"/>
  <c r="X33" i="10"/>
  <c r="S37" i="10"/>
  <c r="AB16" i="10"/>
  <c r="AC13" i="10"/>
  <c r="T13" i="10"/>
  <c r="W19" i="10"/>
  <c r="AF33" i="10"/>
  <c r="AF27" i="10"/>
  <c r="V17" i="10"/>
  <c r="X17" i="10"/>
  <c r="AE29" i="10"/>
  <c r="AB23" i="10"/>
  <c r="AF34" i="10"/>
  <c r="V28" i="10"/>
  <c r="T36" i="10"/>
  <c r="AD14" i="9"/>
  <c r="W22" i="9"/>
  <c r="AE15" i="9"/>
  <c r="AB19" i="9"/>
  <c r="U13" i="9"/>
  <c r="V17" i="9"/>
  <c r="S21" i="9"/>
  <c r="AF25" i="9"/>
  <c r="AC25" i="9"/>
  <c r="X27" i="9"/>
  <c r="AD31" i="9"/>
  <c r="AB35" i="9"/>
  <c r="T12" i="9"/>
  <c r="U12" i="9"/>
  <c r="AF13" i="9"/>
  <c r="AC13" i="9"/>
  <c r="U16" i="9"/>
  <c r="W16" i="9"/>
  <c r="V20" i="9"/>
  <c r="AE22" i="9"/>
  <c r="AF22" i="9"/>
  <c r="U26" i="9"/>
  <c r="V31" i="9"/>
  <c r="W31" i="9"/>
  <c r="AC23" i="9"/>
  <c r="AG27" i="9"/>
  <c r="AF28" i="9"/>
  <c r="W34" i="9"/>
  <c r="U34" i="9"/>
  <c r="V32" i="9"/>
  <c r="W36" i="9"/>
  <c r="AC11" i="9"/>
  <c r="AD17" i="9"/>
  <c r="AB21" i="9"/>
  <c r="AC21" i="9"/>
  <c r="T23" i="9"/>
  <c r="T30" i="9"/>
  <c r="W24" i="9"/>
  <c r="W28" i="9"/>
  <c r="W25" i="9"/>
  <c r="AG32" i="9"/>
  <c r="AE32" i="9"/>
  <c r="AE36" i="9"/>
  <c r="AF12" i="9"/>
  <c r="U18" i="9"/>
  <c r="AB18" i="9"/>
  <c r="AE20" i="9"/>
  <c r="AE26" i="9"/>
  <c r="AF26" i="9"/>
  <c r="AC37" i="9"/>
  <c r="U29" i="9"/>
  <c r="S33" i="9"/>
  <c r="W37" i="9"/>
  <c r="U37" i="9"/>
  <c r="AB11" i="8"/>
  <c r="U26" i="8"/>
  <c r="V29" i="8"/>
  <c r="AF25" i="8"/>
  <c r="AG25" i="8"/>
  <c r="U13" i="8"/>
  <c r="V21" i="8"/>
  <c r="X23" i="8"/>
  <c r="W23" i="8"/>
  <c r="AB24" i="8"/>
  <c r="AE28" i="8"/>
  <c r="AC12" i="8"/>
  <c r="AB12" i="8"/>
  <c r="V30" i="8"/>
  <c r="X30" i="8"/>
  <c r="AF17" i="8"/>
  <c r="AF14" i="8"/>
  <c r="S22" i="8"/>
  <c r="T22" i="8"/>
  <c r="U24" i="8"/>
  <c r="T24" i="8"/>
  <c r="AD27" i="8"/>
  <c r="U25" i="8"/>
  <c r="W35" i="8"/>
  <c r="T32" i="8"/>
  <c r="W11" i="8"/>
  <c r="AE23" i="8"/>
  <c r="T37" i="8"/>
  <c r="U15" i="8"/>
  <c r="W28" i="8"/>
  <c r="AF32" i="8"/>
  <c r="AG36" i="8"/>
  <c r="V33" i="12"/>
  <c r="AF30" i="8"/>
  <c r="AE18" i="20"/>
  <c r="V20" i="13"/>
  <c r="W18" i="20"/>
  <c r="W9" i="20"/>
  <c r="AG34" i="13"/>
  <c r="AC28" i="8"/>
  <c r="T35" i="13"/>
  <c r="AE25" i="12"/>
  <c r="X17" i="8"/>
  <c r="U21" i="13"/>
  <c r="AD13" i="8"/>
  <c r="AD25" i="12"/>
  <c r="X33" i="12"/>
  <c r="AG10" i="12"/>
  <c r="S14" i="20"/>
  <c r="T28" i="20"/>
  <c r="S28" i="20"/>
  <c r="X21" i="20"/>
  <c r="S26" i="20"/>
  <c r="AG29" i="20"/>
  <c r="AE35" i="13"/>
  <c r="AC35" i="13"/>
  <c r="AE22" i="8"/>
  <c r="W17" i="8"/>
  <c r="S12" i="8"/>
  <c r="V17" i="13"/>
  <c r="W32" i="13"/>
  <c r="X31" i="13"/>
  <c r="W23" i="20"/>
  <c r="W19" i="13"/>
  <c r="X35" i="13"/>
  <c r="S25" i="13"/>
  <c r="AC12" i="20"/>
  <c r="AC24" i="20"/>
  <c r="W27" i="20"/>
  <c r="T18" i="20"/>
  <c r="AB9" i="20"/>
  <c r="X8" i="13"/>
  <c r="AG16" i="13"/>
  <c r="AE16" i="13"/>
  <c r="AE10" i="8"/>
  <c r="S15" i="8"/>
  <c r="W27" i="8"/>
  <c r="X20" i="13"/>
  <c r="U9" i="20"/>
  <c r="U22" i="20"/>
  <c r="V35" i="20"/>
  <c r="U18" i="20"/>
  <c r="U9" i="13"/>
  <c r="X12" i="13"/>
  <c r="U12" i="13"/>
  <c r="S16" i="8"/>
  <c r="AD34" i="8"/>
  <c r="AG20" i="20"/>
  <c r="X17" i="20"/>
  <c r="AB36" i="8"/>
  <c r="AF27" i="20"/>
  <c r="AD19" i="20"/>
  <c r="U33" i="13"/>
  <c r="U27" i="8"/>
  <c r="W33" i="12"/>
  <c r="U19" i="8"/>
  <c r="X12" i="8"/>
  <c r="AB19" i="8"/>
  <c r="S21" i="13"/>
  <c r="AB13" i="13"/>
  <c r="W19" i="8"/>
  <c r="AB25" i="12"/>
  <c r="AB10" i="12"/>
  <c r="AF10" i="12"/>
  <c r="V28" i="20"/>
  <c r="T23" i="20"/>
  <c r="V21" i="20"/>
  <c r="S21" i="20"/>
  <c r="AF29" i="20"/>
  <c r="AB11" i="20"/>
  <c r="AD35" i="13"/>
  <c r="AB23" i="13"/>
  <c r="AB22" i="8"/>
  <c r="AC30" i="8"/>
  <c r="U17" i="8"/>
  <c r="T12" i="8"/>
  <c r="X17" i="13"/>
  <c r="W17" i="13"/>
  <c r="X32" i="13"/>
  <c r="U31" i="13"/>
  <c r="W28" i="20"/>
  <c r="W10" i="13"/>
  <c r="AE25" i="13"/>
  <c r="AE34" i="13"/>
  <c r="AE33" i="20"/>
  <c r="AC19" i="20"/>
  <c r="AB22" i="20"/>
  <c r="AC9" i="20"/>
  <c r="AG9" i="20"/>
  <c r="S8" i="13"/>
  <c r="V8" i="13"/>
  <c r="AF16" i="13"/>
  <c r="AG10" i="8"/>
  <c r="AC10" i="8"/>
  <c r="U18" i="8"/>
  <c r="T33" i="13"/>
  <c r="AE12" i="20"/>
  <c r="V17" i="20"/>
  <c r="AE20" i="20"/>
  <c r="V9" i="13"/>
  <c r="V12" i="13"/>
  <c r="W12" i="13"/>
  <c r="W16" i="8"/>
  <c r="AE13" i="8"/>
  <c r="S21" i="8"/>
  <c r="AE25" i="20"/>
  <c r="V22" i="20"/>
  <c r="V15" i="8"/>
  <c r="X27" i="20"/>
  <c r="AF24" i="20"/>
  <c r="V25" i="13"/>
  <c r="V13" i="8"/>
  <c r="AF25" i="12"/>
  <c r="AF13" i="8"/>
  <c r="AC22" i="8"/>
  <c r="W21" i="13"/>
  <c r="AG13" i="13"/>
  <c r="V19" i="8"/>
  <c r="T33" i="12"/>
  <c r="AC10" i="12"/>
  <c r="AD10" i="12"/>
  <c r="W14" i="20"/>
  <c r="T14" i="20"/>
  <c r="X28" i="20"/>
  <c r="U23" i="20"/>
  <c r="T21" i="20"/>
  <c r="W26" i="20"/>
  <c r="AC29" i="20"/>
  <c r="AD11" i="20"/>
  <c r="AC11" i="20"/>
  <c r="AF23" i="13"/>
  <c r="AG22" i="8"/>
  <c r="AE30" i="8"/>
  <c r="T17" i="8"/>
  <c r="W12" i="8"/>
  <c r="S32" i="13"/>
  <c r="T31" i="13"/>
  <c r="AB29" i="20"/>
  <c r="X14" i="20"/>
  <c r="U10" i="13"/>
  <c r="AD25" i="13"/>
  <c r="AB34" i="13"/>
  <c r="T9" i="20"/>
  <c r="AC27" i="20"/>
  <c r="AD9" i="20"/>
  <c r="AE9" i="20"/>
  <c r="W8" i="13"/>
  <c r="T8" i="13"/>
  <c r="AC16" i="13"/>
  <c r="AD10" i="8"/>
  <c r="AB10" i="8"/>
  <c r="AB35" i="8"/>
  <c r="AB21" i="8"/>
  <c r="S10" i="13"/>
  <c r="AD34" i="13"/>
  <c r="AB33" i="20"/>
  <c r="AF19" i="20"/>
  <c r="AG27" i="20"/>
  <c r="AG22" i="20"/>
  <c r="S9" i="13"/>
  <c r="X11" i="12"/>
  <c r="T12" i="13"/>
  <c r="T16" i="8"/>
  <c r="X16" i="8"/>
  <c r="AC25" i="12"/>
  <c r="AF22" i="8"/>
  <c r="X35" i="20"/>
  <c r="S19" i="13"/>
  <c r="AD22" i="20"/>
  <c r="AG12" i="20"/>
  <c r="AG33" i="20"/>
  <c r="AG21" i="8"/>
  <c r="W18" i="8"/>
  <c r="AB30" i="8"/>
  <c r="AF34" i="8"/>
  <c r="W9" i="13"/>
  <c r="AE13" i="13"/>
  <c r="AG13" i="8"/>
  <c r="X19" i="8"/>
  <c r="U33" i="12"/>
  <c r="AE10" i="12"/>
  <c r="V14" i="20"/>
  <c r="U28" i="20"/>
  <c r="X23" i="20"/>
  <c r="S23" i="20"/>
  <c r="U26" i="20"/>
  <c r="T26" i="20"/>
  <c r="AE29" i="20"/>
  <c r="AF11" i="20"/>
  <c r="AB35" i="13"/>
  <c r="AD23" i="13"/>
  <c r="AG23" i="13"/>
  <c r="AG30" i="8"/>
  <c r="V12" i="8"/>
  <c r="S17" i="13"/>
  <c r="T32" i="13"/>
  <c r="W21" i="20"/>
  <c r="U19" i="13"/>
  <c r="U35" i="13"/>
  <c r="S33" i="13"/>
  <c r="X25" i="13"/>
  <c r="U27" i="20"/>
  <c r="AF9" i="20"/>
  <c r="U8" i="13"/>
  <c r="AD16" i="13"/>
  <c r="AB16" i="13"/>
  <c r="AF10" i="8"/>
  <c r="AD36" i="8"/>
  <c r="AC21" i="8"/>
  <c r="U25" i="13"/>
  <c r="AD24" i="20"/>
  <c r="AG18" i="20"/>
  <c r="AG25" i="20"/>
  <c r="T9" i="13"/>
  <c r="X9" i="13"/>
  <c r="T11" i="12"/>
  <c r="S12" i="13"/>
  <c r="V16" i="8"/>
  <c r="U16" i="8"/>
  <c r="M8" i="22"/>
  <c r="K12" i="22"/>
  <c r="J8" i="22"/>
  <c r="O12" i="22"/>
  <c r="L12" i="22"/>
  <c r="N8" i="22"/>
  <c r="N12" i="22"/>
  <c r="I12" i="22"/>
  <c r="J12" i="22"/>
  <c r="M12" i="22"/>
  <c r="O8" i="22"/>
  <c r="I8" i="22"/>
  <c r="K10" i="22"/>
  <c r="M20" i="22"/>
  <c r="K20" i="22"/>
  <c r="K25" i="22"/>
  <c r="J30" i="22"/>
  <c r="J34" i="22"/>
  <c r="I24" i="22"/>
  <c r="J16" i="22"/>
  <c r="K27" i="22"/>
  <c r="N27" i="22"/>
  <c r="J31" i="22"/>
  <c r="J35" i="22"/>
  <c r="K11" i="22"/>
  <c r="I11" i="22"/>
  <c r="K15" i="22"/>
  <c r="I15" i="22"/>
  <c r="N13" i="22"/>
  <c r="L13" i="22"/>
  <c r="N17" i="22"/>
  <c r="L17" i="22"/>
  <c r="M14" i="22"/>
  <c r="O14" i="22"/>
  <c r="M18" i="22"/>
  <c r="O18" i="22"/>
  <c r="J22" i="22"/>
  <c r="L26" i="22"/>
  <c r="I26" i="22"/>
  <c r="J29" i="22"/>
  <c r="J33" i="22"/>
  <c r="J28" i="22"/>
  <c r="J32" i="22"/>
  <c r="M21" i="22"/>
  <c r="J21" i="22"/>
  <c r="J19" i="22"/>
  <c r="I19" i="22"/>
  <c r="O23" i="22"/>
  <c r="I9" i="22"/>
  <c r="K9" i="22"/>
  <c r="K19" i="22"/>
  <c r="J9" i="22"/>
  <c r="L8" i="22"/>
  <c r="N10" i="22"/>
  <c r="I10" i="22"/>
  <c r="L10" i="22"/>
  <c r="J10" i="22"/>
  <c r="I20" i="22"/>
  <c r="M25" i="22"/>
  <c r="N25" i="22"/>
  <c r="M30" i="22"/>
  <c r="O30" i="22"/>
  <c r="M34" i="22"/>
  <c r="O34" i="22"/>
  <c r="N24" i="22"/>
  <c r="O24" i="22"/>
  <c r="O16" i="22"/>
  <c r="M16" i="22"/>
  <c r="M27" i="22"/>
  <c r="I27" i="22"/>
  <c r="O31" i="22"/>
  <c r="M31" i="22"/>
  <c r="O35" i="22"/>
  <c r="M35" i="22"/>
  <c r="L11" i="22"/>
  <c r="N11" i="22"/>
  <c r="L15" i="22"/>
  <c r="N15" i="22"/>
  <c r="J13" i="22"/>
  <c r="O13" i="22"/>
  <c r="J17" i="22"/>
  <c r="I14" i="22"/>
  <c r="K14" i="22"/>
  <c r="I18" i="22"/>
  <c r="K18" i="22"/>
  <c r="O22" i="22"/>
  <c r="I22" i="22"/>
  <c r="M26" i="22"/>
  <c r="M29" i="22"/>
  <c r="O29" i="22"/>
  <c r="M33" i="22"/>
  <c r="O33" i="22"/>
  <c r="O28" i="22"/>
  <c r="M28" i="22"/>
  <c r="O32" i="22"/>
  <c r="M32" i="22"/>
  <c r="I21" i="22"/>
  <c r="O21" i="22"/>
  <c r="L19" i="22"/>
  <c r="M19" i="22"/>
  <c r="K23" i="22"/>
  <c r="L23" i="22"/>
  <c r="N9" i="22"/>
  <c r="L9" i="22"/>
  <c r="O10" i="22"/>
  <c r="N20" i="22"/>
  <c r="O20" i="22"/>
  <c r="I25" i="22"/>
  <c r="J25" i="22"/>
  <c r="I30" i="22"/>
  <c r="K30" i="22"/>
  <c r="I34" i="22"/>
  <c r="K34" i="22"/>
  <c r="J24" i="22"/>
  <c r="K24" i="22"/>
  <c r="K16" i="22"/>
  <c r="I16" i="22"/>
  <c r="L27" i="22"/>
  <c r="K31" i="22"/>
  <c r="I31" i="22"/>
  <c r="K35" i="22"/>
  <c r="I35" i="22"/>
  <c r="J11" i="22"/>
  <c r="J15" i="22"/>
  <c r="M13" i="22"/>
  <c r="K13" i="22"/>
  <c r="M17" i="22"/>
  <c r="O17" i="22"/>
  <c r="L14" i="22"/>
  <c r="N14" i="22"/>
  <c r="L18" i="22"/>
  <c r="N18" i="22"/>
  <c r="N22" i="22"/>
  <c r="K22" i="22"/>
  <c r="N26" i="22"/>
  <c r="O26" i="22"/>
  <c r="I29" i="22"/>
  <c r="K29" i="22"/>
  <c r="I33" i="22"/>
  <c r="K33" i="22"/>
  <c r="K28" i="22"/>
  <c r="I28" i="22"/>
  <c r="K32" i="22"/>
  <c r="I32" i="22"/>
  <c r="L21" i="22"/>
  <c r="N21" i="22"/>
  <c r="M23" i="22"/>
  <c r="N23" i="22"/>
  <c r="J20" i="22"/>
  <c r="L20" i="22"/>
  <c r="O25" i="22"/>
  <c r="L25" i="22"/>
  <c r="L30" i="22"/>
  <c r="N30" i="22"/>
  <c r="L34" i="22"/>
  <c r="N34" i="22"/>
  <c r="L24" i="22"/>
  <c r="M24" i="22"/>
  <c r="N16" i="22"/>
  <c r="L16" i="22"/>
  <c r="O27" i="22"/>
  <c r="J27" i="22"/>
  <c r="L31" i="22"/>
  <c r="N31" i="22"/>
  <c r="L35" i="22"/>
  <c r="N35" i="22"/>
  <c r="O11" i="22"/>
  <c r="M11" i="22"/>
  <c r="O15" i="22"/>
  <c r="M15" i="22"/>
  <c r="I13" i="22"/>
  <c r="I17" i="22"/>
  <c r="K17" i="22"/>
  <c r="J14" i="22"/>
  <c r="J18" i="22"/>
  <c r="L22" i="22"/>
  <c r="M22" i="22"/>
  <c r="J26" i="22"/>
  <c r="K26" i="22"/>
  <c r="N29" i="22"/>
  <c r="L29" i="22"/>
  <c r="N33" i="22"/>
  <c r="L33" i="22"/>
  <c r="N28" i="22"/>
  <c r="L28" i="22"/>
  <c r="N32" i="22"/>
  <c r="L32" i="22"/>
  <c r="K21" i="22"/>
  <c r="N19" i="22"/>
  <c r="O19" i="22"/>
  <c r="I23" i="22"/>
  <c r="J23" i="22"/>
  <c r="M9" i="22"/>
  <c r="O9" i="22"/>
  <c r="K8" i="22"/>
  <c r="M10" i="22"/>
  <c r="M10" i="11"/>
  <c r="I10" i="11"/>
  <c r="K10" i="11"/>
  <c r="J10" i="11"/>
  <c r="L10" i="11"/>
  <c r="O10" i="11"/>
  <c r="N10" i="11"/>
  <c r="I13" i="20"/>
  <c r="L13" i="20"/>
  <c r="O8" i="20"/>
  <c r="I8" i="20"/>
  <c r="L8" i="19"/>
  <c r="N23" i="16"/>
  <c r="N13" i="20"/>
  <c r="K13" i="20"/>
  <c r="K8" i="19"/>
  <c r="I8" i="19"/>
  <c r="J8" i="19"/>
  <c r="M11" i="18"/>
  <c r="N11" i="18"/>
  <c r="O13" i="20"/>
  <c r="J13" i="20"/>
  <c r="O8" i="19"/>
  <c r="M8" i="19"/>
  <c r="I11" i="18"/>
  <c r="J11" i="18"/>
  <c r="O11" i="18"/>
  <c r="J19" i="16"/>
  <c r="K8" i="20"/>
  <c r="L11" i="18"/>
  <c r="K11" i="18"/>
  <c r="M13" i="20"/>
  <c r="J10" i="16"/>
  <c r="N8" i="19"/>
  <c r="J8" i="20"/>
  <c r="J16" i="20"/>
  <c r="J20" i="20"/>
  <c r="I17" i="20"/>
  <c r="K17" i="20"/>
  <c r="I21" i="20"/>
  <c r="K21" i="20"/>
  <c r="J33" i="20"/>
  <c r="O33" i="20"/>
  <c r="K26" i="20"/>
  <c r="I26" i="20"/>
  <c r="I34" i="20"/>
  <c r="K34" i="20"/>
  <c r="I31" i="20"/>
  <c r="J35" i="20"/>
  <c r="J22" i="20"/>
  <c r="K22" i="20"/>
  <c r="I24" i="20"/>
  <c r="K24" i="20"/>
  <c r="J25" i="20"/>
  <c r="J9" i="20"/>
  <c r="J11" i="20"/>
  <c r="K15" i="20"/>
  <c r="K19" i="20"/>
  <c r="I19" i="20"/>
  <c r="J29" i="20"/>
  <c r="K29" i="20"/>
  <c r="K27" i="20"/>
  <c r="K28" i="20"/>
  <c r="K32" i="20"/>
  <c r="L32" i="20"/>
  <c r="M12" i="20"/>
  <c r="K12" i="20"/>
  <c r="K10" i="20"/>
  <c r="I10" i="20"/>
  <c r="I14" i="20"/>
  <c r="J18" i="20"/>
  <c r="J23" i="20"/>
  <c r="K23" i="20"/>
  <c r="I30" i="20"/>
  <c r="N30" i="20"/>
  <c r="J24" i="19"/>
  <c r="J14" i="19"/>
  <c r="K15" i="19"/>
  <c r="I15" i="19"/>
  <c r="K19" i="19"/>
  <c r="I19" i="19"/>
  <c r="I27" i="19"/>
  <c r="I30" i="19"/>
  <c r="O30" i="19"/>
  <c r="K28" i="19"/>
  <c r="M28" i="19"/>
  <c r="K32" i="19"/>
  <c r="O22" i="19"/>
  <c r="J26" i="19"/>
  <c r="J33" i="19"/>
  <c r="J16" i="19"/>
  <c r="J18" i="19"/>
  <c r="J29" i="19"/>
  <c r="L29" i="19"/>
  <c r="I34" i="19"/>
  <c r="K34" i="19"/>
  <c r="J31" i="19"/>
  <c r="J35" i="19"/>
  <c r="I9" i="19"/>
  <c r="K9" i="19"/>
  <c r="J12" i="19"/>
  <c r="J20" i="19"/>
  <c r="K11" i="19"/>
  <c r="I11" i="19"/>
  <c r="J10" i="19"/>
  <c r="I17" i="19"/>
  <c r="K17" i="19"/>
  <c r="K21" i="19"/>
  <c r="J21" i="19"/>
  <c r="I25" i="19"/>
  <c r="K25" i="19"/>
  <c r="K23" i="19"/>
  <c r="J23" i="19"/>
  <c r="I13" i="19"/>
  <c r="K13" i="19"/>
  <c r="I12" i="18"/>
  <c r="K9" i="18"/>
  <c r="I13" i="18"/>
  <c r="I23" i="18"/>
  <c r="O23" i="18"/>
  <c r="I30" i="18"/>
  <c r="O30" i="18"/>
  <c r="J29" i="18"/>
  <c r="L29" i="18"/>
  <c r="I16" i="18"/>
  <c r="J16" i="18"/>
  <c r="I20" i="18"/>
  <c r="K20" i="18"/>
  <c r="J33" i="18"/>
  <c r="N27" i="18"/>
  <c r="J31" i="18"/>
  <c r="J35" i="18"/>
  <c r="I8" i="18"/>
  <c r="J10" i="18"/>
  <c r="K10" i="18"/>
  <c r="J15" i="18"/>
  <c r="I15" i="18"/>
  <c r="I24" i="18"/>
  <c r="K14" i="18"/>
  <c r="N14" i="18"/>
  <c r="K18" i="18"/>
  <c r="I18" i="18"/>
  <c r="J22" i="18"/>
  <c r="L22" i="18"/>
  <c r="J26" i="18"/>
  <c r="K26" i="18"/>
  <c r="K28" i="18"/>
  <c r="I28" i="18"/>
  <c r="K32" i="18"/>
  <c r="I32" i="18"/>
  <c r="M17" i="18"/>
  <c r="J19" i="18"/>
  <c r="K21" i="18"/>
  <c r="N21" i="18"/>
  <c r="K25" i="18"/>
  <c r="I34" i="18"/>
  <c r="K34" i="18"/>
  <c r="N35" i="17"/>
  <c r="I35" i="17"/>
  <c r="J37" i="17"/>
  <c r="M37" i="17"/>
  <c r="J30" i="17"/>
  <c r="I34" i="17"/>
  <c r="L34" i="17"/>
  <c r="K25" i="17"/>
  <c r="N11" i="17"/>
  <c r="N13" i="17"/>
  <c r="K13" i="17"/>
  <c r="N17" i="17"/>
  <c r="O17" i="17"/>
  <c r="N31" i="17"/>
  <c r="O31" i="17"/>
  <c r="L29" i="17"/>
  <c r="I29" i="17"/>
  <c r="O27" i="17"/>
  <c r="I27" i="17"/>
  <c r="I26" i="17"/>
  <c r="J26" i="17"/>
  <c r="J10" i="17"/>
  <c r="N10" i="17"/>
  <c r="I22" i="17"/>
  <c r="J22" i="17"/>
  <c r="K32" i="17"/>
  <c r="L32" i="17"/>
  <c r="K36" i="17"/>
  <c r="I18" i="17"/>
  <c r="N18" i="17"/>
  <c r="I14" i="17"/>
  <c r="O14" i="17"/>
  <c r="N21" i="17"/>
  <c r="L21" i="17"/>
  <c r="N33" i="17"/>
  <c r="I33" i="17"/>
  <c r="O12" i="17"/>
  <c r="O16" i="17"/>
  <c r="M16" i="17"/>
  <c r="O20" i="17"/>
  <c r="O24" i="17"/>
  <c r="L24" i="17"/>
  <c r="K15" i="17"/>
  <c r="I15" i="17"/>
  <c r="K19" i="17"/>
  <c r="I19" i="17"/>
  <c r="K23" i="17"/>
  <c r="I23" i="17"/>
  <c r="J28" i="17"/>
  <c r="L28" i="17"/>
  <c r="K19" i="16"/>
  <c r="I19" i="16"/>
  <c r="L14" i="16"/>
  <c r="O14" i="16"/>
  <c r="O10" i="16"/>
  <c r="K36" i="16"/>
  <c r="N36" i="16"/>
  <c r="J33" i="16"/>
  <c r="M33" i="16"/>
  <c r="J37" i="16"/>
  <c r="I37" i="16"/>
  <c r="K11" i="16"/>
  <c r="N11" i="16"/>
  <c r="J17" i="16"/>
  <c r="L17" i="16"/>
  <c r="I22" i="16"/>
  <c r="L22" i="16"/>
  <c r="I27" i="16"/>
  <c r="O27" i="16"/>
  <c r="K30" i="16"/>
  <c r="N30" i="16"/>
  <c r="I20" i="16"/>
  <c r="J20" i="16"/>
  <c r="J21" i="16"/>
  <c r="I21" i="16"/>
  <c r="K25" i="16"/>
  <c r="M25" i="16"/>
  <c r="K35" i="16"/>
  <c r="J18" i="16"/>
  <c r="L18" i="16"/>
  <c r="I34" i="16"/>
  <c r="J13" i="16"/>
  <c r="L13" i="16"/>
  <c r="N28" i="16"/>
  <c r="J26" i="16"/>
  <c r="K32" i="16"/>
  <c r="J32" i="16"/>
  <c r="J15" i="16"/>
  <c r="O31" i="16"/>
  <c r="K24" i="16"/>
  <c r="J24" i="16"/>
  <c r="K29" i="16"/>
  <c r="M29" i="16"/>
  <c r="K16" i="16"/>
  <c r="M16" i="16"/>
  <c r="K12" i="16"/>
  <c r="I12" i="16"/>
  <c r="J17" i="15"/>
  <c r="I14" i="15"/>
  <c r="N14" i="15"/>
  <c r="I18" i="15"/>
  <c r="K18" i="15"/>
  <c r="J15" i="15"/>
  <c r="J19" i="15"/>
  <c r="K12" i="15"/>
  <c r="I12" i="15"/>
  <c r="K16" i="15"/>
  <c r="I16" i="15"/>
  <c r="J31" i="15"/>
  <c r="I35" i="15"/>
  <c r="K35" i="15"/>
  <c r="I20" i="15"/>
  <c r="K20" i="15"/>
  <c r="I24" i="15"/>
  <c r="N24" i="15"/>
  <c r="K28" i="15"/>
  <c r="M28" i="15"/>
  <c r="K32" i="15"/>
  <c r="I32" i="15"/>
  <c r="J36" i="15"/>
  <c r="J10" i="15"/>
  <c r="J13" i="15"/>
  <c r="I13" i="15"/>
  <c r="K9" i="15"/>
  <c r="I9" i="15"/>
  <c r="J23" i="15"/>
  <c r="K21" i="15"/>
  <c r="J29" i="15"/>
  <c r="K22" i="15"/>
  <c r="K26" i="15"/>
  <c r="I26" i="15"/>
  <c r="I30" i="15"/>
  <c r="K30" i="15"/>
  <c r="J34" i="15"/>
  <c r="N11" i="15"/>
  <c r="J27" i="15"/>
  <c r="J25" i="15"/>
  <c r="K33" i="15"/>
  <c r="I33" i="15"/>
  <c r="M16" i="20"/>
  <c r="O16" i="20"/>
  <c r="M20" i="20"/>
  <c r="O20" i="20"/>
  <c r="L17" i="20"/>
  <c r="N17" i="20"/>
  <c r="L21" i="20"/>
  <c r="N21" i="20"/>
  <c r="M33" i="20"/>
  <c r="L33" i="20"/>
  <c r="N26" i="20"/>
  <c r="L26" i="20"/>
  <c r="L34" i="20"/>
  <c r="N34" i="20"/>
  <c r="O31" i="20"/>
  <c r="N31" i="20"/>
  <c r="O35" i="20"/>
  <c r="M35" i="20"/>
  <c r="L22" i="20"/>
  <c r="I22" i="20"/>
  <c r="L24" i="20"/>
  <c r="N24" i="20"/>
  <c r="O25" i="20"/>
  <c r="M25" i="20"/>
  <c r="O9" i="20"/>
  <c r="M9" i="20"/>
  <c r="M11" i="20"/>
  <c r="O11" i="20"/>
  <c r="N15" i="20"/>
  <c r="M15" i="20"/>
  <c r="N19" i="20"/>
  <c r="L19" i="20"/>
  <c r="M29" i="20"/>
  <c r="N27" i="20"/>
  <c r="O27" i="20"/>
  <c r="N28" i="20"/>
  <c r="L28" i="20"/>
  <c r="N32" i="20"/>
  <c r="I32" i="20"/>
  <c r="I12" i="20"/>
  <c r="O12" i="20"/>
  <c r="N10" i="20"/>
  <c r="L10" i="20"/>
  <c r="O14" i="20"/>
  <c r="J14" i="20"/>
  <c r="O18" i="20"/>
  <c r="M18" i="20"/>
  <c r="M23" i="20"/>
  <c r="L23" i="20"/>
  <c r="L30" i="20"/>
  <c r="K30" i="20"/>
  <c r="M24" i="19"/>
  <c r="O24" i="19"/>
  <c r="O14" i="19"/>
  <c r="M14" i="19"/>
  <c r="N15" i="19"/>
  <c r="L15" i="19"/>
  <c r="N19" i="19"/>
  <c r="L19" i="19"/>
  <c r="O27" i="19"/>
  <c r="M27" i="19"/>
  <c r="L30" i="19"/>
  <c r="N30" i="19"/>
  <c r="J28" i="19"/>
  <c r="N32" i="19"/>
  <c r="I32" i="19"/>
  <c r="N22" i="19"/>
  <c r="M22" i="19"/>
  <c r="O26" i="19"/>
  <c r="I26" i="19"/>
  <c r="M33" i="19"/>
  <c r="O33" i="19"/>
  <c r="M16" i="19"/>
  <c r="K16" i="19"/>
  <c r="O18" i="19"/>
  <c r="M18" i="19"/>
  <c r="M29" i="19"/>
  <c r="K29" i="19"/>
  <c r="N8" i="20"/>
  <c r="L20" i="20"/>
  <c r="I33" i="20"/>
  <c r="J26" i="20"/>
  <c r="L35" i="20"/>
  <c r="I35" i="20"/>
  <c r="O22" i="20"/>
  <c r="J24" i="20"/>
  <c r="N25" i="20"/>
  <c r="K9" i="20"/>
  <c r="I11" i="20"/>
  <c r="O15" i="20"/>
  <c r="I15" i="20"/>
  <c r="I27" i="20"/>
  <c r="I28" i="20"/>
  <c r="O32" i="20"/>
  <c r="N12" i="20"/>
  <c r="O10" i="20"/>
  <c r="L14" i="20"/>
  <c r="N14" i="20"/>
  <c r="N18" i="20"/>
  <c r="O23" i="20"/>
  <c r="O30" i="20"/>
  <c r="L24" i="19"/>
  <c r="O15" i="19"/>
  <c r="O19" i="19"/>
  <c r="L27" i="19"/>
  <c r="K27" i="19"/>
  <c r="K30" i="19"/>
  <c r="L32" i="19"/>
  <c r="L26" i="19"/>
  <c r="M26" i="19"/>
  <c r="L16" i="19"/>
  <c r="N29" i="19"/>
  <c r="M34" i="19"/>
  <c r="N34" i="19"/>
  <c r="O31" i="19"/>
  <c r="N31" i="19"/>
  <c r="K35" i="19"/>
  <c r="M9" i="19"/>
  <c r="N9" i="19"/>
  <c r="I12" i="19"/>
  <c r="K12" i="19"/>
  <c r="L20" i="19"/>
  <c r="O11" i="19"/>
  <c r="L11" i="19"/>
  <c r="O10" i="19"/>
  <c r="I10" i="19"/>
  <c r="O17" i="19"/>
  <c r="M21" i="19"/>
  <c r="I21" i="19"/>
  <c r="O25" i="19"/>
  <c r="M23" i="19"/>
  <c r="N23" i="19"/>
  <c r="O13" i="19"/>
  <c r="J12" i="18"/>
  <c r="J9" i="18"/>
  <c r="M9" i="18"/>
  <c r="K13" i="18"/>
  <c r="M23" i="18"/>
  <c r="L23" i="18"/>
  <c r="N29" i="18"/>
  <c r="K16" i="18"/>
  <c r="M20" i="18"/>
  <c r="J20" i="18"/>
  <c r="I33" i="18"/>
  <c r="K33" i="18"/>
  <c r="K27" i="18"/>
  <c r="L31" i="18"/>
  <c r="M31" i="18"/>
  <c r="I35" i="18"/>
  <c r="O8" i="18"/>
  <c r="J8" i="18"/>
  <c r="O10" i="18"/>
  <c r="L15" i="18"/>
  <c r="O15" i="18"/>
  <c r="K24" i="18"/>
  <c r="O14" i="18"/>
  <c r="I14" i="18"/>
  <c r="J18" i="18"/>
  <c r="N22" i="18"/>
  <c r="I22" i="18"/>
  <c r="I26" i="18"/>
  <c r="O28" i="18"/>
  <c r="M28" i="18"/>
  <c r="J32" i="18"/>
  <c r="L17" i="18"/>
  <c r="I17" i="18"/>
  <c r="M19" i="18"/>
  <c r="O19" i="18"/>
  <c r="J21" i="18"/>
  <c r="O25" i="18"/>
  <c r="L34" i="18"/>
  <c r="N34" i="18"/>
  <c r="O37" i="17"/>
  <c r="K30" i="17"/>
  <c r="I30" i="17"/>
  <c r="M34" i="17"/>
  <c r="N25" i="17"/>
  <c r="O25" i="17"/>
  <c r="O11" i="17"/>
  <c r="L11" i="17"/>
  <c r="I13" i="17"/>
  <c r="O13" i="17"/>
  <c r="L17" i="17"/>
  <c r="I31" i="17"/>
  <c r="M29" i="17"/>
  <c r="K29" i="17"/>
  <c r="J27" i="17"/>
  <c r="K10" i="17"/>
  <c r="L22" i="17"/>
  <c r="O22" i="17"/>
  <c r="O32" i="17"/>
  <c r="M36" i="17"/>
  <c r="N36" i="17"/>
  <c r="J18" i="17"/>
  <c r="K14" i="17"/>
  <c r="M21" i="17"/>
  <c r="O21" i="17"/>
  <c r="J33" i="17"/>
  <c r="N12" i="17"/>
  <c r="L12" i="17"/>
  <c r="J16" i="17"/>
  <c r="L16" i="17"/>
  <c r="M20" i="17"/>
  <c r="N24" i="17"/>
  <c r="M24" i="17"/>
  <c r="L15" i="17"/>
  <c r="J15" i="17"/>
  <c r="J19" i="17"/>
  <c r="L23" i="17"/>
  <c r="J23" i="17"/>
  <c r="I28" i="17"/>
  <c r="M14" i="16"/>
  <c r="N14" i="16"/>
  <c r="K14" i="16"/>
  <c r="L36" i="16"/>
  <c r="J36" i="16"/>
  <c r="N33" i="16"/>
  <c r="O37" i="16"/>
  <c r="M37" i="16"/>
  <c r="O11" i="16"/>
  <c r="O17" i="16"/>
  <c r="I17" i="16"/>
  <c r="M22" i="16"/>
  <c r="N27" i="16"/>
  <c r="L30" i="16"/>
  <c r="L20" i="16"/>
  <c r="N20" i="16"/>
  <c r="N21" i="16"/>
  <c r="L25" i="16"/>
  <c r="J25" i="16"/>
  <c r="L35" i="16"/>
  <c r="N35" i="16"/>
  <c r="I18" i="16"/>
  <c r="J34" i="16"/>
  <c r="K34" i="16"/>
  <c r="N13" i="16"/>
  <c r="M28" i="16"/>
  <c r="O28" i="16"/>
  <c r="K26" i="16"/>
  <c r="L26" i="16"/>
  <c r="O32" i="16"/>
  <c r="M15" i="16"/>
  <c r="O15" i="16"/>
  <c r="I31" i="16"/>
  <c r="K31" i="16"/>
  <c r="O24" i="16"/>
  <c r="N29" i="16"/>
  <c r="I29" i="16"/>
  <c r="O16" i="16"/>
  <c r="L12" i="16"/>
  <c r="J12" i="16"/>
  <c r="N17" i="15"/>
  <c r="O14" i="15"/>
  <c r="J14" i="15"/>
  <c r="O18" i="15"/>
  <c r="M15" i="15"/>
  <c r="O19" i="15"/>
  <c r="I19" i="15"/>
  <c r="N12" i="15"/>
  <c r="N16" i="15"/>
  <c r="K31" i="15"/>
  <c r="M35" i="15"/>
  <c r="N35" i="15"/>
  <c r="M24" i="15"/>
  <c r="L24" i="15"/>
  <c r="J28" i="15"/>
  <c r="O32" i="15"/>
  <c r="L32" i="15"/>
  <c r="O36" i="15"/>
  <c r="I36" i="15"/>
  <c r="L10" i="15"/>
  <c r="N13" i="15"/>
  <c r="M13" i="15"/>
  <c r="J9" i="15"/>
  <c r="N23" i="15"/>
  <c r="O21" i="15"/>
  <c r="I29" i="15"/>
  <c r="O29" i="15"/>
  <c r="M22" i="15"/>
  <c r="O26" i="15"/>
  <c r="L26" i="15"/>
  <c r="N34" i="15"/>
  <c r="I11" i="15"/>
  <c r="I27" i="15"/>
  <c r="K27" i="15"/>
  <c r="K25" i="15"/>
  <c r="O33" i="15"/>
  <c r="L33" i="15"/>
  <c r="M8" i="20"/>
  <c r="N16" i="20"/>
  <c r="K16" i="20"/>
  <c r="O17" i="20"/>
  <c r="O21" i="20"/>
  <c r="M26" i="20"/>
  <c r="O34" i="20"/>
  <c r="K31" i="20"/>
  <c r="N22" i="20"/>
  <c r="M24" i="20"/>
  <c r="L25" i="20"/>
  <c r="I25" i="20"/>
  <c r="N9" i="20"/>
  <c r="L11" i="20"/>
  <c r="J15" i="20"/>
  <c r="O19" i="20"/>
  <c r="N29" i="20"/>
  <c r="O29" i="20"/>
  <c r="M27" i="20"/>
  <c r="M28" i="20"/>
  <c r="J32" i="20"/>
  <c r="L12" i="20"/>
  <c r="J10" i="20"/>
  <c r="L18" i="20"/>
  <c r="I18" i="20"/>
  <c r="J30" i="20"/>
  <c r="K14" i="19"/>
  <c r="J15" i="19"/>
  <c r="J19" i="19"/>
  <c r="M30" i="19"/>
  <c r="O28" i="19"/>
  <c r="L28" i="19"/>
  <c r="J22" i="19"/>
  <c r="N33" i="19"/>
  <c r="K33" i="19"/>
  <c r="K18" i="19"/>
  <c r="I29" i="19"/>
  <c r="L34" i="19"/>
  <c r="J34" i="19"/>
  <c r="K31" i="19"/>
  <c r="L35" i="19"/>
  <c r="N35" i="19"/>
  <c r="L9" i="19"/>
  <c r="J9" i="19"/>
  <c r="L12" i="19"/>
  <c r="N20" i="19"/>
  <c r="N11" i="19"/>
  <c r="K10" i="19"/>
  <c r="M17" i="19"/>
  <c r="N17" i="19"/>
  <c r="M25" i="19"/>
  <c r="N25" i="19"/>
  <c r="I23" i="19"/>
  <c r="M13" i="19"/>
  <c r="N13" i="19"/>
  <c r="O12" i="18"/>
  <c r="N12" i="18"/>
  <c r="L9" i="18"/>
  <c r="L13" i="18"/>
  <c r="N13" i="18"/>
  <c r="N23" i="18"/>
  <c r="K23" i="18"/>
  <c r="J30" i="18"/>
  <c r="M29" i="18"/>
  <c r="K29" i="18"/>
  <c r="N16" i="18"/>
  <c r="L20" i="18"/>
  <c r="N20" i="18"/>
  <c r="L33" i="18"/>
  <c r="L27" i="18"/>
  <c r="I27" i="18"/>
  <c r="N31" i="18"/>
  <c r="O35" i="18"/>
  <c r="M35" i="18"/>
  <c r="K8" i="18"/>
  <c r="N10" i="18"/>
  <c r="L10" i="18"/>
  <c r="L24" i="18"/>
  <c r="M24" i="18"/>
  <c r="M14" i="18"/>
  <c r="J14" i="18"/>
  <c r="M18" i="18"/>
  <c r="O22" i="18"/>
  <c r="O26" i="18"/>
  <c r="N28" i="18"/>
  <c r="M32" i="18"/>
  <c r="O17" i="18"/>
  <c r="I19" i="18"/>
  <c r="K19" i="18"/>
  <c r="I21" i="18"/>
  <c r="N25" i="18"/>
  <c r="I25" i="18"/>
  <c r="K35" i="17"/>
  <c r="L37" i="17"/>
  <c r="I37" i="17"/>
  <c r="M30" i="17"/>
  <c r="L30" i="17"/>
  <c r="N34" i="17"/>
  <c r="J25" i="17"/>
  <c r="I25" i="17"/>
  <c r="K11" i="17"/>
  <c r="J13" i="17"/>
  <c r="M17" i="17"/>
  <c r="J31" i="17"/>
  <c r="K31" i="17"/>
  <c r="N29" i="17"/>
  <c r="L27" i="17"/>
  <c r="M27" i="17"/>
  <c r="O26" i="17"/>
  <c r="M10" i="17"/>
  <c r="N22" i="17"/>
  <c r="I36" i="17"/>
  <c r="J36" i="17"/>
  <c r="M18" i="17"/>
  <c r="L14" i="17"/>
  <c r="N14" i="17"/>
  <c r="I21" i="17"/>
  <c r="K21" i="17"/>
  <c r="K33" i="17"/>
  <c r="J12" i="17"/>
  <c r="K16" i="17"/>
  <c r="N20" i="17"/>
  <c r="I20" i="17"/>
  <c r="J24" i="17"/>
  <c r="O19" i="17"/>
  <c r="N19" i="17"/>
  <c r="N28" i="17"/>
  <c r="O19" i="16"/>
  <c r="J14" i="16"/>
  <c r="I10" i="16"/>
  <c r="I36" i="16"/>
  <c r="L33" i="16"/>
  <c r="K37" i="16"/>
  <c r="L37" i="16"/>
  <c r="J11" i="16"/>
  <c r="K17" i="16"/>
  <c r="O22" i="16"/>
  <c r="J27" i="16"/>
  <c r="K27" i="16"/>
  <c r="O30" i="16"/>
  <c r="K20" i="16"/>
  <c r="L21" i="16"/>
  <c r="I25" i="16"/>
  <c r="N18" i="16"/>
  <c r="M18" i="16"/>
  <c r="M34" i="16"/>
  <c r="M13" i="16"/>
  <c r="I28" i="16"/>
  <c r="K28" i="16"/>
  <c r="N26" i="16"/>
  <c r="I32" i="16"/>
  <c r="I15" i="16"/>
  <c r="K15" i="16"/>
  <c r="L31" i="16"/>
  <c r="J31" i="16"/>
  <c r="M24" i="16"/>
  <c r="J29" i="16"/>
  <c r="N16" i="16"/>
  <c r="M12" i="16"/>
  <c r="M17" i="15"/>
  <c r="O17" i="15"/>
  <c r="K14" i="15"/>
  <c r="M18" i="15"/>
  <c r="N18" i="15"/>
  <c r="O15" i="15"/>
  <c r="I15" i="15"/>
  <c r="K19" i="15"/>
  <c r="O12" i="15"/>
  <c r="M12" i="15"/>
  <c r="J16" i="15"/>
  <c r="L31" i="15"/>
  <c r="N31" i="15"/>
  <c r="L35" i="15"/>
  <c r="J35" i="15"/>
  <c r="L20" i="15"/>
  <c r="O24" i="15"/>
  <c r="J24" i="15"/>
  <c r="N32" i="15"/>
  <c r="K36" i="15"/>
  <c r="N10" i="15"/>
  <c r="L13" i="15"/>
  <c r="M9" i="15"/>
  <c r="O23" i="15"/>
  <c r="L23" i="15"/>
  <c r="N21" i="15"/>
  <c r="J21" i="15"/>
  <c r="L29" i="15"/>
  <c r="O22" i="15"/>
  <c r="N26" i="15"/>
  <c r="O30" i="15"/>
  <c r="M34" i="15"/>
  <c r="O34" i="15"/>
  <c r="K11" i="15"/>
  <c r="M11" i="15"/>
  <c r="L27" i="15"/>
  <c r="L25" i="15"/>
  <c r="N25" i="15"/>
  <c r="N33" i="15"/>
  <c r="N10" i="16"/>
  <c r="L8" i="20"/>
  <c r="I16" i="20"/>
  <c r="N20" i="20"/>
  <c r="K20" i="20"/>
  <c r="J17" i="20"/>
  <c r="J21" i="20"/>
  <c r="K33" i="20"/>
  <c r="J34" i="20"/>
  <c r="J31" i="20"/>
  <c r="K35" i="20"/>
  <c r="L9" i="20"/>
  <c r="I9" i="20"/>
  <c r="L15" i="20"/>
  <c r="J19" i="20"/>
  <c r="I29" i="20"/>
  <c r="L27" i="20"/>
  <c r="J27" i="20"/>
  <c r="M32" i="20"/>
  <c r="M10" i="20"/>
  <c r="K14" i="20"/>
  <c r="N23" i="20"/>
  <c r="M30" i="20"/>
  <c r="N24" i="19"/>
  <c r="K24" i="19"/>
  <c r="N14" i="19"/>
  <c r="M15" i="19"/>
  <c r="M19" i="19"/>
  <c r="J27" i="19"/>
  <c r="N28" i="19"/>
  <c r="O32" i="19"/>
  <c r="M32" i="19"/>
  <c r="I22" i="19"/>
  <c r="K26" i="19"/>
  <c r="I33" i="19"/>
  <c r="N16" i="19"/>
  <c r="O16" i="19"/>
  <c r="N18" i="19"/>
  <c r="O29" i="19"/>
  <c r="L31" i="19"/>
  <c r="M31" i="19"/>
  <c r="M35" i="19"/>
  <c r="N12" i="19"/>
  <c r="M20" i="19"/>
  <c r="O20" i="19"/>
  <c r="J11" i="19"/>
  <c r="L10" i="19"/>
  <c r="N10" i="19"/>
  <c r="L17" i="19"/>
  <c r="J17" i="19"/>
  <c r="L21" i="19"/>
  <c r="L25" i="19"/>
  <c r="J25" i="19"/>
  <c r="L23" i="19"/>
  <c r="L13" i="19"/>
  <c r="J13" i="19"/>
  <c r="K12" i="18"/>
  <c r="O9" i="18"/>
  <c r="O13" i="18"/>
  <c r="J23" i="18"/>
  <c r="M30" i="18"/>
  <c r="K30" i="18"/>
  <c r="I29" i="18"/>
  <c r="M16" i="18"/>
  <c r="L16" i="18"/>
  <c r="N33" i="18"/>
  <c r="J27" i="18"/>
  <c r="O31" i="18"/>
  <c r="I31" i="18"/>
  <c r="K35" i="18"/>
  <c r="L8" i="18"/>
  <c r="M8" i="18"/>
  <c r="M10" i="18"/>
  <c r="K15" i="18"/>
  <c r="N24" i="18"/>
  <c r="O18" i="18"/>
  <c r="L18" i="18"/>
  <c r="K22" i="18"/>
  <c r="N26" i="18"/>
  <c r="L26" i="18"/>
  <c r="J28" i="18"/>
  <c r="O32" i="18"/>
  <c r="N17" i="18"/>
  <c r="K17" i="18"/>
  <c r="L19" i="18"/>
  <c r="O21" i="18"/>
  <c r="J25" i="18"/>
  <c r="M25" i="18"/>
  <c r="O34" i="18"/>
  <c r="J35" i="17"/>
  <c r="O35" i="17"/>
  <c r="K37" i="17"/>
  <c r="O34" i="17"/>
  <c r="M25" i="17"/>
  <c r="L25" i="17"/>
  <c r="J11" i="17"/>
  <c r="M11" i="17"/>
  <c r="I17" i="17"/>
  <c r="K17" i="17"/>
  <c r="M31" i="17"/>
  <c r="L31" i="17"/>
  <c r="J29" i="17"/>
  <c r="K27" i="17"/>
  <c r="M26" i="17"/>
  <c r="L26" i="17"/>
  <c r="L10" i="17"/>
  <c r="I10" i="17"/>
  <c r="M22" i="17"/>
  <c r="M32" i="17"/>
  <c r="J32" i="17"/>
  <c r="O36" i="17"/>
  <c r="O18" i="17"/>
  <c r="J14" i="17"/>
  <c r="J21" i="17"/>
  <c r="L33" i="17"/>
  <c r="M33" i="17"/>
  <c r="K12" i="17"/>
  <c r="I12" i="17"/>
  <c r="I16" i="17"/>
  <c r="J20" i="17"/>
  <c r="K24" i="17"/>
  <c r="N15" i="17"/>
  <c r="L19" i="17"/>
  <c r="M19" i="17"/>
  <c r="N23" i="17"/>
  <c r="O28" i="17"/>
  <c r="M28" i="17"/>
  <c r="L10" i="16"/>
  <c r="K23" i="16"/>
  <c r="O23" i="16"/>
  <c r="M10" i="16"/>
  <c r="O36" i="16"/>
  <c r="O33" i="16"/>
  <c r="I33" i="16"/>
  <c r="N37" i="16"/>
  <c r="M11" i="16"/>
  <c r="N17" i="16"/>
  <c r="N22" i="16"/>
  <c r="K22" i="16"/>
  <c r="M27" i="16"/>
  <c r="M30" i="16"/>
  <c r="J30" i="16"/>
  <c r="M20" i="16"/>
  <c r="O21" i="16"/>
  <c r="O25" i="16"/>
  <c r="M35" i="16"/>
  <c r="J35" i="16"/>
  <c r="O18" i="16"/>
  <c r="O34" i="16"/>
  <c r="O13" i="16"/>
  <c r="I13" i="16"/>
  <c r="L28" i="16"/>
  <c r="J28" i="16"/>
  <c r="M26" i="16"/>
  <c r="L32" i="16"/>
  <c r="N32" i="16"/>
  <c r="L15" i="16"/>
  <c r="N15" i="16"/>
  <c r="L24" i="16"/>
  <c r="I24" i="16"/>
  <c r="L29" i="16"/>
  <c r="L16" i="16"/>
  <c r="J16" i="16"/>
  <c r="O12" i="16"/>
  <c r="I17" i="15"/>
  <c r="K17" i="15"/>
  <c r="L18" i="15"/>
  <c r="J18" i="15"/>
  <c r="K15" i="15"/>
  <c r="L19" i="15"/>
  <c r="N19" i="15"/>
  <c r="L12" i="15"/>
  <c r="M16" i="15"/>
  <c r="M31" i="15"/>
  <c r="M20" i="15"/>
  <c r="O20" i="15"/>
  <c r="K24" i="15"/>
  <c r="O28" i="15"/>
  <c r="L28" i="15"/>
  <c r="J32" i="15"/>
  <c r="L36" i="15"/>
  <c r="N36" i="15"/>
  <c r="M10" i="15"/>
  <c r="O10" i="15"/>
  <c r="K13" i="15"/>
  <c r="O9" i="15"/>
  <c r="L9" i="15"/>
  <c r="I23" i="15"/>
  <c r="K23" i="15"/>
  <c r="I21" i="15"/>
  <c r="N29" i="15"/>
  <c r="N22" i="15"/>
  <c r="L22" i="15"/>
  <c r="J26" i="15"/>
  <c r="M30" i="15"/>
  <c r="N30" i="15"/>
  <c r="I34" i="15"/>
  <c r="K34" i="15"/>
  <c r="O11" i="15"/>
  <c r="N27" i="15"/>
  <c r="M25" i="15"/>
  <c r="J33" i="15"/>
  <c r="M19" i="16"/>
  <c r="I23" i="16"/>
  <c r="I14" i="16"/>
  <c r="L16" i="20"/>
  <c r="I20" i="20"/>
  <c r="M17" i="20"/>
  <c r="M21" i="20"/>
  <c r="N33" i="20"/>
  <c r="O26" i="20"/>
  <c r="M34" i="20"/>
  <c r="L31" i="20"/>
  <c r="M31" i="20"/>
  <c r="N35" i="20"/>
  <c r="M22" i="20"/>
  <c r="O24" i="20"/>
  <c r="K25" i="20"/>
  <c r="N11" i="20"/>
  <c r="K11" i="20"/>
  <c r="M19" i="20"/>
  <c r="L29" i="20"/>
  <c r="O28" i="20"/>
  <c r="J28" i="20"/>
  <c r="J12" i="20"/>
  <c r="M14" i="20"/>
  <c r="K18" i="20"/>
  <c r="I23" i="20"/>
  <c r="I24" i="19"/>
  <c r="L14" i="19"/>
  <c r="I14" i="19"/>
  <c r="N27" i="19"/>
  <c r="J30" i="19"/>
  <c r="I28" i="19"/>
  <c r="J32" i="19"/>
  <c r="L22" i="19"/>
  <c r="K22" i="19"/>
  <c r="N26" i="19"/>
  <c r="L33" i="19"/>
  <c r="I16" i="19"/>
  <c r="L18" i="19"/>
  <c r="I18" i="19"/>
  <c r="O34" i="19"/>
  <c r="I31" i="19"/>
  <c r="O35" i="19"/>
  <c r="I35" i="19"/>
  <c r="O9" i="19"/>
  <c r="M12" i="19"/>
  <c r="O12" i="19"/>
  <c r="I20" i="19"/>
  <c r="K20" i="19"/>
  <c r="M11" i="19"/>
  <c r="M10" i="19"/>
  <c r="O21" i="19"/>
  <c r="N21" i="19"/>
  <c r="O23" i="19"/>
  <c r="L12" i="18"/>
  <c r="M12" i="18"/>
  <c r="N9" i="18"/>
  <c r="I9" i="18"/>
  <c r="M13" i="18"/>
  <c r="J13" i="18"/>
  <c r="L30" i="18"/>
  <c r="N30" i="18"/>
  <c r="O29" i="18"/>
  <c r="O16" i="18"/>
  <c r="O20" i="18"/>
  <c r="M33" i="18"/>
  <c r="O33" i="18"/>
  <c r="O27" i="18"/>
  <c r="M27" i="18"/>
  <c r="K31" i="18"/>
  <c r="L35" i="18"/>
  <c r="N35" i="18"/>
  <c r="N8" i="18"/>
  <c r="J24" i="18"/>
  <c r="N19" i="18"/>
  <c r="M21" i="18"/>
  <c r="N37" i="17"/>
  <c r="K34" i="17"/>
  <c r="O29" i="17"/>
  <c r="K26" i="17"/>
  <c r="O10" i="17"/>
  <c r="L18" i="17"/>
  <c r="M14" i="17"/>
  <c r="O33" i="17"/>
  <c r="I24" i="17"/>
  <c r="M36" i="16"/>
  <c r="I11" i="16"/>
  <c r="O20" i="16"/>
  <c r="O35" i="16"/>
  <c r="L34" i="16"/>
  <c r="O29" i="16"/>
  <c r="L17" i="15"/>
  <c r="L14" i="15"/>
  <c r="N15" i="15"/>
  <c r="O35" i="15"/>
  <c r="M32" i="15"/>
  <c r="I10" i="15"/>
  <c r="M29" i="15"/>
  <c r="L30" i="15"/>
  <c r="M27" i="15"/>
  <c r="O25" i="15"/>
  <c r="I10" i="18"/>
  <c r="M15" i="18"/>
  <c r="M22" i="18"/>
  <c r="L28" i="18"/>
  <c r="L32" i="18"/>
  <c r="L25" i="18"/>
  <c r="J34" i="18"/>
  <c r="M35" i="17"/>
  <c r="O30" i="17"/>
  <c r="I11" i="17"/>
  <c r="L13" i="17"/>
  <c r="N32" i="17"/>
  <c r="M12" i="17"/>
  <c r="K20" i="17"/>
  <c r="M15" i="17"/>
  <c r="M23" i="17"/>
  <c r="J23" i="16"/>
  <c r="K33" i="16"/>
  <c r="J22" i="16"/>
  <c r="I30" i="16"/>
  <c r="K21" i="16"/>
  <c r="N25" i="16"/>
  <c r="K18" i="16"/>
  <c r="O26" i="16"/>
  <c r="M32" i="16"/>
  <c r="N31" i="16"/>
  <c r="N12" i="16"/>
  <c r="O16" i="15"/>
  <c r="O31" i="15"/>
  <c r="N20" i="15"/>
  <c r="N28" i="15"/>
  <c r="N9" i="15"/>
  <c r="L21" i="15"/>
  <c r="J22" i="15"/>
  <c r="L11" i="15"/>
  <c r="I25" i="15"/>
  <c r="L14" i="18"/>
  <c r="L21" i="18"/>
  <c r="J34" i="17"/>
  <c r="J17" i="17"/>
  <c r="N27" i="17"/>
  <c r="N26" i="17"/>
  <c r="K22" i="17"/>
  <c r="L36" i="17"/>
  <c r="K18" i="17"/>
  <c r="K28" i="17"/>
  <c r="L19" i="16"/>
  <c r="M23" i="16"/>
  <c r="L23" i="16"/>
  <c r="L11" i="16"/>
  <c r="I35" i="16"/>
  <c r="K13" i="16"/>
  <c r="I26" i="16"/>
  <c r="M14" i="15"/>
  <c r="L15" i="15"/>
  <c r="M19" i="15"/>
  <c r="L16" i="15"/>
  <c r="I31" i="15"/>
  <c r="K10" i="15"/>
  <c r="K29" i="15"/>
  <c r="M26" i="15"/>
  <c r="J30" i="15"/>
  <c r="O27" i="15"/>
  <c r="M33" i="15"/>
  <c r="N15" i="18"/>
  <c r="O24" i="18"/>
  <c r="N18" i="18"/>
  <c r="M26" i="18"/>
  <c r="N32" i="18"/>
  <c r="J17" i="18"/>
  <c r="M34" i="18"/>
  <c r="L35" i="17"/>
  <c r="N30" i="17"/>
  <c r="M13" i="17"/>
  <c r="I32" i="17"/>
  <c r="N16" i="17"/>
  <c r="L20" i="17"/>
  <c r="O15" i="17"/>
  <c r="O23" i="17"/>
  <c r="N19" i="16"/>
  <c r="K10" i="16"/>
  <c r="M17" i="16"/>
  <c r="L27" i="16"/>
  <c r="M21" i="16"/>
  <c r="N34" i="16"/>
  <c r="M31" i="16"/>
  <c r="N24" i="16"/>
  <c r="I16" i="16"/>
  <c r="J12" i="15"/>
  <c r="J20" i="15"/>
  <c r="I28" i="15"/>
  <c r="M36" i="15"/>
  <c r="O13" i="15"/>
  <c r="M23" i="15"/>
  <c r="M21" i="15"/>
  <c r="I22" i="15"/>
  <c r="L34" i="15"/>
  <c r="J11" i="15"/>
  <c r="O10" i="7"/>
  <c r="K10" i="7"/>
  <c r="L11" i="7"/>
  <c r="I12" i="7"/>
  <c r="M12" i="7"/>
  <c r="J13" i="7"/>
  <c r="N13" i="7"/>
  <c r="K14" i="7"/>
  <c r="O14" i="7"/>
  <c r="L15" i="7"/>
  <c r="N10" i="7"/>
  <c r="J10" i="7"/>
  <c r="I11" i="7"/>
  <c r="M11" i="7"/>
  <c r="J12" i="7"/>
  <c r="N12" i="7"/>
  <c r="K13" i="7"/>
  <c r="O13" i="7"/>
  <c r="L14" i="7"/>
  <c r="I15" i="7"/>
  <c r="M15" i="7"/>
  <c r="M10" i="7"/>
  <c r="I10" i="7"/>
  <c r="J11" i="7"/>
  <c r="N11" i="7"/>
  <c r="K12" i="7"/>
  <c r="O12" i="7"/>
  <c r="L13" i="7"/>
  <c r="I14" i="7"/>
  <c r="M14" i="7"/>
  <c r="J15" i="7"/>
  <c r="N15" i="7"/>
  <c r="L10" i="7"/>
  <c r="K11" i="7"/>
  <c r="O11" i="7"/>
  <c r="L12" i="7"/>
  <c r="I13" i="7"/>
  <c r="M13" i="7"/>
  <c r="J14" i="7"/>
  <c r="N14" i="7"/>
  <c r="K15" i="7"/>
  <c r="O15" i="7"/>
  <c r="K13" i="13"/>
  <c r="O19" i="7"/>
  <c r="O23" i="7"/>
  <c r="O27" i="7"/>
  <c r="N31" i="7"/>
  <c r="N35" i="7"/>
  <c r="M18" i="14"/>
  <c r="N18" i="14"/>
  <c r="I13" i="13"/>
  <c r="O13" i="13"/>
  <c r="L14" i="12"/>
  <c r="M18" i="10"/>
  <c r="N18" i="10"/>
  <c r="N18" i="7"/>
  <c r="J18" i="7"/>
  <c r="L20" i="7"/>
  <c r="I27" i="7"/>
  <c r="N34" i="7"/>
  <c r="N30" i="7"/>
  <c r="L24" i="7"/>
  <c r="L31" i="7"/>
  <c r="M34" i="7"/>
  <c r="M24" i="7"/>
  <c r="J37" i="7"/>
  <c r="I23" i="7"/>
  <c r="I24" i="7"/>
  <c r="I31" i="7"/>
  <c r="I35" i="7"/>
  <c r="L17" i="7"/>
  <c r="J21" i="7"/>
  <c r="J25" i="7"/>
  <c r="I26" i="7"/>
  <c r="O29" i="7"/>
  <c r="L33" i="7"/>
  <c r="M33" i="7"/>
  <c r="J22" i="7"/>
  <c r="K25" i="7"/>
  <c r="J26" i="7"/>
  <c r="I28" i="7"/>
  <c r="I32" i="7"/>
  <c r="K22" i="7"/>
  <c r="L29" i="7"/>
  <c r="O28" i="7"/>
  <c r="O35" i="7"/>
  <c r="O36" i="7"/>
  <c r="J31" i="7"/>
  <c r="K34" i="7"/>
  <c r="J35" i="7"/>
  <c r="M16" i="7"/>
  <c r="N20" i="7"/>
  <c r="N24" i="7"/>
  <c r="K28" i="7"/>
  <c r="L32" i="7"/>
  <c r="M36" i="7"/>
  <c r="I18" i="14"/>
  <c r="J18" i="14"/>
  <c r="N13" i="13"/>
  <c r="L13" i="13"/>
  <c r="I18" i="10"/>
  <c r="J18" i="10"/>
  <c r="K10" i="9"/>
  <c r="I10" i="9"/>
  <c r="I30" i="7"/>
  <c r="L21" i="7"/>
  <c r="M27" i="7"/>
  <c r="N27" i="7"/>
  <c r="I34" i="7"/>
  <c r="J17" i="7"/>
  <c r="J19" i="7"/>
  <c r="J27" i="7"/>
  <c r="M19" i="7"/>
  <c r="L35" i="7"/>
  <c r="M35" i="7"/>
  <c r="M20" i="7"/>
  <c r="L19" i="7"/>
  <c r="N23" i="7"/>
  <c r="N16" i="7"/>
  <c r="M18" i="7"/>
  <c r="N21" i="7"/>
  <c r="N25" i="7"/>
  <c r="M26" i="7"/>
  <c r="I33" i="7"/>
  <c r="N22" i="7"/>
  <c r="O25" i="7"/>
  <c r="N26" i="7"/>
  <c r="L28" i="7"/>
  <c r="N32" i="7"/>
  <c r="O22" i="7"/>
  <c r="J20" i="7"/>
  <c r="I25" i="7"/>
  <c r="K31" i="7"/>
  <c r="J36" i="7"/>
  <c r="I37" i="7"/>
  <c r="K37" i="7"/>
  <c r="I36" i="7"/>
  <c r="K17" i="7"/>
  <c r="M21" i="7"/>
  <c r="M25" i="7"/>
  <c r="K29" i="7"/>
  <c r="J33" i="7"/>
  <c r="L37" i="7"/>
  <c r="L18" i="14"/>
  <c r="K18" i="14"/>
  <c r="J13" i="13"/>
  <c r="N14" i="12"/>
  <c r="L18" i="10"/>
  <c r="O18" i="10"/>
  <c r="O10" i="9"/>
  <c r="L10" i="9"/>
  <c r="M10" i="9"/>
  <c r="N31" i="8"/>
  <c r="O16" i="7"/>
  <c r="I19" i="7"/>
  <c r="L25" i="7"/>
  <c r="N28" i="7"/>
  <c r="N33" i="7"/>
  <c r="O17" i="7"/>
  <c r="J23" i="7"/>
  <c r="M23" i="7"/>
  <c r="J34" i="7"/>
  <c r="L27" i="7"/>
  <c r="J16" i="7"/>
  <c r="I18" i="7"/>
  <c r="M17" i="7"/>
  <c r="K20" i="7"/>
  <c r="I22" i="7"/>
  <c r="K24" i="7"/>
  <c r="O33" i="7"/>
  <c r="K21" i="7"/>
  <c r="J32" i="7"/>
  <c r="K26" i="7"/>
  <c r="M29" i="7"/>
  <c r="I21" i="7"/>
  <c r="J24" i="7"/>
  <c r="I29" i="7"/>
  <c r="K32" i="7"/>
  <c r="O31" i="7"/>
  <c r="N36" i="7"/>
  <c r="M37" i="7"/>
  <c r="L36" i="7"/>
  <c r="O37" i="7"/>
  <c r="K18" i="7"/>
  <c r="L22" i="7"/>
  <c r="L26" i="7"/>
  <c r="O30" i="7"/>
  <c r="O34" i="7"/>
  <c r="O18" i="14"/>
  <c r="M13" i="13"/>
  <c r="I14" i="12"/>
  <c r="K18" i="10"/>
  <c r="J10" i="9"/>
  <c r="K31" i="8"/>
  <c r="N17" i="7"/>
  <c r="M30" i="7"/>
  <c r="N19" i="7"/>
  <c r="I16" i="7"/>
  <c r="K16" i="7"/>
  <c r="I20" i="7"/>
  <c r="L30" i="7"/>
  <c r="L23" i="7"/>
  <c r="M31" i="7"/>
  <c r="J30" i="7"/>
  <c r="L34" i="7"/>
  <c r="N37" i="7"/>
  <c r="L16" i="7"/>
  <c r="L18" i="7"/>
  <c r="O18" i="7"/>
  <c r="I17" i="7"/>
  <c r="O20" i="7"/>
  <c r="M22" i="7"/>
  <c r="O24" i="7"/>
  <c r="J29" i="7"/>
  <c r="K33" i="7"/>
  <c r="O21" i="7"/>
  <c r="M28" i="7"/>
  <c r="M32" i="7"/>
  <c r="O32" i="7"/>
  <c r="O26" i="7"/>
  <c r="K19" i="7"/>
  <c r="K23" i="7"/>
  <c r="K27" i="7"/>
  <c r="J28" i="7"/>
  <c r="N29" i="7"/>
  <c r="K35" i="7"/>
  <c r="K36" i="7"/>
  <c r="K30" i="7"/>
  <c r="N13" i="8"/>
  <c r="N10" i="9"/>
  <c r="K10" i="14"/>
  <c r="L10" i="14"/>
  <c r="J22" i="14"/>
  <c r="K23" i="14"/>
  <c r="J23" i="14"/>
  <c r="K27" i="14"/>
  <c r="J27" i="14"/>
  <c r="I35" i="14"/>
  <c r="K35" i="14"/>
  <c r="J14" i="14"/>
  <c r="L13" i="14"/>
  <c r="J13" i="14"/>
  <c r="I12" i="14"/>
  <c r="K12" i="14"/>
  <c r="O26" i="14"/>
  <c r="J16" i="14"/>
  <c r="I16" i="14"/>
  <c r="J20" i="14"/>
  <c r="I29" i="14"/>
  <c r="J29" i="14"/>
  <c r="J24" i="14"/>
  <c r="I24" i="14"/>
  <c r="J28" i="14"/>
  <c r="J36" i="14"/>
  <c r="I30" i="14"/>
  <c r="J30" i="14"/>
  <c r="J34" i="14"/>
  <c r="I34" i="14"/>
  <c r="K19" i="14"/>
  <c r="I19" i="14"/>
  <c r="I25" i="14"/>
  <c r="I31" i="14"/>
  <c r="K31" i="14"/>
  <c r="J11" i="14"/>
  <c r="I17" i="14"/>
  <c r="I21" i="14"/>
  <c r="O32" i="14"/>
  <c r="K33" i="14"/>
  <c r="J33" i="14"/>
  <c r="K37" i="14"/>
  <c r="I37" i="14"/>
  <c r="I15" i="14"/>
  <c r="N15" i="14"/>
  <c r="K24" i="13"/>
  <c r="I24" i="13"/>
  <c r="O34" i="13"/>
  <c r="K9" i="13"/>
  <c r="K11" i="13"/>
  <c r="M11" i="13"/>
  <c r="K15" i="13"/>
  <c r="M15" i="13"/>
  <c r="J12" i="13"/>
  <c r="L12" i="13"/>
  <c r="J16" i="13"/>
  <c r="L16" i="13"/>
  <c r="K19" i="13"/>
  <c r="I19" i="13"/>
  <c r="J20" i="13"/>
  <c r="K31" i="13"/>
  <c r="N31" i="13"/>
  <c r="K35" i="13"/>
  <c r="N35" i="13"/>
  <c r="N18" i="13"/>
  <c r="J30" i="13"/>
  <c r="N14" i="13"/>
  <c r="I17" i="13"/>
  <c r="K17" i="13"/>
  <c r="K22" i="13"/>
  <c r="I29" i="13"/>
  <c r="M31" i="8"/>
  <c r="M14" i="12"/>
  <c r="J10" i="14"/>
  <c r="M22" i="14"/>
  <c r="L22" i="14"/>
  <c r="L23" i="14"/>
  <c r="I23" i="14"/>
  <c r="L27" i="14"/>
  <c r="M27" i="14"/>
  <c r="N35" i="14"/>
  <c r="L35" i="14"/>
  <c r="M14" i="14"/>
  <c r="L14" i="14"/>
  <c r="N13" i="14"/>
  <c r="N12" i="14"/>
  <c r="L12" i="14"/>
  <c r="M26" i="14"/>
  <c r="N26" i="14"/>
  <c r="O16" i="14"/>
  <c r="L16" i="14"/>
  <c r="O20" i="14"/>
  <c r="M20" i="14"/>
  <c r="L29" i="14"/>
  <c r="M29" i="14"/>
  <c r="O24" i="14"/>
  <c r="L24" i="14"/>
  <c r="O28" i="14"/>
  <c r="M28" i="14"/>
  <c r="M36" i="14"/>
  <c r="O36" i="14"/>
  <c r="O30" i="14"/>
  <c r="M30" i="14"/>
  <c r="O34" i="14"/>
  <c r="L34" i="14"/>
  <c r="L19" i="14"/>
  <c r="N19" i="14"/>
  <c r="N25" i="14"/>
  <c r="O25" i="14"/>
  <c r="N31" i="14"/>
  <c r="M31" i="14"/>
  <c r="O11" i="14"/>
  <c r="M11" i="14"/>
  <c r="N17" i="14"/>
  <c r="O17" i="14"/>
  <c r="N21" i="14"/>
  <c r="L21" i="14"/>
  <c r="M32" i="14"/>
  <c r="N32" i="14"/>
  <c r="L33" i="14"/>
  <c r="M33" i="14"/>
  <c r="L37" i="14"/>
  <c r="N37" i="14"/>
  <c r="L15" i="14"/>
  <c r="K15" i="14"/>
  <c r="L24" i="13"/>
  <c r="O24" i="13"/>
  <c r="M34" i="13"/>
  <c r="N34" i="13"/>
  <c r="N9" i="13"/>
  <c r="J9" i="13"/>
  <c r="L11" i="13"/>
  <c r="N11" i="13"/>
  <c r="L15" i="13"/>
  <c r="N15" i="13"/>
  <c r="O12" i="13"/>
  <c r="M12" i="13"/>
  <c r="O16" i="13"/>
  <c r="M16" i="13"/>
  <c r="L19" i="13"/>
  <c r="N19" i="13"/>
  <c r="O20" i="13"/>
  <c r="M20" i="13"/>
  <c r="L31" i="13"/>
  <c r="M31" i="13"/>
  <c r="L35" i="13"/>
  <c r="M35" i="13"/>
  <c r="M18" i="13"/>
  <c r="K18" i="13"/>
  <c r="M30" i="13"/>
  <c r="N30" i="13"/>
  <c r="M14" i="13"/>
  <c r="O14" i="13"/>
  <c r="N17" i="13"/>
  <c r="N22" i="13"/>
  <c r="O22" i="13"/>
  <c r="M11" i="9"/>
  <c r="I10" i="14"/>
  <c r="N10" i="14"/>
  <c r="I22" i="14"/>
  <c r="K22" i="14"/>
  <c r="N23" i="14"/>
  <c r="I27" i="14"/>
  <c r="J35" i="14"/>
  <c r="I14" i="14"/>
  <c r="K14" i="14"/>
  <c r="M13" i="14"/>
  <c r="K13" i="14"/>
  <c r="J12" i="14"/>
  <c r="I26" i="14"/>
  <c r="J26" i="14"/>
  <c r="K16" i="14"/>
  <c r="K20" i="14"/>
  <c r="I20" i="14"/>
  <c r="K29" i="14"/>
  <c r="K24" i="14"/>
  <c r="K28" i="14"/>
  <c r="I28" i="14"/>
  <c r="I36" i="14"/>
  <c r="K36" i="14"/>
  <c r="K30" i="14"/>
  <c r="K34" i="14"/>
  <c r="J19" i="14"/>
  <c r="J25" i="14"/>
  <c r="K25" i="14"/>
  <c r="J31" i="14"/>
  <c r="K11" i="14"/>
  <c r="I11" i="14"/>
  <c r="J17" i="14"/>
  <c r="K17" i="14"/>
  <c r="J21" i="14"/>
  <c r="K21" i="14"/>
  <c r="I32" i="14"/>
  <c r="K32" i="14"/>
  <c r="I33" i="14"/>
  <c r="J37" i="14"/>
  <c r="J15" i="14"/>
  <c r="J24" i="13"/>
  <c r="I34" i="13"/>
  <c r="J34" i="13"/>
  <c r="M9" i="13"/>
  <c r="L9" i="13"/>
  <c r="J11" i="13"/>
  <c r="J15" i="13"/>
  <c r="K12" i="13"/>
  <c r="I12" i="13"/>
  <c r="K16" i="13"/>
  <c r="I16" i="13"/>
  <c r="J19" i="13"/>
  <c r="K20" i="13"/>
  <c r="I20" i="13"/>
  <c r="I31" i="13"/>
  <c r="I35" i="13"/>
  <c r="I18" i="13"/>
  <c r="J18" i="13"/>
  <c r="I30" i="13"/>
  <c r="K30" i="13"/>
  <c r="I14" i="13"/>
  <c r="K14" i="13"/>
  <c r="J17" i="13"/>
  <c r="O17" i="13"/>
  <c r="J22" i="13"/>
  <c r="M10" i="12"/>
  <c r="M10" i="14"/>
  <c r="O10" i="14"/>
  <c r="N22" i="14"/>
  <c r="O22" i="14"/>
  <c r="O23" i="14"/>
  <c r="M23" i="14"/>
  <c r="O27" i="14"/>
  <c r="N27" i="14"/>
  <c r="M35" i="14"/>
  <c r="O35" i="14"/>
  <c r="N14" i="14"/>
  <c r="O14" i="14"/>
  <c r="I13" i="14"/>
  <c r="O13" i="14"/>
  <c r="M12" i="14"/>
  <c r="O12" i="14"/>
  <c r="L26" i="14"/>
  <c r="K26" i="14"/>
  <c r="N16" i="14"/>
  <c r="M16" i="14"/>
  <c r="N20" i="14"/>
  <c r="L20" i="14"/>
  <c r="N29" i="14"/>
  <c r="O29" i="14"/>
  <c r="N24" i="14"/>
  <c r="M24" i="14"/>
  <c r="N28" i="14"/>
  <c r="L28" i="14"/>
  <c r="L36" i="14"/>
  <c r="N36" i="14"/>
  <c r="N30" i="14"/>
  <c r="L30" i="14"/>
  <c r="N34" i="14"/>
  <c r="M34" i="14"/>
  <c r="O19" i="14"/>
  <c r="M19" i="14"/>
  <c r="M25" i="14"/>
  <c r="L25" i="14"/>
  <c r="O31" i="14"/>
  <c r="L31" i="14"/>
  <c r="N11" i="14"/>
  <c r="L11" i="14"/>
  <c r="M17" i="14"/>
  <c r="L17" i="14"/>
  <c r="M21" i="14"/>
  <c r="O21" i="14"/>
  <c r="L32" i="14"/>
  <c r="J32" i="14"/>
  <c r="O33" i="14"/>
  <c r="N33" i="14"/>
  <c r="O37" i="14"/>
  <c r="M37" i="14"/>
  <c r="M15" i="14"/>
  <c r="O15" i="14"/>
  <c r="M24" i="13"/>
  <c r="N24" i="13"/>
  <c r="L34" i="13"/>
  <c r="K34" i="13"/>
  <c r="I9" i="13"/>
  <c r="O9" i="13"/>
  <c r="O11" i="13"/>
  <c r="I11" i="13"/>
  <c r="O15" i="13"/>
  <c r="I15" i="13"/>
  <c r="N12" i="13"/>
  <c r="N16" i="13"/>
  <c r="O19" i="13"/>
  <c r="M19" i="13"/>
  <c r="N20" i="13"/>
  <c r="L20" i="13"/>
  <c r="O31" i="13"/>
  <c r="J31" i="13"/>
  <c r="O35" i="13"/>
  <c r="J35" i="13"/>
  <c r="L18" i="13"/>
  <c r="O18" i="13"/>
  <c r="L30" i="13"/>
  <c r="O30" i="13"/>
  <c r="L14" i="13"/>
  <c r="J14" i="13"/>
  <c r="M17" i="13"/>
  <c r="L17" i="13"/>
  <c r="L22" i="13"/>
  <c r="N29" i="13"/>
  <c r="J25" i="13"/>
  <c r="L25" i="13"/>
  <c r="J21" i="13"/>
  <c r="I26" i="13"/>
  <c r="J26" i="13"/>
  <c r="I10" i="13"/>
  <c r="N10" i="13"/>
  <c r="I23" i="13"/>
  <c r="J23" i="13"/>
  <c r="M27" i="13"/>
  <c r="J33" i="13"/>
  <c r="K33" i="13"/>
  <c r="K28" i="13"/>
  <c r="K32" i="13"/>
  <c r="N10" i="12"/>
  <c r="I33" i="12"/>
  <c r="J8" i="12"/>
  <c r="M11" i="12"/>
  <c r="L11" i="12"/>
  <c r="M15" i="12"/>
  <c r="O15" i="12"/>
  <c r="L16" i="12"/>
  <c r="N16" i="12"/>
  <c r="O13" i="12"/>
  <c r="M13" i="12"/>
  <c r="N27" i="12"/>
  <c r="O27" i="12"/>
  <c r="O30" i="12"/>
  <c r="M34" i="12"/>
  <c r="N34" i="12"/>
  <c r="N9" i="12"/>
  <c r="M9" i="12"/>
  <c r="L12" i="12"/>
  <c r="O12" i="12"/>
  <c r="N17" i="12"/>
  <c r="M17" i="12"/>
  <c r="N25" i="12"/>
  <c r="L25" i="12"/>
  <c r="O19" i="12"/>
  <c r="J19" i="12"/>
  <c r="M26" i="12"/>
  <c r="O26" i="12"/>
  <c r="L23" i="12"/>
  <c r="N23" i="12"/>
  <c r="O24" i="12"/>
  <c r="I24" i="12"/>
  <c r="M18" i="12"/>
  <c r="N18" i="12"/>
  <c r="L35" i="12"/>
  <c r="M35" i="12"/>
  <c r="L29" i="12"/>
  <c r="M29" i="12"/>
  <c r="O32" i="12"/>
  <c r="L32" i="12"/>
  <c r="N21" i="12"/>
  <c r="O21" i="12"/>
  <c r="M22" i="12"/>
  <c r="K22" i="12"/>
  <c r="N20" i="12"/>
  <c r="O20" i="12"/>
  <c r="M28" i="12"/>
  <c r="J28" i="12"/>
  <c r="L31" i="12"/>
  <c r="M31" i="12"/>
  <c r="J10" i="8"/>
  <c r="L10" i="8"/>
  <c r="M14" i="11"/>
  <c r="L14" i="11"/>
  <c r="K16" i="11"/>
  <c r="I16" i="11"/>
  <c r="K20" i="11"/>
  <c r="I20" i="11"/>
  <c r="I35" i="11"/>
  <c r="K35" i="11"/>
  <c r="J32" i="11"/>
  <c r="J36" i="11"/>
  <c r="K33" i="11"/>
  <c r="I33" i="11"/>
  <c r="K37" i="11"/>
  <c r="I37" i="11"/>
  <c r="I22" i="13"/>
  <c r="J29" i="13"/>
  <c r="L29" i="13"/>
  <c r="O25" i="13"/>
  <c r="I25" i="13"/>
  <c r="M21" i="13"/>
  <c r="K21" i="13"/>
  <c r="L26" i="13"/>
  <c r="O26" i="13"/>
  <c r="L10" i="13"/>
  <c r="K10" i="13"/>
  <c r="L23" i="13"/>
  <c r="N23" i="13"/>
  <c r="K27" i="13"/>
  <c r="N27" i="13"/>
  <c r="M33" i="13"/>
  <c r="L33" i="13"/>
  <c r="L28" i="13"/>
  <c r="N28" i="13"/>
  <c r="N32" i="13"/>
  <c r="I32" i="13"/>
  <c r="J14" i="12"/>
  <c r="K10" i="12"/>
  <c r="N33" i="12"/>
  <c r="O33" i="12"/>
  <c r="O8" i="12"/>
  <c r="L8" i="12"/>
  <c r="I11" i="12"/>
  <c r="J11" i="12"/>
  <c r="I15" i="12"/>
  <c r="K15" i="12"/>
  <c r="J16" i="12"/>
  <c r="K13" i="12"/>
  <c r="I13" i="12"/>
  <c r="J27" i="12"/>
  <c r="M27" i="12"/>
  <c r="K30" i="12"/>
  <c r="M30" i="12"/>
  <c r="I34" i="12"/>
  <c r="J34" i="12"/>
  <c r="J9" i="12"/>
  <c r="I9" i="12"/>
  <c r="M12" i="12"/>
  <c r="J17" i="12"/>
  <c r="J25" i="12"/>
  <c r="K25" i="12"/>
  <c r="K19" i="12"/>
  <c r="I19" i="12"/>
  <c r="I26" i="12"/>
  <c r="N26" i="12"/>
  <c r="M23" i="12"/>
  <c r="K24" i="12"/>
  <c r="I18" i="12"/>
  <c r="I35" i="12"/>
  <c r="J29" i="12"/>
  <c r="K32" i="12"/>
  <c r="J21" i="12"/>
  <c r="I22" i="12"/>
  <c r="J22" i="12"/>
  <c r="J20" i="12"/>
  <c r="K20" i="12"/>
  <c r="I28" i="12"/>
  <c r="O28" i="12"/>
  <c r="I31" i="12"/>
  <c r="N10" i="8"/>
  <c r="I10" i="8"/>
  <c r="L31" i="8"/>
  <c r="I14" i="11"/>
  <c r="K14" i="11"/>
  <c r="L16" i="11"/>
  <c r="N16" i="11"/>
  <c r="L20" i="11"/>
  <c r="N20" i="11"/>
  <c r="N35" i="11"/>
  <c r="L35" i="11"/>
  <c r="M32" i="11"/>
  <c r="O32" i="11"/>
  <c r="M36" i="11"/>
  <c r="O36" i="11"/>
  <c r="L33" i="11"/>
  <c r="N33" i="11"/>
  <c r="M22" i="13"/>
  <c r="M29" i="13"/>
  <c r="O29" i="13"/>
  <c r="K25" i="13"/>
  <c r="I21" i="13"/>
  <c r="O21" i="13"/>
  <c r="K26" i="13"/>
  <c r="J10" i="13"/>
  <c r="K23" i="13"/>
  <c r="O27" i="13"/>
  <c r="I27" i="13"/>
  <c r="I33" i="13"/>
  <c r="J28" i="13"/>
  <c r="I28" i="13"/>
  <c r="J32" i="13"/>
  <c r="M32" i="13"/>
  <c r="K14" i="12"/>
  <c r="O14" i="12"/>
  <c r="J10" i="12"/>
  <c r="J33" i="12"/>
  <c r="K33" i="12"/>
  <c r="K8" i="12"/>
  <c r="M8" i="12"/>
  <c r="O11" i="12"/>
  <c r="L15" i="12"/>
  <c r="J15" i="12"/>
  <c r="O16" i="12"/>
  <c r="M16" i="12"/>
  <c r="N13" i="12"/>
  <c r="L27" i="12"/>
  <c r="N30" i="12"/>
  <c r="L30" i="12"/>
  <c r="O34" i="12"/>
  <c r="L9" i="12"/>
  <c r="O9" i="12"/>
  <c r="N12" i="12"/>
  <c r="I12" i="12"/>
  <c r="O17" i="12"/>
  <c r="L17" i="12"/>
  <c r="M25" i="12"/>
  <c r="O25" i="12"/>
  <c r="L19" i="12"/>
  <c r="N19" i="12"/>
  <c r="L26" i="12"/>
  <c r="J26" i="12"/>
  <c r="O23" i="12"/>
  <c r="I23" i="12"/>
  <c r="N24" i="12"/>
  <c r="L24" i="12"/>
  <c r="O18" i="12"/>
  <c r="L18" i="12"/>
  <c r="N35" i="12"/>
  <c r="O35" i="12"/>
  <c r="O29" i="12"/>
  <c r="N29" i="12"/>
  <c r="M32" i="12"/>
  <c r="N32" i="12"/>
  <c r="M21" i="12"/>
  <c r="K21" i="12"/>
  <c r="L22" i="12"/>
  <c r="N22" i="12"/>
  <c r="M20" i="12"/>
  <c r="L20" i="12"/>
  <c r="L28" i="12"/>
  <c r="K28" i="12"/>
  <c r="N31" i="12"/>
  <c r="O31" i="12"/>
  <c r="K10" i="8"/>
  <c r="M10" i="8"/>
  <c r="N14" i="11"/>
  <c r="J16" i="11"/>
  <c r="J20" i="11"/>
  <c r="J35" i="11"/>
  <c r="I32" i="11"/>
  <c r="K32" i="11"/>
  <c r="I36" i="11"/>
  <c r="K36" i="11"/>
  <c r="K29" i="13"/>
  <c r="N25" i="13"/>
  <c r="M25" i="13"/>
  <c r="N21" i="13"/>
  <c r="L21" i="13"/>
  <c r="M26" i="13"/>
  <c r="N26" i="13"/>
  <c r="M10" i="13"/>
  <c r="O10" i="13"/>
  <c r="M23" i="13"/>
  <c r="O23" i="13"/>
  <c r="L27" i="13"/>
  <c r="J27" i="13"/>
  <c r="N33" i="13"/>
  <c r="O33" i="13"/>
  <c r="O28" i="13"/>
  <c r="M28" i="13"/>
  <c r="O32" i="13"/>
  <c r="L32" i="13"/>
  <c r="L10" i="12"/>
  <c r="I10" i="12"/>
  <c r="O10" i="12"/>
  <c r="L33" i="12"/>
  <c r="M33" i="12"/>
  <c r="N8" i="12"/>
  <c r="I8" i="12"/>
  <c r="K11" i="12"/>
  <c r="N11" i="12"/>
  <c r="N15" i="12"/>
  <c r="K16" i="12"/>
  <c r="I16" i="12"/>
  <c r="J13" i="12"/>
  <c r="L13" i="12"/>
  <c r="K27" i="12"/>
  <c r="I27" i="12"/>
  <c r="J30" i="12"/>
  <c r="I30" i="12"/>
  <c r="K34" i="12"/>
  <c r="L34" i="12"/>
  <c r="K9" i="12"/>
  <c r="J12" i="12"/>
  <c r="K12" i="12"/>
  <c r="I17" i="12"/>
  <c r="K17" i="12"/>
  <c r="I25" i="12"/>
  <c r="M19" i="12"/>
  <c r="K26" i="12"/>
  <c r="K23" i="12"/>
  <c r="J23" i="12"/>
  <c r="J24" i="12"/>
  <c r="M24" i="12"/>
  <c r="J18" i="12"/>
  <c r="K18" i="12"/>
  <c r="J35" i="12"/>
  <c r="K35" i="12"/>
  <c r="K29" i="12"/>
  <c r="I29" i="12"/>
  <c r="I32" i="12"/>
  <c r="J32" i="12"/>
  <c r="I21" i="12"/>
  <c r="L21" i="12"/>
  <c r="O22" i="12"/>
  <c r="I20" i="12"/>
  <c r="N28" i="12"/>
  <c r="J31" i="12"/>
  <c r="K31" i="12"/>
  <c r="O10" i="8"/>
  <c r="J31" i="8"/>
  <c r="J14" i="11"/>
  <c r="O14" i="11"/>
  <c r="O16" i="11"/>
  <c r="M16" i="11"/>
  <c r="O20" i="11"/>
  <c r="M20" i="11"/>
  <c r="M35" i="11"/>
  <c r="O35" i="11"/>
  <c r="L32" i="11"/>
  <c r="N32" i="11"/>
  <c r="L36" i="11"/>
  <c r="N36" i="11"/>
  <c r="O33" i="11"/>
  <c r="M33" i="11"/>
  <c r="O37" i="11"/>
  <c r="L12" i="11"/>
  <c r="M12" i="11"/>
  <c r="M15" i="11"/>
  <c r="K15" i="11"/>
  <c r="M25" i="11"/>
  <c r="N25" i="11"/>
  <c r="M19" i="11"/>
  <c r="O19" i="11"/>
  <c r="L11" i="11"/>
  <c r="N11" i="11"/>
  <c r="N18" i="11"/>
  <c r="L18" i="11"/>
  <c r="M21" i="11"/>
  <c r="K21" i="11"/>
  <c r="N24" i="11"/>
  <c r="O24" i="11"/>
  <c r="N28" i="11"/>
  <c r="L28" i="11"/>
  <c r="L22" i="11"/>
  <c r="M22" i="11"/>
  <c r="L26" i="11"/>
  <c r="M26" i="11"/>
  <c r="N31" i="11"/>
  <c r="L31" i="11"/>
  <c r="O23" i="11"/>
  <c r="L23" i="11"/>
  <c r="O27" i="11"/>
  <c r="M27" i="11"/>
  <c r="O30" i="11"/>
  <c r="O34" i="11"/>
  <c r="M34" i="11"/>
  <c r="O13" i="11"/>
  <c r="M13" i="11"/>
  <c r="O17" i="11"/>
  <c r="M17" i="11"/>
  <c r="L29" i="11"/>
  <c r="O29" i="11"/>
  <c r="O11" i="10"/>
  <c r="M11" i="10"/>
  <c r="M24" i="10"/>
  <c r="J24" i="10"/>
  <c r="N27" i="10"/>
  <c r="O27" i="10"/>
  <c r="M36" i="10"/>
  <c r="K36" i="10"/>
  <c r="N31" i="10"/>
  <c r="O31" i="10"/>
  <c r="L14" i="10"/>
  <c r="N14" i="10"/>
  <c r="L25" i="10"/>
  <c r="J25" i="10"/>
  <c r="L29" i="10"/>
  <c r="J29" i="10"/>
  <c r="L37" i="10"/>
  <c r="N37" i="10"/>
  <c r="O22" i="10"/>
  <c r="I22" i="10"/>
  <c r="O26" i="10"/>
  <c r="I26" i="10"/>
  <c r="M32" i="10"/>
  <c r="O32" i="10"/>
  <c r="N12" i="10"/>
  <c r="L12" i="10"/>
  <c r="L10" i="10"/>
  <c r="J10" i="10"/>
  <c r="J17" i="10"/>
  <c r="K17" i="10"/>
  <c r="O21" i="10"/>
  <c r="M21" i="10"/>
  <c r="I28" i="10"/>
  <c r="J28" i="10"/>
  <c r="J35" i="10"/>
  <c r="K35" i="10"/>
  <c r="J33" i="10"/>
  <c r="K30" i="10"/>
  <c r="K34" i="10"/>
  <c r="J34" i="10"/>
  <c r="I15" i="10"/>
  <c r="J23" i="10"/>
  <c r="M23" i="10"/>
  <c r="I19" i="10"/>
  <c r="K16" i="10"/>
  <c r="M16" i="10"/>
  <c r="K20" i="10"/>
  <c r="I20" i="10"/>
  <c r="N37" i="11"/>
  <c r="K12" i="11"/>
  <c r="I15" i="11"/>
  <c r="J15" i="11"/>
  <c r="I25" i="11"/>
  <c r="J25" i="11"/>
  <c r="I19" i="11"/>
  <c r="K19" i="11"/>
  <c r="J11" i="11"/>
  <c r="J18" i="11"/>
  <c r="I21" i="11"/>
  <c r="J24" i="11"/>
  <c r="K24" i="11"/>
  <c r="J28" i="11"/>
  <c r="I22" i="11"/>
  <c r="I26" i="11"/>
  <c r="J31" i="11"/>
  <c r="K23" i="11"/>
  <c r="K27" i="11"/>
  <c r="I27" i="11"/>
  <c r="K30" i="11"/>
  <c r="M30" i="11"/>
  <c r="K34" i="11"/>
  <c r="I34" i="11"/>
  <c r="K13" i="11"/>
  <c r="K17" i="11"/>
  <c r="I17" i="11"/>
  <c r="J29" i="11"/>
  <c r="K11" i="10"/>
  <c r="I11" i="10"/>
  <c r="I24" i="10"/>
  <c r="N24" i="10"/>
  <c r="J27" i="10"/>
  <c r="K27" i="10"/>
  <c r="I36" i="10"/>
  <c r="J31" i="10"/>
  <c r="M31" i="10"/>
  <c r="J14" i="10"/>
  <c r="N25" i="10"/>
  <c r="M29" i="10"/>
  <c r="K37" i="10"/>
  <c r="K22" i="10"/>
  <c r="M22" i="10"/>
  <c r="K26" i="10"/>
  <c r="N26" i="10"/>
  <c r="I32" i="10"/>
  <c r="J32" i="10"/>
  <c r="J12" i="10"/>
  <c r="O10" i="10"/>
  <c r="M10" i="10"/>
  <c r="M17" i="10"/>
  <c r="L17" i="10"/>
  <c r="J21" i="10"/>
  <c r="L28" i="10"/>
  <c r="O28" i="10"/>
  <c r="M35" i="10"/>
  <c r="O35" i="10"/>
  <c r="M33" i="10"/>
  <c r="N33" i="10"/>
  <c r="L30" i="10"/>
  <c r="N30" i="10"/>
  <c r="M34" i="10"/>
  <c r="N34" i="10"/>
  <c r="O15" i="10"/>
  <c r="M15" i="10"/>
  <c r="K23" i="10"/>
  <c r="O19" i="10"/>
  <c r="J19" i="10"/>
  <c r="J16" i="10"/>
  <c r="J33" i="11"/>
  <c r="J37" i="11"/>
  <c r="N12" i="11"/>
  <c r="O12" i="11"/>
  <c r="L15" i="11"/>
  <c r="O15" i="11"/>
  <c r="L25" i="11"/>
  <c r="O25" i="11"/>
  <c r="L19" i="11"/>
  <c r="N19" i="11"/>
  <c r="O11" i="11"/>
  <c r="M11" i="11"/>
  <c r="M18" i="11"/>
  <c r="O18" i="11"/>
  <c r="N21" i="11"/>
  <c r="O21" i="11"/>
  <c r="M24" i="11"/>
  <c r="M28" i="11"/>
  <c r="O28" i="11"/>
  <c r="O22" i="11"/>
  <c r="N22" i="11"/>
  <c r="O26" i="11"/>
  <c r="N26" i="11"/>
  <c r="M31" i="11"/>
  <c r="K31" i="11"/>
  <c r="N23" i="11"/>
  <c r="M23" i="11"/>
  <c r="N27" i="11"/>
  <c r="L27" i="11"/>
  <c r="N30" i="11"/>
  <c r="L30" i="11"/>
  <c r="N34" i="11"/>
  <c r="L34" i="11"/>
  <c r="N13" i="11"/>
  <c r="L13" i="11"/>
  <c r="N17" i="11"/>
  <c r="L17" i="11"/>
  <c r="M29" i="11"/>
  <c r="N29" i="11"/>
  <c r="N11" i="10"/>
  <c r="L11" i="10"/>
  <c r="K24" i="10"/>
  <c r="M27" i="10"/>
  <c r="N36" i="10"/>
  <c r="O36" i="10"/>
  <c r="L31" i="10"/>
  <c r="O14" i="10"/>
  <c r="M14" i="10"/>
  <c r="K25" i="10"/>
  <c r="I25" i="10"/>
  <c r="K29" i="10"/>
  <c r="N29" i="10"/>
  <c r="M37" i="10"/>
  <c r="J37" i="10"/>
  <c r="J22" i="10"/>
  <c r="L26" i="10"/>
  <c r="M26" i="10"/>
  <c r="L32" i="10"/>
  <c r="N32" i="10"/>
  <c r="M12" i="10"/>
  <c r="O12" i="10"/>
  <c r="K10" i="10"/>
  <c r="I10" i="10"/>
  <c r="I17" i="10"/>
  <c r="N21" i="10"/>
  <c r="K21" i="10"/>
  <c r="K28" i="10"/>
  <c r="I35" i="10"/>
  <c r="K33" i="10"/>
  <c r="I33" i="10"/>
  <c r="J30" i="10"/>
  <c r="I30" i="10"/>
  <c r="L37" i="11"/>
  <c r="M37" i="11"/>
  <c r="I12" i="11"/>
  <c r="J12" i="11"/>
  <c r="N15" i="11"/>
  <c r="K25" i="11"/>
  <c r="J19" i="11"/>
  <c r="K11" i="11"/>
  <c r="I11" i="11"/>
  <c r="I18" i="11"/>
  <c r="K18" i="11"/>
  <c r="J21" i="11"/>
  <c r="L21" i="11"/>
  <c r="I24" i="11"/>
  <c r="L24" i="11"/>
  <c r="I28" i="11"/>
  <c r="K28" i="11"/>
  <c r="K22" i="11"/>
  <c r="J22" i="11"/>
  <c r="K26" i="11"/>
  <c r="J26" i="11"/>
  <c r="I31" i="11"/>
  <c r="O31" i="11"/>
  <c r="J23" i="11"/>
  <c r="I23" i="11"/>
  <c r="J27" i="11"/>
  <c r="J30" i="11"/>
  <c r="I30" i="11"/>
  <c r="J34" i="11"/>
  <c r="I13" i="11"/>
  <c r="J13" i="11"/>
  <c r="J17" i="11"/>
  <c r="K29" i="11"/>
  <c r="I29" i="11"/>
  <c r="J11" i="10"/>
  <c r="O24" i="10"/>
  <c r="L24" i="10"/>
  <c r="I27" i="10"/>
  <c r="L27" i="10"/>
  <c r="J36" i="10"/>
  <c r="L36" i="10"/>
  <c r="K31" i="10"/>
  <c r="I31" i="10"/>
  <c r="K14" i="10"/>
  <c r="I14" i="10"/>
  <c r="O25" i="10"/>
  <c r="M25" i="10"/>
  <c r="O29" i="10"/>
  <c r="I29" i="10"/>
  <c r="I37" i="10"/>
  <c r="O37" i="10"/>
  <c r="N22" i="10"/>
  <c r="L22" i="10"/>
  <c r="J26" i="10"/>
  <c r="K32" i="10"/>
  <c r="I12" i="10"/>
  <c r="K12" i="10"/>
  <c r="N10" i="10"/>
  <c r="N17" i="10"/>
  <c r="O17" i="10"/>
  <c r="L21" i="10"/>
  <c r="I21" i="10"/>
  <c r="M28" i="10"/>
  <c r="N28" i="10"/>
  <c r="N35" i="10"/>
  <c r="L35" i="10"/>
  <c r="L33" i="10"/>
  <c r="O33" i="10"/>
  <c r="O30" i="10"/>
  <c r="M30" i="10"/>
  <c r="O34" i="10"/>
  <c r="L34" i="10"/>
  <c r="L15" i="10"/>
  <c r="N15" i="10"/>
  <c r="N23" i="10"/>
  <c r="I23" i="10"/>
  <c r="L19" i="10"/>
  <c r="J15" i="10"/>
  <c r="L23" i="10"/>
  <c r="N19" i="10"/>
  <c r="J20" i="10"/>
  <c r="M13" i="10"/>
  <c r="O13" i="10"/>
  <c r="K11" i="9"/>
  <c r="N19" i="9"/>
  <c r="L19" i="9"/>
  <c r="O30" i="9"/>
  <c r="L30" i="9"/>
  <c r="O34" i="9"/>
  <c r="M16" i="9"/>
  <c r="N16" i="9"/>
  <c r="L12" i="9"/>
  <c r="N12" i="9"/>
  <c r="N15" i="9"/>
  <c r="L15" i="9"/>
  <c r="M24" i="9"/>
  <c r="N24" i="9"/>
  <c r="M20" i="9"/>
  <c r="O20" i="9"/>
  <c r="O14" i="9"/>
  <c r="N14" i="9"/>
  <c r="O18" i="9"/>
  <c r="M18" i="9"/>
  <c r="M28" i="9"/>
  <c r="O28" i="9"/>
  <c r="M32" i="9"/>
  <c r="J32" i="9"/>
  <c r="L13" i="9"/>
  <c r="J13" i="9"/>
  <c r="L17" i="9"/>
  <c r="N17" i="9"/>
  <c r="L21" i="9"/>
  <c r="N21" i="9"/>
  <c r="N23" i="9"/>
  <c r="O23" i="9"/>
  <c r="N27" i="9"/>
  <c r="L27" i="9"/>
  <c r="N35" i="9"/>
  <c r="L35" i="9"/>
  <c r="M36" i="9"/>
  <c r="O36" i="9"/>
  <c r="L33" i="9"/>
  <c r="M33" i="9"/>
  <c r="L37" i="9"/>
  <c r="N37" i="9"/>
  <c r="L29" i="9"/>
  <c r="J29" i="9"/>
  <c r="L25" i="9"/>
  <c r="M25" i="9"/>
  <c r="O22" i="9"/>
  <c r="M22" i="9"/>
  <c r="O26" i="9"/>
  <c r="M26" i="9"/>
  <c r="N31" i="9"/>
  <c r="O31" i="9"/>
  <c r="O13" i="8"/>
  <c r="I31" i="8"/>
  <c r="K13" i="8"/>
  <c r="O12" i="8"/>
  <c r="O16" i="8"/>
  <c r="J16" i="8"/>
  <c r="L20" i="8"/>
  <c r="J20" i="8"/>
  <c r="M11" i="8"/>
  <c r="N25" i="8"/>
  <c r="O25" i="8"/>
  <c r="M35" i="8"/>
  <c r="O35" i="8"/>
  <c r="N30" i="8"/>
  <c r="N34" i="8"/>
  <c r="L34" i="8"/>
  <c r="L15" i="8"/>
  <c r="O15" i="8"/>
  <c r="M27" i="8"/>
  <c r="K27" i="8"/>
  <c r="M14" i="8"/>
  <c r="N14" i="8"/>
  <c r="N18" i="8"/>
  <c r="O24" i="8"/>
  <c r="L24" i="8"/>
  <c r="L28" i="8"/>
  <c r="N28" i="8"/>
  <c r="M23" i="8"/>
  <c r="O23" i="8"/>
  <c r="O17" i="8"/>
  <c r="I17" i="8"/>
  <c r="O21" i="8"/>
  <c r="I21" i="8"/>
  <c r="O29" i="8"/>
  <c r="M29" i="8"/>
  <c r="M22" i="8"/>
  <c r="N22" i="8"/>
  <c r="M26" i="8"/>
  <c r="J26" i="8"/>
  <c r="L32" i="8"/>
  <c r="N32" i="8"/>
  <c r="L36" i="8"/>
  <c r="J36" i="8"/>
  <c r="O33" i="8"/>
  <c r="I33" i="8"/>
  <c r="O37" i="8"/>
  <c r="M37" i="8"/>
  <c r="M19" i="8"/>
  <c r="O19" i="8"/>
  <c r="K15" i="8"/>
  <c r="L27" i="8"/>
  <c r="O18" i="8"/>
  <c r="M24" i="8"/>
  <c r="O28" i="8"/>
  <c r="N23" i="8"/>
  <c r="L17" i="8"/>
  <c r="L21" i="8"/>
  <c r="L29" i="8"/>
  <c r="O22" i="8"/>
  <c r="O26" i="8"/>
  <c r="M32" i="8"/>
  <c r="M36" i="8"/>
  <c r="L33" i="8"/>
  <c r="N33" i="8"/>
  <c r="N37" i="8"/>
  <c r="N19" i="8"/>
  <c r="I17" i="9"/>
  <c r="I23" i="9"/>
  <c r="K27" i="9"/>
  <c r="K35" i="9"/>
  <c r="K33" i="9"/>
  <c r="K37" i="9"/>
  <c r="M29" i="9"/>
  <c r="K25" i="9"/>
  <c r="I22" i="9"/>
  <c r="J26" i="9"/>
  <c r="L12" i="8"/>
  <c r="I16" i="8"/>
  <c r="I20" i="8"/>
  <c r="L11" i="8"/>
  <c r="J35" i="8"/>
  <c r="I30" i="8"/>
  <c r="J15" i="8"/>
  <c r="K15" i="10"/>
  <c r="O16" i="10"/>
  <c r="L16" i="10"/>
  <c r="M20" i="10"/>
  <c r="I13" i="10"/>
  <c r="K13" i="10"/>
  <c r="N11" i="9"/>
  <c r="J19" i="9"/>
  <c r="K30" i="9"/>
  <c r="I30" i="9"/>
  <c r="K34" i="9"/>
  <c r="M34" i="9"/>
  <c r="I16" i="9"/>
  <c r="J16" i="9"/>
  <c r="J12" i="9"/>
  <c r="J15" i="9"/>
  <c r="K15" i="9"/>
  <c r="I24" i="9"/>
  <c r="J24" i="9"/>
  <c r="I20" i="9"/>
  <c r="K20" i="9"/>
  <c r="K14" i="9"/>
  <c r="I14" i="9"/>
  <c r="K18" i="9"/>
  <c r="I18" i="9"/>
  <c r="I28" i="9"/>
  <c r="K28" i="9"/>
  <c r="I32" i="9"/>
  <c r="O32" i="9"/>
  <c r="N13" i="9"/>
  <c r="J17" i="9"/>
  <c r="J21" i="9"/>
  <c r="J23" i="9"/>
  <c r="K23" i="9"/>
  <c r="J27" i="9"/>
  <c r="J35" i="9"/>
  <c r="I36" i="9"/>
  <c r="K36" i="9"/>
  <c r="J33" i="9"/>
  <c r="J37" i="9"/>
  <c r="N29" i="9"/>
  <c r="I25" i="9"/>
  <c r="K22" i="9"/>
  <c r="K26" i="9"/>
  <c r="L26" i="9"/>
  <c r="J31" i="9"/>
  <c r="L31" i="9"/>
  <c r="J13" i="8"/>
  <c r="M13" i="8"/>
  <c r="K12" i="8"/>
  <c r="N12" i="8"/>
  <c r="K16" i="8"/>
  <c r="N20" i="8"/>
  <c r="O11" i="8"/>
  <c r="I11" i="8"/>
  <c r="J25" i="8"/>
  <c r="M25" i="8"/>
  <c r="I35" i="8"/>
  <c r="K35" i="8"/>
  <c r="J30" i="8"/>
  <c r="L30" i="8"/>
  <c r="J34" i="8"/>
  <c r="M15" i="8"/>
  <c r="I27" i="8"/>
  <c r="O27" i="8"/>
  <c r="I14" i="8"/>
  <c r="L14" i="8"/>
  <c r="J18" i="8"/>
  <c r="L18" i="8"/>
  <c r="K24" i="8"/>
  <c r="J24" i="8"/>
  <c r="J28" i="8"/>
  <c r="I23" i="8"/>
  <c r="K17" i="8"/>
  <c r="M17" i="8"/>
  <c r="K21" i="8"/>
  <c r="M21" i="8"/>
  <c r="K29" i="8"/>
  <c r="I29" i="8"/>
  <c r="I22" i="8"/>
  <c r="I26" i="8"/>
  <c r="J32" i="8"/>
  <c r="N36" i="8"/>
  <c r="K33" i="8"/>
  <c r="M33" i="8"/>
  <c r="K37" i="8"/>
  <c r="I37" i="8"/>
  <c r="I19" i="8"/>
  <c r="K19" i="8"/>
  <c r="I13" i="9"/>
  <c r="O17" i="9"/>
  <c r="M17" i="9"/>
  <c r="O21" i="9"/>
  <c r="M21" i="9"/>
  <c r="M23" i="9"/>
  <c r="M27" i="9"/>
  <c r="O27" i="9"/>
  <c r="M35" i="9"/>
  <c r="O35" i="9"/>
  <c r="L36" i="9"/>
  <c r="N36" i="9"/>
  <c r="O33" i="9"/>
  <c r="I33" i="9"/>
  <c r="O37" i="9"/>
  <c r="M37" i="9"/>
  <c r="K29" i="9"/>
  <c r="I29" i="9"/>
  <c r="O25" i="9"/>
  <c r="N25" i="9"/>
  <c r="N22" i="9"/>
  <c r="L22" i="9"/>
  <c r="N26" i="9"/>
  <c r="M31" i="9"/>
  <c r="K31" i="9"/>
  <c r="O31" i="8"/>
  <c r="L13" i="8"/>
  <c r="M12" i="8"/>
  <c r="J12" i="8"/>
  <c r="M16" i="8"/>
  <c r="N16" i="8"/>
  <c r="M20" i="8"/>
  <c r="O20" i="8"/>
  <c r="N11" i="8"/>
  <c r="J11" i="8"/>
  <c r="L25" i="8"/>
  <c r="K25" i="8"/>
  <c r="N35" i="8"/>
  <c r="L35" i="8"/>
  <c r="O30" i="8"/>
  <c r="M30" i="8"/>
  <c r="O34" i="8"/>
  <c r="M34" i="8"/>
  <c r="N15" i="8"/>
  <c r="N27" i="8"/>
  <c r="O14" i="8"/>
  <c r="M18" i="8"/>
  <c r="M28" i="8"/>
  <c r="L23" i="8"/>
  <c r="N17" i="8"/>
  <c r="N21" i="8"/>
  <c r="N29" i="8"/>
  <c r="L22" i="8"/>
  <c r="N26" i="8"/>
  <c r="O32" i="8"/>
  <c r="O36" i="8"/>
  <c r="L37" i="8"/>
  <c r="L19" i="8"/>
  <c r="K17" i="9"/>
  <c r="K21" i="9"/>
  <c r="I21" i="9"/>
  <c r="L23" i="9"/>
  <c r="I27" i="9"/>
  <c r="I35" i="9"/>
  <c r="J36" i="9"/>
  <c r="N33" i="9"/>
  <c r="I37" i="9"/>
  <c r="O29" i="9"/>
  <c r="J25" i="9"/>
  <c r="J22" i="9"/>
  <c r="I26" i="9"/>
  <c r="I31" i="9"/>
  <c r="I13" i="8"/>
  <c r="I12" i="8"/>
  <c r="L16" i="8"/>
  <c r="K20" i="8"/>
  <c r="K11" i="8"/>
  <c r="I25" i="8"/>
  <c r="K30" i="8"/>
  <c r="K34" i="8"/>
  <c r="I15" i="8"/>
  <c r="I34" i="10"/>
  <c r="O23" i="10"/>
  <c r="K19" i="10"/>
  <c r="N16" i="10"/>
  <c r="O20" i="10"/>
  <c r="L20" i="10"/>
  <c r="L13" i="10"/>
  <c r="N13" i="10"/>
  <c r="I11" i="9"/>
  <c r="O11" i="9"/>
  <c r="M19" i="9"/>
  <c r="O19" i="9"/>
  <c r="N30" i="9"/>
  <c r="N34" i="9"/>
  <c r="L34" i="9"/>
  <c r="L16" i="9"/>
  <c r="K16" i="9"/>
  <c r="O12" i="9"/>
  <c r="M12" i="9"/>
  <c r="M15" i="9"/>
  <c r="L24" i="9"/>
  <c r="O24" i="9"/>
  <c r="L20" i="9"/>
  <c r="N20" i="9"/>
  <c r="L14" i="9"/>
  <c r="M14" i="9"/>
  <c r="N18" i="9"/>
  <c r="L18" i="9"/>
  <c r="L28" i="9"/>
  <c r="N28" i="9"/>
  <c r="L32" i="9"/>
  <c r="N32" i="9"/>
  <c r="M19" i="10"/>
  <c r="I16" i="10"/>
  <c r="N20" i="10"/>
  <c r="J13" i="10"/>
  <c r="L11" i="9"/>
  <c r="J11" i="9"/>
  <c r="I19" i="9"/>
  <c r="K19" i="9"/>
  <c r="J30" i="9"/>
  <c r="M30" i="9"/>
  <c r="J34" i="9"/>
  <c r="I34" i="9"/>
  <c r="O16" i="9"/>
  <c r="K12" i="9"/>
  <c r="I12" i="9"/>
  <c r="I15" i="9"/>
  <c r="O15" i="9"/>
  <c r="K24" i="9"/>
  <c r="J20" i="9"/>
  <c r="J14" i="9"/>
  <c r="J18" i="9"/>
  <c r="J28" i="9"/>
  <c r="K32" i="9"/>
  <c r="O13" i="9"/>
  <c r="M13" i="9"/>
  <c r="I28" i="8"/>
  <c r="K22" i="8"/>
  <c r="L26" i="8"/>
  <c r="K32" i="8"/>
  <c r="J19" i="8"/>
  <c r="I32" i="8"/>
  <c r="I18" i="8"/>
  <c r="J29" i="8"/>
  <c r="K36" i="8"/>
  <c r="J27" i="8"/>
  <c r="J14" i="8"/>
  <c r="I24" i="8"/>
  <c r="K23" i="8"/>
  <c r="J21" i="8"/>
  <c r="I36" i="8"/>
  <c r="J33" i="8"/>
  <c r="I34" i="8"/>
  <c r="K18" i="8"/>
  <c r="J22" i="8"/>
  <c r="K13" i="9"/>
  <c r="N24" i="8"/>
  <c r="J17" i="8"/>
  <c r="K26" i="8"/>
  <c r="K28" i="8"/>
  <c r="K14" i="8"/>
  <c r="J23" i="8"/>
  <c r="J37" i="8"/>
  <c r="T13" i="2"/>
  <c r="T17" i="2"/>
  <c r="U13" i="5"/>
  <c r="R13" i="5"/>
  <c r="V13" i="5"/>
  <c r="W37" i="5"/>
  <c r="R37" i="5"/>
  <c r="V37" i="5"/>
  <c r="S35" i="5"/>
  <c r="R35" i="5"/>
  <c r="V35" i="5"/>
  <c r="W33" i="5"/>
  <c r="R33" i="5"/>
  <c r="X33" i="5"/>
  <c r="U31" i="5"/>
  <c r="T31" i="5"/>
  <c r="U29" i="5"/>
  <c r="X29" i="5"/>
  <c r="AA36" i="5"/>
  <c r="AB36" i="5"/>
  <c r="R34" i="5"/>
  <c r="W34" i="5"/>
  <c r="AA32" i="5"/>
  <c r="AB32" i="5"/>
  <c r="R30" i="5"/>
  <c r="W30" i="5"/>
  <c r="AA28" i="5"/>
  <c r="AB28" i="5"/>
  <c r="AE26" i="5"/>
  <c r="AF26" i="5"/>
  <c r="AA24" i="5"/>
  <c r="AB24" i="5"/>
  <c r="AE22" i="5"/>
  <c r="AF22" i="5"/>
  <c r="AA20" i="5"/>
  <c r="AB20" i="5"/>
  <c r="AE18" i="5"/>
  <c r="AF18" i="5"/>
  <c r="AA16" i="5"/>
  <c r="AB16" i="5"/>
  <c r="AF27" i="5"/>
  <c r="AG27" i="5"/>
  <c r="S25" i="5"/>
  <c r="T25" i="5"/>
  <c r="AF23" i="5"/>
  <c r="AG23" i="5"/>
  <c r="S21" i="5"/>
  <c r="T21" i="5"/>
  <c r="AF19" i="5"/>
  <c r="AG19" i="5"/>
  <c r="S17" i="5"/>
  <c r="T17" i="5"/>
  <c r="AF15" i="5"/>
  <c r="AG15" i="5"/>
  <c r="AD11" i="5"/>
  <c r="AC11" i="5"/>
  <c r="V10" i="5"/>
  <c r="W10" i="5"/>
  <c r="V12" i="5"/>
  <c r="S12" i="5"/>
  <c r="AA14" i="5"/>
  <c r="AF14" i="5"/>
  <c r="AA30" i="5"/>
  <c r="X15" i="5"/>
  <c r="AB25" i="5"/>
  <c r="X23" i="5"/>
  <c r="T14" i="5"/>
  <c r="V14" i="5"/>
  <c r="S14" i="5"/>
  <c r="W14" i="5"/>
  <c r="R14" i="5"/>
  <c r="X14" i="5"/>
  <c r="U14" i="5"/>
  <c r="AD10" i="5"/>
  <c r="AE10" i="5"/>
  <c r="AG10" i="5"/>
  <c r="AE17" i="5"/>
  <c r="AA17" i="5"/>
  <c r="AD17" i="5"/>
  <c r="AE21" i="5"/>
  <c r="AA21" i="5"/>
  <c r="AD21" i="5"/>
  <c r="V27" i="5"/>
  <c r="R27" i="5"/>
  <c r="S27" i="5"/>
  <c r="U16" i="5"/>
  <c r="X16" i="5"/>
  <c r="T16" i="5"/>
  <c r="U18" i="5"/>
  <c r="X18" i="5"/>
  <c r="T18" i="5"/>
  <c r="U20" i="5"/>
  <c r="X20" i="5"/>
  <c r="V20" i="5"/>
  <c r="U22" i="5"/>
  <c r="V22" i="5"/>
  <c r="X22" i="5"/>
  <c r="U24" i="5"/>
  <c r="X24" i="5"/>
  <c r="V24" i="5"/>
  <c r="U26" i="5"/>
  <c r="V26" i="5"/>
  <c r="X26" i="5"/>
  <c r="U28" i="5"/>
  <c r="X28" i="5"/>
  <c r="V28" i="5"/>
  <c r="U32" i="5"/>
  <c r="X32" i="5"/>
  <c r="V32" i="5"/>
  <c r="AD34" i="5"/>
  <c r="AG34" i="5"/>
  <c r="AC34" i="5"/>
  <c r="U36" i="5"/>
  <c r="X36" i="5"/>
  <c r="V36" i="5"/>
  <c r="AE29" i="5"/>
  <c r="AA29" i="5"/>
  <c r="AD29" i="5"/>
  <c r="AE31" i="5"/>
  <c r="AA31" i="5"/>
  <c r="AD31" i="5"/>
  <c r="AE33" i="5"/>
  <c r="AA33" i="5"/>
  <c r="AD33" i="5"/>
  <c r="AE35" i="5"/>
  <c r="AA35" i="5"/>
  <c r="AD35" i="5"/>
  <c r="AE37" i="5"/>
  <c r="AA37" i="5"/>
  <c r="AD37" i="5"/>
  <c r="AD12" i="5"/>
  <c r="AG12" i="5"/>
  <c r="AE12" i="5"/>
  <c r="AE13" i="5"/>
  <c r="AA13" i="5"/>
  <c r="AF13" i="5"/>
  <c r="V11" i="5"/>
  <c r="R11" i="5"/>
  <c r="S11" i="5"/>
  <c r="V19" i="5"/>
  <c r="R19" i="5"/>
  <c r="S19" i="5"/>
  <c r="V23" i="5"/>
  <c r="R23" i="5"/>
  <c r="S23" i="5"/>
  <c r="AE25" i="5"/>
  <c r="AA25" i="5"/>
  <c r="AD25" i="5"/>
  <c r="V15" i="5"/>
  <c r="R15" i="5"/>
  <c r="U15" i="5"/>
  <c r="AD30" i="5"/>
  <c r="AG30" i="5"/>
  <c r="AC30" i="5"/>
  <c r="AF10" i="5"/>
  <c r="AB10" i="5"/>
  <c r="AA10" i="5"/>
  <c r="AC10" i="5"/>
  <c r="AG17" i="5"/>
  <c r="AC17" i="5"/>
  <c r="AF17" i="5"/>
  <c r="AB17" i="5"/>
  <c r="AG21" i="5"/>
  <c r="AC21" i="5"/>
  <c r="AF21" i="5"/>
  <c r="AB21" i="5"/>
  <c r="X27" i="5"/>
  <c r="T27" i="5"/>
  <c r="W27" i="5"/>
  <c r="U27" i="5"/>
  <c r="W16" i="5"/>
  <c r="S16" i="5"/>
  <c r="V16" i="5"/>
  <c r="R16" i="5"/>
  <c r="W18" i="5"/>
  <c r="S18" i="5"/>
  <c r="V18" i="5"/>
  <c r="R18" i="5"/>
  <c r="W20" i="5"/>
  <c r="S20" i="5"/>
  <c r="T20" i="5"/>
  <c r="R20" i="5"/>
  <c r="W22" i="5"/>
  <c r="S22" i="5"/>
  <c r="R22" i="5"/>
  <c r="T22" i="5"/>
  <c r="W24" i="5"/>
  <c r="S24" i="5"/>
  <c r="T24" i="5"/>
  <c r="R24" i="5"/>
  <c r="W26" i="5"/>
  <c r="S26" i="5"/>
  <c r="R26" i="5"/>
  <c r="T26" i="5"/>
  <c r="W28" i="5"/>
  <c r="S28" i="5"/>
  <c r="T28" i="5"/>
  <c r="R28" i="5"/>
  <c r="W32" i="5"/>
  <c r="S32" i="5"/>
  <c r="T32" i="5"/>
  <c r="R32" i="5"/>
  <c r="AF34" i="5"/>
  <c r="AB34" i="5"/>
  <c r="AE34" i="5"/>
  <c r="AA34" i="5"/>
  <c r="W36" i="5"/>
  <c r="S36" i="5"/>
  <c r="T36" i="5"/>
  <c r="R36" i="5"/>
  <c r="AG29" i="5"/>
  <c r="AC29" i="5"/>
  <c r="AF29" i="5"/>
  <c r="AB29" i="5"/>
  <c r="AG31" i="5"/>
  <c r="AC31" i="5"/>
  <c r="AF31" i="5"/>
  <c r="AB31" i="5"/>
  <c r="AG33" i="5"/>
  <c r="AC33" i="5"/>
  <c r="AF33" i="5"/>
  <c r="AB33" i="5"/>
  <c r="AG35" i="5"/>
  <c r="AC35" i="5"/>
  <c r="AF35" i="5"/>
  <c r="AB35" i="5"/>
  <c r="AG37" i="5"/>
  <c r="AC37" i="5"/>
  <c r="AF37" i="5"/>
  <c r="AB37" i="5"/>
  <c r="AF12" i="5"/>
  <c r="AB12" i="5"/>
  <c r="AC12" i="5"/>
  <c r="AA12" i="5"/>
  <c r="AG13" i="5"/>
  <c r="AC13" i="5"/>
  <c r="AD13" i="5"/>
  <c r="AB13" i="5"/>
  <c r="X11" i="5"/>
  <c r="T11" i="5"/>
  <c r="U11" i="5"/>
  <c r="X19" i="5"/>
  <c r="W19" i="5"/>
  <c r="T23" i="5"/>
  <c r="U23" i="5"/>
  <c r="AG25" i="5"/>
  <c r="AF25" i="5"/>
  <c r="T15" i="5"/>
  <c r="S15" i="5"/>
  <c r="AF30" i="5"/>
  <c r="AE30" i="5"/>
  <c r="AD14" i="5"/>
  <c r="AE14" i="5"/>
  <c r="AC14" i="5"/>
  <c r="U12" i="5"/>
  <c r="X12" i="5"/>
  <c r="R12" i="5"/>
  <c r="U10" i="5"/>
  <c r="X10" i="5"/>
  <c r="R10" i="5"/>
  <c r="AE11" i="5"/>
  <c r="AA11" i="5"/>
  <c r="AB11" i="5"/>
  <c r="AE15" i="5"/>
  <c r="AA15" i="5"/>
  <c r="AB15" i="5"/>
  <c r="V17" i="5"/>
  <c r="R17" i="5"/>
  <c r="U17" i="5"/>
  <c r="AE19" i="5"/>
  <c r="AA19" i="5"/>
  <c r="AD19" i="5"/>
  <c r="V21" i="5"/>
  <c r="R21" i="5"/>
  <c r="W21" i="5"/>
  <c r="AE23" i="5"/>
  <c r="AA23" i="5"/>
  <c r="AD23" i="5"/>
  <c r="V25" i="5"/>
  <c r="R25" i="5"/>
  <c r="W25" i="5"/>
  <c r="AE27" i="5"/>
  <c r="AA27" i="5"/>
  <c r="AD27" i="5"/>
  <c r="AD16" i="5"/>
  <c r="AG16" i="5"/>
  <c r="AE16" i="5"/>
  <c r="AD18" i="5"/>
  <c r="AG18" i="5"/>
  <c r="AC18" i="5"/>
  <c r="AD20" i="5"/>
  <c r="AG20" i="5"/>
  <c r="AC20" i="5"/>
  <c r="AD22" i="5"/>
  <c r="AG22" i="5"/>
  <c r="AC22" i="5"/>
  <c r="AD24" i="5"/>
  <c r="AG24" i="5"/>
  <c r="AC24" i="5"/>
  <c r="AD26" i="5"/>
  <c r="AG26" i="5"/>
  <c r="AC26" i="5"/>
  <c r="AD28" i="5"/>
  <c r="AG28" i="5"/>
  <c r="AC28" i="5"/>
  <c r="U30" i="5"/>
  <c r="V30" i="5"/>
  <c r="X30" i="5"/>
  <c r="AD32" i="5"/>
  <c r="AG32" i="5"/>
  <c r="AC32" i="5"/>
  <c r="U34" i="5"/>
  <c r="V34" i="5"/>
  <c r="X34" i="5"/>
  <c r="AD36" i="5"/>
  <c r="AG36" i="5"/>
  <c r="AC36" i="5"/>
  <c r="V29" i="5"/>
  <c r="R29" i="5"/>
  <c r="W29" i="5"/>
  <c r="V31" i="5"/>
  <c r="R31" i="5"/>
  <c r="S31" i="5"/>
  <c r="V33" i="5"/>
  <c r="R11" i="2"/>
  <c r="R15" i="2"/>
  <c r="R19" i="2"/>
  <c r="AC11" i="2"/>
  <c r="AC13" i="2"/>
  <c r="AE15" i="2"/>
  <c r="AG17" i="2"/>
  <c r="AA19" i="2"/>
  <c r="AD22" i="2"/>
  <c r="S13" i="5"/>
  <c r="W13" i="5"/>
  <c r="T13" i="5"/>
  <c r="X13" i="5"/>
  <c r="S37" i="5"/>
  <c r="U37" i="5"/>
  <c r="T37" i="5"/>
  <c r="X37" i="5"/>
  <c r="U35" i="5"/>
  <c r="W35" i="5"/>
  <c r="T35" i="5"/>
  <c r="X35" i="5"/>
  <c r="S33" i="5"/>
  <c r="U33" i="5"/>
  <c r="T33" i="5"/>
  <c r="W31" i="5"/>
  <c r="X31" i="5"/>
  <c r="S29" i="5"/>
  <c r="T29" i="5"/>
  <c r="AE36" i="5"/>
  <c r="AF36" i="5"/>
  <c r="T34" i="5"/>
  <c r="S34" i="5"/>
  <c r="AE32" i="5"/>
  <c r="AF32" i="5"/>
  <c r="T30" i="5"/>
  <c r="S30" i="5"/>
  <c r="AE28" i="5"/>
  <c r="AF28" i="5"/>
  <c r="AA26" i="5"/>
  <c r="AB26" i="5"/>
  <c r="AE24" i="5"/>
  <c r="AF24" i="5"/>
  <c r="AA22" i="5"/>
  <c r="AB22" i="5"/>
  <c r="AE20" i="5"/>
  <c r="AF20" i="5"/>
  <c r="AA18" i="5"/>
  <c r="AB18" i="5"/>
  <c r="AC16" i="5"/>
  <c r="AF16" i="5"/>
  <c r="AB27" i="5"/>
  <c r="AC27" i="5"/>
  <c r="U25" i="5"/>
  <c r="X25" i="5"/>
  <c r="AB23" i="5"/>
  <c r="AC23" i="5"/>
  <c r="U21" i="5"/>
  <c r="X21" i="5"/>
  <c r="AB19" i="5"/>
  <c r="AC19" i="5"/>
  <c r="W17" i="5"/>
  <c r="X17" i="5"/>
  <c r="AD15" i="5"/>
  <c r="AC15" i="5"/>
  <c r="AF11" i="5"/>
  <c r="AG11" i="5"/>
  <c r="T10" i="5"/>
  <c r="S10" i="5"/>
  <c r="T12" i="5"/>
  <c r="W12" i="5"/>
  <c r="AG14" i="5"/>
  <c r="AB14" i="5"/>
  <c r="AB30" i="5"/>
  <c r="W15" i="5"/>
  <c r="AC25" i="5"/>
  <c r="W23" i="5"/>
  <c r="T19" i="5"/>
  <c r="W11" i="5"/>
  <c r="N17" i="5"/>
  <c r="J17" i="5"/>
  <c r="I17" i="5"/>
  <c r="K17" i="5"/>
  <c r="L21" i="5"/>
  <c r="M21" i="5"/>
  <c r="O21" i="5"/>
  <c r="N25" i="5"/>
  <c r="J25" i="5"/>
  <c r="I25" i="5"/>
  <c r="K25" i="5"/>
  <c r="M30" i="5"/>
  <c r="I30" i="5"/>
  <c r="J30" i="5"/>
  <c r="N15" i="5"/>
  <c r="J15" i="5"/>
  <c r="K15" i="5"/>
  <c r="I15" i="5"/>
  <c r="M16" i="5"/>
  <c r="I16" i="5"/>
  <c r="N16" i="5"/>
  <c r="O18" i="5"/>
  <c r="K18" i="5"/>
  <c r="N18" i="5"/>
  <c r="L18" i="5"/>
  <c r="M20" i="5"/>
  <c r="I20" i="5"/>
  <c r="N20" i="5"/>
  <c r="O22" i="5"/>
  <c r="K22" i="5"/>
  <c r="N22" i="5"/>
  <c r="L22" i="5"/>
  <c r="M24" i="5"/>
  <c r="I24" i="5"/>
  <c r="N24" i="5"/>
  <c r="O26" i="5"/>
  <c r="K26" i="5"/>
  <c r="N26" i="5"/>
  <c r="L26" i="5"/>
  <c r="M28" i="5"/>
  <c r="I28" i="5"/>
  <c r="N28" i="5"/>
  <c r="N34" i="5"/>
  <c r="J34" i="5"/>
  <c r="M34" i="5"/>
  <c r="I34" i="5"/>
  <c r="M14" i="5"/>
  <c r="I14" i="5"/>
  <c r="J14" i="5"/>
  <c r="L12" i="5"/>
  <c r="M12" i="5"/>
  <c r="I12" i="5"/>
  <c r="J12" i="5"/>
  <c r="O10" i="5"/>
  <c r="K10" i="5"/>
  <c r="N10" i="5"/>
  <c r="N19" i="5"/>
  <c r="J19" i="5"/>
  <c r="K19" i="5"/>
  <c r="I19" i="5"/>
  <c r="L23" i="5"/>
  <c r="O23" i="5"/>
  <c r="M23" i="5"/>
  <c r="N27" i="5"/>
  <c r="J27" i="5"/>
  <c r="K27" i="5"/>
  <c r="I27" i="5"/>
  <c r="O32" i="5"/>
  <c r="K32" i="5"/>
  <c r="L32" i="5"/>
  <c r="N36" i="5"/>
  <c r="J36" i="5"/>
  <c r="M36" i="5"/>
  <c r="I36" i="5"/>
  <c r="L29" i="5"/>
  <c r="M29" i="5"/>
  <c r="O29" i="5"/>
  <c r="N31" i="5"/>
  <c r="J31" i="5"/>
  <c r="K31" i="5"/>
  <c r="I31" i="5"/>
  <c r="M33" i="5"/>
  <c r="I33" i="5"/>
  <c r="L33" i="5"/>
  <c r="O35" i="5"/>
  <c r="L17" i="5"/>
  <c r="M17" i="5"/>
  <c r="O17" i="5"/>
  <c r="N21" i="5"/>
  <c r="J21" i="5"/>
  <c r="I21" i="5"/>
  <c r="K21" i="5"/>
  <c r="L25" i="5"/>
  <c r="M25" i="5"/>
  <c r="O25" i="5"/>
  <c r="O30" i="5"/>
  <c r="K30" i="5"/>
  <c r="N30" i="5"/>
  <c r="L30" i="5"/>
  <c r="L15" i="5"/>
  <c r="O15" i="5"/>
  <c r="M15" i="5"/>
  <c r="O16" i="5"/>
  <c r="K16" i="5"/>
  <c r="L16" i="5"/>
  <c r="J16" i="5"/>
  <c r="M18" i="5"/>
  <c r="I18" i="5"/>
  <c r="J18" i="5"/>
  <c r="O20" i="5"/>
  <c r="K20" i="5"/>
  <c r="L20" i="5"/>
  <c r="J20" i="5"/>
  <c r="M22" i="5"/>
  <c r="I22" i="5"/>
  <c r="J22" i="5"/>
  <c r="O24" i="5"/>
  <c r="K24" i="5"/>
  <c r="L24" i="5"/>
  <c r="J24" i="5"/>
  <c r="M26" i="5"/>
  <c r="I26" i="5"/>
  <c r="J26" i="5"/>
  <c r="O28" i="5"/>
  <c r="K28" i="5"/>
  <c r="L28" i="5"/>
  <c r="J28" i="5"/>
  <c r="L34" i="5"/>
  <c r="O34" i="5"/>
  <c r="K34" i="5"/>
  <c r="O14" i="5"/>
  <c r="T9" i="2"/>
  <c r="X9" i="2"/>
  <c r="V11" i="2"/>
  <c r="X13" i="2"/>
  <c r="V15" i="2"/>
  <c r="X17" i="2"/>
  <c r="V19" i="2"/>
  <c r="U20" i="2"/>
  <c r="S24" i="2"/>
  <c r="W24" i="2"/>
  <c r="AG11" i="2"/>
  <c r="M11" i="5"/>
  <c r="L11" i="5"/>
  <c r="I11" i="5"/>
  <c r="J13" i="5"/>
  <c r="O13" i="5"/>
  <c r="K13" i="5"/>
  <c r="N13" i="5"/>
  <c r="L37" i="5"/>
  <c r="I37" i="5"/>
  <c r="M37" i="5"/>
  <c r="J35" i="5"/>
  <c r="N35" i="5"/>
  <c r="K35" i="5"/>
  <c r="J33" i="5"/>
  <c r="K33" i="5"/>
  <c r="M31" i="5"/>
  <c r="L31" i="5"/>
  <c r="I29" i="5"/>
  <c r="N29" i="5"/>
  <c r="O36" i="5"/>
  <c r="J32" i="5"/>
  <c r="M32" i="5"/>
  <c r="M27" i="5"/>
  <c r="L27" i="5"/>
  <c r="K23" i="5"/>
  <c r="N23" i="5"/>
  <c r="O19" i="5"/>
  <c r="J10" i="5"/>
  <c r="M10" i="5"/>
  <c r="N12" i="5"/>
  <c r="O12" i="5"/>
  <c r="N14" i="5"/>
  <c r="R9" i="2"/>
  <c r="V9" i="2"/>
  <c r="S20" i="2"/>
  <c r="W20" i="2"/>
  <c r="U24" i="2"/>
  <c r="K11" i="5"/>
  <c r="J11" i="5"/>
  <c r="N11" i="5"/>
  <c r="O11" i="5"/>
  <c r="L13" i="5"/>
  <c r="I13" i="5"/>
  <c r="M13" i="5"/>
  <c r="J37" i="5"/>
  <c r="N37" i="5"/>
  <c r="K37" i="5"/>
  <c r="O37" i="5"/>
  <c r="L35" i="5"/>
  <c r="I35" i="5"/>
  <c r="M35" i="5"/>
  <c r="N33" i="5"/>
  <c r="O33" i="5"/>
  <c r="O31" i="5"/>
  <c r="K29" i="5"/>
  <c r="J29" i="5"/>
  <c r="K36" i="5"/>
  <c r="L36" i="5"/>
  <c r="I32" i="5"/>
  <c r="N32" i="5"/>
  <c r="O27" i="5"/>
  <c r="I23" i="5"/>
  <c r="J23" i="5"/>
  <c r="M19" i="5"/>
  <c r="L19" i="5"/>
  <c r="I10" i="5"/>
  <c r="L10" i="5"/>
  <c r="K12" i="5"/>
  <c r="L14" i="5"/>
  <c r="K14" i="5"/>
  <c r="Z9" i="2"/>
  <c r="AF9" i="2"/>
  <c r="AD9" i="2"/>
  <c r="AB9" i="2"/>
  <c r="AG9" i="2"/>
  <c r="AC9" i="2"/>
  <c r="AE9" i="2"/>
  <c r="AA9" i="2"/>
  <c r="Q11" i="2"/>
  <c r="W11" i="2"/>
  <c r="U11" i="2"/>
  <c r="S11" i="2"/>
  <c r="Q13" i="2"/>
  <c r="W13" i="2"/>
  <c r="U13" i="2"/>
  <c r="S13" i="2"/>
  <c r="Q15" i="2"/>
  <c r="W15" i="2"/>
  <c r="U15" i="2"/>
  <c r="S15" i="2"/>
  <c r="Q17" i="2"/>
  <c r="W17" i="2"/>
  <c r="U17" i="2"/>
  <c r="S17" i="2"/>
  <c r="Q19" i="2"/>
  <c r="W19" i="2"/>
  <c r="U19" i="2"/>
  <c r="S19" i="2"/>
  <c r="T11" i="2"/>
  <c r="X11" i="2"/>
  <c r="R13" i="2"/>
  <c r="V13" i="2"/>
  <c r="T15" i="2"/>
  <c r="X15" i="2"/>
  <c r="R17" i="2"/>
  <c r="V17" i="2"/>
  <c r="T19" i="2"/>
  <c r="X19" i="2"/>
  <c r="Z11" i="2"/>
  <c r="AF11" i="2"/>
  <c r="AD11" i="2"/>
  <c r="AB11" i="2"/>
  <c r="Z13" i="2"/>
  <c r="AF13" i="2"/>
  <c r="AD13" i="2"/>
  <c r="AB13" i="2"/>
  <c r="AE13" i="2"/>
  <c r="AA13" i="2"/>
  <c r="Z15" i="2"/>
  <c r="AF15" i="2"/>
  <c r="AD15" i="2"/>
  <c r="AB15" i="2"/>
  <c r="AG15" i="2"/>
  <c r="AC15" i="2"/>
  <c r="Z17" i="2"/>
  <c r="AF17" i="2"/>
  <c r="AD17" i="2"/>
  <c r="AB17" i="2"/>
  <c r="AE17" i="2"/>
  <c r="AA17" i="2"/>
  <c r="Z19" i="2"/>
  <c r="AF19" i="2"/>
  <c r="AD19" i="2"/>
  <c r="AB19" i="2"/>
  <c r="AG19" i="2"/>
  <c r="AC19" i="2"/>
  <c r="Z22" i="2"/>
  <c r="AG22" i="2"/>
  <c r="AE22" i="2"/>
  <c r="AC22" i="2"/>
  <c r="AA22" i="2"/>
  <c r="AF22" i="2"/>
  <c r="AB22" i="2"/>
  <c r="Z26" i="2"/>
  <c r="AG26" i="2"/>
  <c r="AE26" i="2"/>
  <c r="AC26" i="2"/>
  <c r="AA26" i="2"/>
  <c r="AF26" i="2"/>
  <c r="AB26" i="2"/>
  <c r="S9" i="2"/>
  <c r="U9" i="2"/>
  <c r="W9" i="2"/>
  <c r="R20" i="2"/>
  <c r="T20" i="2"/>
  <c r="V20" i="2"/>
  <c r="X20" i="2"/>
  <c r="R24" i="2"/>
  <c r="T24" i="2"/>
  <c r="V24" i="2"/>
  <c r="X24" i="2"/>
  <c r="AA11" i="2"/>
  <c r="AE11" i="2"/>
  <c r="AG13" i="2"/>
  <c r="AA15" i="2"/>
  <c r="AC17" i="2"/>
  <c r="AE19" i="2"/>
  <c r="AD26" i="2"/>
  <c r="Z10" i="4"/>
  <c r="AF10" i="4"/>
  <c r="AD10" i="4"/>
  <c r="AB10" i="4"/>
  <c r="AG10" i="4"/>
  <c r="AE10" i="4"/>
  <c r="AC10" i="4"/>
  <c r="AA10" i="4"/>
  <c r="Z36" i="4"/>
  <c r="AF36" i="4"/>
  <c r="AD36" i="4"/>
  <c r="AB36" i="4"/>
  <c r="AG36" i="4"/>
  <c r="AE36" i="4"/>
  <c r="AC36" i="4"/>
  <c r="AA36" i="4"/>
  <c r="Z23" i="4"/>
  <c r="AG23" i="4"/>
  <c r="AE23" i="4"/>
  <c r="AC23" i="4"/>
  <c r="AA23" i="4"/>
  <c r="AF23" i="4"/>
  <c r="AD23" i="4"/>
  <c r="AB23" i="4"/>
  <c r="Q21" i="4"/>
  <c r="X21" i="4"/>
  <c r="V21" i="4"/>
  <c r="T21" i="4"/>
  <c r="R21" i="4"/>
  <c r="W21" i="4"/>
  <c r="U21" i="4"/>
  <c r="S21" i="4"/>
  <c r="Z19" i="4"/>
  <c r="AG19" i="4"/>
  <c r="AE19" i="4"/>
  <c r="AC19" i="4"/>
  <c r="AA19" i="4"/>
  <c r="AF19" i="4"/>
  <c r="AD19" i="4"/>
  <c r="AB19" i="4"/>
  <c r="Q17" i="4"/>
  <c r="W17" i="4"/>
  <c r="U17" i="4"/>
  <c r="S17" i="4"/>
  <c r="V17" i="4"/>
  <c r="R17" i="4"/>
  <c r="X17" i="4"/>
  <c r="T17" i="4"/>
  <c r="Z15" i="4"/>
  <c r="AF15" i="4"/>
  <c r="AD15" i="4"/>
  <c r="AB15" i="4"/>
  <c r="AG15" i="4"/>
  <c r="AC15" i="4"/>
  <c r="AE15" i="4"/>
  <c r="AA15" i="4"/>
  <c r="Q13" i="4"/>
  <c r="W13" i="4"/>
  <c r="U13" i="4"/>
  <c r="S13" i="4"/>
  <c r="V13" i="4"/>
  <c r="R13" i="4"/>
  <c r="X13" i="4"/>
  <c r="T13" i="4"/>
  <c r="Z11" i="4"/>
  <c r="AG11" i="4"/>
  <c r="AE11" i="4"/>
  <c r="AC11" i="4"/>
  <c r="AA11" i="4"/>
  <c r="AF11" i="4"/>
  <c r="AD11" i="4"/>
  <c r="AB11" i="4"/>
  <c r="Z12" i="4"/>
  <c r="AF12" i="4"/>
  <c r="AD12" i="4"/>
  <c r="AB12" i="4"/>
  <c r="AG12" i="4"/>
  <c r="AE12" i="4"/>
  <c r="AC12" i="4"/>
  <c r="AA12" i="4"/>
  <c r="Z14" i="4"/>
  <c r="AG14" i="4"/>
  <c r="AE14" i="4"/>
  <c r="AC14" i="4"/>
  <c r="AA14" i="4"/>
  <c r="AF14" i="4"/>
  <c r="AB14" i="4"/>
  <c r="AD14" i="4"/>
  <c r="Z16" i="4"/>
  <c r="AF16" i="4"/>
  <c r="AG16" i="4"/>
  <c r="AE16" i="4"/>
  <c r="AC16" i="4"/>
  <c r="AA16" i="4"/>
  <c r="AD16" i="4"/>
  <c r="AB16" i="4"/>
  <c r="Z18" i="4"/>
  <c r="AF18" i="4"/>
  <c r="AD18" i="4"/>
  <c r="AB18" i="4"/>
  <c r="AG18" i="4"/>
  <c r="AE18" i="4"/>
  <c r="AC18" i="4"/>
  <c r="AA18" i="4"/>
  <c r="Z20" i="4"/>
  <c r="AF20" i="4"/>
  <c r="AD20" i="4"/>
  <c r="AB20" i="4"/>
  <c r="AG20" i="4"/>
  <c r="AE20" i="4"/>
  <c r="AC20" i="4"/>
  <c r="AA20" i="4"/>
  <c r="Z22" i="4"/>
  <c r="AF22" i="4"/>
  <c r="AD22" i="4"/>
  <c r="AB22" i="4"/>
  <c r="AG22" i="4"/>
  <c r="AE22" i="4"/>
  <c r="AC22" i="4"/>
  <c r="AA22" i="4"/>
  <c r="Z24" i="4"/>
  <c r="AF24" i="4"/>
  <c r="AD24" i="4"/>
  <c r="AB24" i="4"/>
  <c r="AG24" i="4"/>
  <c r="AE24" i="4"/>
  <c r="AC24" i="4"/>
  <c r="AA24" i="4"/>
  <c r="Q26" i="4"/>
  <c r="W26" i="4"/>
  <c r="U26" i="4"/>
  <c r="S26" i="4"/>
  <c r="X26" i="4"/>
  <c r="V26" i="4"/>
  <c r="T26" i="4"/>
  <c r="R26" i="4"/>
  <c r="Z28" i="4"/>
  <c r="AF28" i="4"/>
  <c r="AD28" i="4"/>
  <c r="AB28" i="4"/>
  <c r="AG28" i="4"/>
  <c r="AE28" i="4"/>
  <c r="AC28" i="4"/>
  <c r="AA28" i="4"/>
  <c r="Z32" i="4"/>
  <c r="AF32" i="4"/>
  <c r="AD32" i="4"/>
  <c r="AB32" i="4"/>
  <c r="AG32" i="4"/>
  <c r="AE32" i="4"/>
  <c r="AC32" i="4"/>
  <c r="AA32" i="4"/>
  <c r="Z25" i="4"/>
  <c r="AG25" i="4"/>
  <c r="AE25" i="4"/>
  <c r="AC25" i="4"/>
  <c r="AA25" i="4"/>
  <c r="AF25" i="4"/>
  <c r="AD25" i="4"/>
  <c r="AB25" i="4"/>
  <c r="Z27" i="4"/>
  <c r="AG27" i="4"/>
  <c r="AE27" i="4"/>
  <c r="AC27" i="4"/>
  <c r="AA27" i="4"/>
  <c r="AF27" i="4"/>
  <c r="AD27" i="4"/>
  <c r="AB27" i="4"/>
  <c r="Z30" i="4"/>
  <c r="AF30" i="4"/>
  <c r="AD30" i="4"/>
  <c r="AB30" i="4"/>
  <c r="AG30" i="4"/>
  <c r="AE30" i="4"/>
  <c r="AC30" i="4"/>
  <c r="AA30" i="4"/>
  <c r="Q32" i="4"/>
  <c r="W32" i="4"/>
  <c r="U32" i="4"/>
  <c r="S32" i="4"/>
  <c r="X32" i="4"/>
  <c r="V32" i="4"/>
  <c r="T32" i="4"/>
  <c r="R32" i="4"/>
  <c r="Z34" i="4"/>
  <c r="AF34" i="4"/>
  <c r="AD34" i="4"/>
  <c r="AB34" i="4"/>
  <c r="AG34" i="4"/>
  <c r="AE34" i="4"/>
  <c r="AC34" i="4"/>
  <c r="AA34" i="4"/>
  <c r="Q36" i="4"/>
  <c r="W36" i="4"/>
  <c r="U36" i="4"/>
  <c r="S36" i="4"/>
  <c r="X36" i="4"/>
  <c r="V36" i="4"/>
  <c r="T36" i="4"/>
  <c r="R36" i="4"/>
  <c r="Z29" i="4"/>
  <c r="AG29" i="4"/>
  <c r="AE29" i="4"/>
  <c r="AC29" i="4"/>
  <c r="AA29" i="4"/>
  <c r="AF29" i="4"/>
  <c r="AD29" i="4"/>
  <c r="AB29" i="4"/>
  <c r="Z31" i="4"/>
  <c r="AG31" i="4"/>
  <c r="AE31" i="4"/>
  <c r="AC31" i="4"/>
  <c r="AA31" i="4"/>
  <c r="AF31" i="4"/>
  <c r="AD31" i="4"/>
  <c r="AB31" i="4"/>
  <c r="Z33" i="4"/>
  <c r="AG33" i="4"/>
  <c r="AE33" i="4"/>
  <c r="AC33" i="4"/>
  <c r="AA33" i="4"/>
  <c r="AF33" i="4"/>
  <c r="AD33" i="4"/>
  <c r="AB33" i="4"/>
  <c r="Z35" i="4"/>
  <c r="AG35" i="4"/>
  <c r="AE35" i="4"/>
  <c r="AC35" i="4"/>
  <c r="AA35" i="4"/>
  <c r="AF35" i="4"/>
  <c r="AD35" i="4"/>
  <c r="AB35" i="4"/>
  <c r="Z37" i="4"/>
  <c r="AG37" i="4"/>
  <c r="AE37" i="4"/>
  <c r="AC37" i="4"/>
  <c r="AA37" i="4"/>
  <c r="AF37" i="4"/>
  <c r="AD37" i="4"/>
  <c r="AB37" i="4"/>
  <c r="Q34" i="4"/>
  <c r="W34" i="4"/>
  <c r="U34" i="4"/>
  <c r="S34" i="4"/>
  <c r="X34" i="4"/>
  <c r="V34" i="4"/>
  <c r="T34" i="4"/>
  <c r="R34" i="4"/>
  <c r="Q28" i="4"/>
  <c r="W28" i="4"/>
  <c r="U28" i="4"/>
  <c r="S28" i="4"/>
  <c r="X28" i="4"/>
  <c r="V28" i="4"/>
  <c r="T28" i="4"/>
  <c r="R28" i="4"/>
  <c r="Q23" i="4"/>
  <c r="X23" i="4"/>
  <c r="V23" i="4"/>
  <c r="T23" i="4"/>
  <c r="R23" i="4"/>
  <c r="W23" i="4"/>
  <c r="U23" i="4"/>
  <c r="S23" i="4"/>
  <c r="Z21" i="4"/>
  <c r="AG21" i="4"/>
  <c r="AE21" i="4"/>
  <c r="AC21" i="4"/>
  <c r="AA21" i="4"/>
  <c r="AF21" i="4"/>
  <c r="AD21" i="4"/>
  <c r="AB21" i="4"/>
  <c r="Q19" i="4"/>
  <c r="X19" i="4"/>
  <c r="V19" i="4"/>
  <c r="T19" i="4"/>
  <c r="R19" i="4"/>
  <c r="W19" i="4"/>
  <c r="U19" i="4"/>
  <c r="S19" i="4"/>
  <c r="Z17" i="4"/>
  <c r="AG17" i="4"/>
  <c r="AE17" i="4"/>
  <c r="AC17" i="4"/>
  <c r="AA17" i="4"/>
  <c r="AF17" i="4"/>
  <c r="AD17" i="4"/>
  <c r="AB17" i="4"/>
  <c r="Q15" i="4"/>
  <c r="W15" i="4"/>
  <c r="U15" i="4"/>
  <c r="S15" i="4"/>
  <c r="X15" i="4"/>
  <c r="T15" i="4"/>
  <c r="V15" i="4"/>
  <c r="R15" i="4"/>
  <c r="Z13" i="4"/>
  <c r="AF13" i="4"/>
  <c r="AE13" i="4"/>
  <c r="AC13" i="4"/>
  <c r="AA13" i="4"/>
  <c r="AG13" i="4"/>
  <c r="AD13" i="4"/>
  <c r="AB13" i="4"/>
  <c r="Q11" i="4"/>
  <c r="X11" i="4"/>
  <c r="V11" i="4"/>
  <c r="T11" i="4"/>
  <c r="R11" i="4"/>
  <c r="W11" i="4"/>
  <c r="U11" i="4"/>
  <c r="S11" i="4"/>
  <c r="Q10" i="4"/>
  <c r="X10" i="4"/>
  <c r="V10" i="4"/>
  <c r="T10" i="4"/>
  <c r="W10" i="4"/>
  <c r="U10" i="4"/>
  <c r="S10" i="4"/>
  <c r="Z26" i="4"/>
  <c r="AF26" i="4"/>
  <c r="AD26" i="4"/>
  <c r="AB26" i="4"/>
  <c r="AG26" i="4"/>
  <c r="AE26" i="4"/>
  <c r="AC26" i="4"/>
  <c r="AA26" i="4"/>
  <c r="Q12" i="4"/>
  <c r="W12" i="4"/>
  <c r="U12" i="4"/>
  <c r="S12" i="4"/>
  <c r="X12" i="4"/>
  <c r="V12" i="4"/>
  <c r="T12" i="4"/>
  <c r="R12" i="4"/>
  <c r="Q14" i="4"/>
  <c r="X14" i="4"/>
  <c r="V14" i="4"/>
  <c r="T14" i="4"/>
  <c r="R14" i="4"/>
  <c r="W14" i="4"/>
  <c r="S14" i="4"/>
  <c r="U14" i="4"/>
  <c r="Q16" i="4"/>
  <c r="X16" i="4"/>
  <c r="V16" i="4"/>
  <c r="T16" i="4"/>
  <c r="R16" i="4"/>
  <c r="U16" i="4"/>
  <c r="W16" i="4"/>
  <c r="S16" i="4"/>
  <c r="Q18" i="4"/>
  <c r="X18" i="4"/>
  <c r="V18" i="4"/>
  <c r="T18" i="4"/>
  <c r="R18" i="4"/>
  <c r="W18" i="4"/>
  <c r="S18" i="4"/>
  <c r="U18" i="4"/>
  <c r="Q20" i="4"/>
  <c r="W20" i="4"/>
  <c r="U20" i="4"/>
  <c r="S20" i="4"/>
  <c r="X20" i="4"/>
  <c r="V20" i="4"/>
  <c r="T20" i="4"/>
  <c r="R20" i="4"/>
  <c r="Q22" i="4"/>
  <c r="W22" i="4"/>
  <c r="U22" i="4"/>
  <c r="S22" i="4"/>
  <c r="X22" i="4"/>
  <c r="V22" i="4"/>
  <c r="T22" i="4"/>
  <c r="R22" i="4"/>
  <c r="Q24" i="4"/>
  <c r="W24" i="4"/>
  <c r="U24" i="4"/>
  <c r="S24" i="4"/>
  <c r="X24" i="4"/>
  <c r="V24" i="4"/>
  <c r="T24" i="4"/>
  <c r="R24" i="4"/>
  <c r="Q30" i="4"/>
  <c r="W30" i="4"/>
  <c r="U30" i="4"/>
  <c r="S30" i="4"/>
  <c r="X30" i="4"/>
  <c r="V30" i="4"/>
  <c r="T30" i="4"/>
  <c r="R30" i="4"/>
  <c r="Q25" i="4"/>
  <c r="X25" i="4"/>
  <c r="V25" i="4"/>
  <c r="T25" i="4"/>
  <c r="R25" i="4"/>
  <c r="W25" i="4"/>
  <c r="U25" i="4"/>
  <c r="S25" i="4"/>
  <c r="Q27" i="4"/>
  <c r="X27" i="4"/>
  <c r="V27" i="4"/>
  <c r="T27" i="4"/>
  <c r="R27" i="4"/>
  <c r="W27" i="4"/>
  <c r="U27" i="4"/>
  <c r="S27" i="4"/>
  <c r="Q29" i="4"/>
  <c r="X29" i="4"/>
  <c r="V29" i="4"/>
  <c r="T29" i="4"/>
  <c r="R29" i="4"/>
  <c r="W29" i="4"/>
  <c r="U29" i="4"/>
  <c r="S29" i="4"/>
  <c r="Q31" i="4"/>
  <c r="X31" i="4"/>
  <c r="V31" i="4"/>
  <c r="T31" i="4"/>
  <c r="R31" i="4"/>
  <c r="W31" i="4"/>
  <c r="U31" i="4"/>
  <c r="S31" i="4"/>
  <c r="Q33" i="4"/>
  <c r="X33" i="4"/>
  <c r="V33" i="4"/>
  <c r="T33" i="4"/>
  <c r="R33" i="4"/>
  <c r="W33" i="4"/>
  <c r="U33" i="4"/>
  <c r="S33" i="4"/>
  <c r="Q35" i="4"/>
  <c r="X35" i="4"/>
  <c r="V35" i="4"/>
  <c r="T35" i="4"/>
  <c r="R35" i="4"/>
  <c r="W35" i="4"/>
  <c r="U35" i="4"/>
  <c r="S35" i="4"/>
  <c r="Q37" i="4"/>
  <c r="X37" i="4"/>
  <c r="V37" i="4"/>
  <c r="T37" i="4"/>
  <c r="R37" i="4"/>
  <c r="W37" i="4"/>
  <c r="U37" i="4"/>
  <c r="S37" i="4"/>
  <c r="J26" i="4"/>
  <c r="L26" i="4"/>
  <c r="N26" i="4"/>
  <c r="I26" i="4"/>
  <c r="K26" i="4"/>
  <c r="M26" i="4"/>
  <c r="O26" i="4"/>
  <c r="I21" i="4"/>
  <c r="K21" i="4"/>
  <c r="M21" i="4"/>
  <c r="O21" i="4"/>
  <c r="J21" i="4"/>
  <c r="L21" i="4"/>
  <c r="N21" i="4"/>
  <c r="I17" i="4"/>
  <c r="K17" i="4"/>
  <c r="M17" i="4"/>
  <c r="O17" i="4"/>
  <c r="J17" i="4"/>
  <c r="L17" i="4"/>
  <c r="N17" i="4"/>
  <c r="N16" i="4"/>
  <c r="L16" i="4"/>
  <c r="O16" i="4"/>
  <c r="M16" i="4"/>
  <c r="K16" i="4"/>
  <c r="I16" i="4"/>
  <c r="J18" i="4"/>
  <c r="L18" i="4"/>
  <c r="N18" i="4"/>
  <c r="I18" i="4"/>
  <c r="K18" i="4"/>
  <c r="M18" i="4"/>
  <c r="O18" i="4"/>
  <c r="J20" i="4"/>
  <c r="L20" i="4"/>
  <c r="N20" i="4"/>
  <c r="I20" i="4"/>
  <c r="K20" i="4"/>
  <c r="M20" i="4"/>
  <c r="O20" i="4"/>
  <c r="J22" i="4"/>
  <c r="L22" i="4"/>
  <c r="N22" i="4"/>
  <c r="I22" i="4"/>
  <c r="K22" i="4"/>
  <c r="M22" i="4"/>
  <c r="O22" i="4"/>
  <c r="J24" i="4"/>
  <c r="L24" i="4"/>
  <c r="N24" i="4"/>
  <c r="I24" i="4"/>
  <c r="K24" i="4"/>
  <c r="M24" i="4"/>
  <c r="O24" i="4"/>
  <c r="J36" i="4"/>
  <c r="L36" i="4"/>
  <c r="N36" i="4"/>
  <c r="I36" i="4"/>
  <c r="K36" i="4"/>
  <c r="M36" i="4"/>
  <c r="O36" i="4"/>
  <c r="I25" i="4"/>
  <c r="K25" i="4"/>
  <c r="M25" i="4"/>
  <c r="O25" i="4"/>
  <c r="J25" i="4"/>
  <c r="L25" i="4"/>
  <c r="N25" i="4"/>
  <c r="I27" i="4"/>
  <c r="K27" i="4"/>
  <c r="M27" i="4"/>
  <c r="O27" i="4"/>
  <c r="J27" i="4"/>
  <c r="L27" i="4"/>
  <c r="N27" i="4"/>
  <c r="I29" i="4"/>
  <c r="K29" i="4"/>
  <c r="M29" i="4"/>
  <c r="O29" i="4"/>
  <c r="J29" i="4"/>
  <c r="L29" i="4"/>
  <c r="N29" i="4"/>
  <c r="I31" i="4"/>
  <c r="K31" i="4"/>
  <c r="M31" i="4"/>
  <c r="O31" i="4"/>
  <c r="J31" i="4"/>
  <c r="L31" i="4"/>
  <c r="N31" i="4"/>
  <c r="I33" i="4"/>
  <c r="K33" i="4"/>
  <c r="M33" i="4"/>
  <c r="O33" i="4"/>
  <c r="J33" i="4"/>
  <c r="L33" i="4"/>
  <c r="N33" i="4"/>
  <c r="I35" i="4"/>
  <c r="K35" i="4"/>
  <c r="M35" i="4"/>
  <c r="O35" i="4"/>
  <c r="J35" i="4"/>
  <c r="L35" i="4"/>
  <c r="N35" i="4"/>
  <c r="I37" i="4"/>
  <c r="K37" i="4"/>
  <c r="M37" i="4"/>
  <c r="O37" i="4"/>
  <c r="J37" i="4"/>
  <c r="L37" i="4"/>
  <c r="N37" i="4"/>
  <c r="J32" i="4"/>
  <c r="L32" i="4"/>
  <c r="N32" i="4"/>
  <c r="I32" i="4"/>
  <c r="K32" i="4"/>
  <c r="M32" i="4"/>
  <c r="O32" i="4"/>
  <c r="I23" i="4"/>
  <c r="K23" i="4"/>
  <c r="M23" i="4"/>
  <c r="O23" i="4"/>
  <c r="J23" i="4"/>
  <c r="L23" i="4"/>
  <c r="N23" i="4"/>
  <c r="I19" i="4"/>
  <c r="K19" i="4"/>
  <c r="M19" i="4"/>
  <c r="O19" i="4"/>
  <c r="J19" i="4"/>
  <c r="L19" i="4"/>
  <c r="N19" i="4"/>
  <c r="J28" i="4"/>
  <c r="L28" i="4"/>
  <c r="N28" i="4"/>
  <c r="I28" i="4"/>
  <c r="K28" i="4"/>
  <c r="M28" i="4"/>
  <c r="O28" i="4"/>
  <c r="J30" i="4"/>
  <c r="L30" i="4"/>
  <c r="N30" i="4"/>
  <c r="I30" i="4"/>
  <c r="K30" i="4"/>
  <c r="M30" i="4"/>
  <c r="O30" i="4"/>
  <c r="J34" i="4"/>
  <c r="L34" i="4"/>
  <c r="N34" i="4"/>
  <c r="I34" i="4"/>
  <c r="K34" i="4"/>
  <c r="M34" i="4"/>
  <c r="O34" i="4"/>
  <c r="E10" i="4"/>
  <c r="G32" i="4"/>
  <c r="G23" i="4"/>
  <c r="E21" i="4"/>
  <c r="G19" i="4"/>
  <c r="E17" i="4"/>
  <c r="G15" i="4"/>
  <c r="E13" i="4"/>
  <c r="G11" i="4"/>
  <c r="E12" i="4"/>
  <c r="E14" i="4"/>
  <c r="E16" i="4"/>
  <c r="E18" i="4"/>
  <c r="E20" i="4"/>
  <c r="E22" i="4"/>
  <c r="E24" i="4"/>
  <c r="E26" i="4"/>
  <c r="G28" i="4"/>
  <c r="E34" i="4"/>
  <c r="E25" i="4"/>
  <c r="E27" i="4"/>
  <c r="G30" i="4"/>
  <c r="E32" i="4"/>
  <c r="G34" i="4"/>
  <c r="E36" i="4"/>
  <c r="E29" i="4"/>
  <c r="E31" i="4"/>
  <c r="E33" i="4"/>
  <c r="E35" i="4"/>
  <c r="E37" i="4"/>
  <c r="E30" i="4"/>
  <c r="G26" i="4"/>
  <c r="E23" i="4"/>
  <c r="G21" i="4"/>
  <c r="E19" i="4"/>
  <c r="G17" i="4"/>
  <c r="E15" i="4"/>
  <c r="G13" i="4"/>
  <c r="G10" i="4"/>
  <c r="E28" i="4"/>
  <c r="E11" i="4"/>
  <c r="G12" i="4"/>
  <c r="G14" i="4"/>
  <c r="G16" i="4"/>
  <c r="G18" i="4"/>
  <c r="G20" i="4"/>
  <c r="G22" i="4"/>
  <c r="G24" i="4"/>
  <c r="G36" i="4"/>
  <c r="G25" i="4"/>
  <c r="G27" i="4"/>
  <c r="G29" i="4"/>
  <c r="G31" i="4"/>
  <c r="G33" i="4"/>
  <c r="G35" i="4"/>
  <c r="G37" i="4"/>
  <c r="F12" i="3"/>
  <c r="O26" i="2"/>
  <c r="M26" i="2"/>
  <c r="K26" i="2"/>
  <c r="O22" i="2"/>
  <c r="M22" i="2"/>
  <c r="K22" i="2"/>
  <c r="N19" i="2"/>
  <c r="L19" i="2"/>
  <c r="N17" i="2"/>
  <c r="L17" i="2"/>
  <c r="N15" i="2"/>
  <c r="L15" i="2"/>
  <c r="N13" i="2"/>
  <c r="L13" i="2"/>
  <c r="N11" i="2"/>
  <c r="L11" i="2"/>
  <c r="N9" i="2"/>
  <c r="L9" i="2"/>
  <c r="J26" i="2"/>
  <c r="J22" i="2"/>
  <c r="N26" i="2"/>
  <c r="L26" i="2"/>
  <c r="N22" i="2"/>
  <c r="L22" i="2"/>
  <c r="O19" i="2"/>
  <c r="M19" i="2"/>
  <c r="K19" i="2"/>
  <c r="O17" i="2"/>
  <c r="M17" i="2"/>
  <c r="K17" i="2"/>
  <c r="O15" i="2"/>
  <c r="M15" i="2"/>
  <c r="K15" i="2"/>
  <c r="O13" i="2"/>
  <c r="M13" i="2"/>
  <c r="K13" i="2"/>
  <c r="O11" i="2"/>
  <c r="M11" i="2"/>
  <c r="K11" i="2"/>
  <c r="I22" i="2"/>
  <c r="I26" i="2"/>
  <c r="J9" i="2"/>
  <c r="J13" i="2"/>
  <c r="J17" i="2"/>
  <c r="K9" i="2"/>
  <c r="O9" i="2"/>
  <c r="I9" i="2"/>
  <c r="I11" i="2"/>
  <c r="I13" i="2"/>
  <c r="I15" i="2"/>
  <c r="I17" i="2"/>
  <c r="I19" i="2"/>
  <c r="J11" i="2"/>
  <c r="J15" i="2"/>
  <c r="J19" i="2"/>
  <c r="M9" i="2"/>
  <c r="G12" i="3"/>
  <c r="M12" i="3"/>
  <c r="N12" i="3" s="1"/>
  <c r="M1" i="2"/>
  <c r="G19" i="2"/>
  <c r="E19" i="2"/>
  <c r="Y35" i="2"/>
  <c r="P35" i="2"/>
  <c r="F35" i="2"/>
  <c r="N35" i="2" s="1"/>
  <c r="D35" i="2"/>
  <c r="Y33" i="2"/>
  <c r="P33" i="2"/>
  <c r="F33" i="2"/>
  <c r="L33" i="2" s="1"/>
  <c r="D33" i="2"/>
  <c r="Y31" i="2"/>
  <c r="P31" i="2"/>
  <c r="F31" i="2"/>
  <c r="N31" i="2" s="1"/>
  <c r="D31" i="2"/>
  <c r="Y29" i="2"/>
  <c r="P29" i="2"/>
  <c r="F29" i="2"/>
  <c r="L29" i="2" s="1"/>
  <c r="D29" i="2"/>
  <c r="Y36" i="2"/>
  <c r="P36" i="2"/>
  <c r="F36" i="2"/>
  <c r="M36" i="2" s="1"/>
  <c r="D36" i="2"/>
  <c r="Y34" i="2"/>
  <c r="P34" i="2"/>
  <c r="F34" i="2"/>
  <c r="O34" i="2" s="1"/>
  <c r="D34" i="2"/>
  <c r="Y32" i="2"/>
  <c r="P32" i="2"/>
  <c r="F32" i="2"/>
  <c r="M32" i="2" s="1"/>
  <c r="D32" i="2"/>
  <c r="Y30" i="2"/>
  <c r="P30" i="2"/>
  <c r="F30" i="2"/>
  <c r="O30" i="2" s="1"/>
  <c r="D30" i="2"/>
  <c r="Y28" i="2"/>
  <c r="F28" i="2"/>
  <c r="M28" i="2" s="1"/>
  <c r="Y27" i="2"/>
  <c r="P27" i="2"/>
  <c r="F27" i="2"/>
  <c r="N27" i="2" s="1"/>
  <c r="D27" i="2"/>
  <c r="Y25" i="2"/>
  <c r="P25" i="2"/>
  <c r="F25" i="2"/>
  <c r="L25" i="2" s="1"/>
  <c r="D25" i="2"/>
  <c r="Y23" i="2"/>
  <c r="P23" i="2"/>
  <c r="F23" i="2"/>
  <c r="N23" i="2" s="1"/>
  <c r="D23" i="2"/>
  <c r="Y21" i="2"/>
  <c r="P21" i="2"/>
  <c r="F21" i="2"/>
  <c r="L21" i="2" s="1"/>
  <c r="D21" i="2"/>
  <c r="D10" i="2"/>
  <c r="F10" i="2"/>
  <c r="O10" i="2" s="1"/>
  <c r="P10" i="2"/>
  <c r="Y10" i="2"/>
  <c r="D12" i="2"/>
  <c r="F12" i="2"/>
  <c r="M12" i="2" s="1"/>
  <c r="P12" i="2"/>
  <c r="Y12" i="2"/>
  <c r="D14" i="2"/>
  <c r="F14" i="2"/>
  <c r="O14" i="2" s="1"/>
  <c r="P14" i="2"/>
  <c r="Y14" i="2"/>
  <c r="D16" i="2"/>
  <c r="F16" i="2"/>
  <c r="M16" i="2" s="1"/>
  <c r="P16" i="2"/>
  <c r="Y16" i="2"/>
  <c r="D18" i="2"/>
  <c r="F18" i="2"/>
  <c r="O18" i="2" s="1"/>
  <c r="P18" i="2"/>
  <c r="Y18" i="2"/>
  <c r="F20" i="2"/>
  <c r="M20" i="2" s="1"/>
  <c r="Y20" i="2"/>
  <c r="D22" i="2"/>
  <c r="P22" i="2"/>
  <c r="F24" i="2"/>
  <c r="M24" i="2" s="1"/>
  <c r="Y24" i="2"/>
  <c r="D26" i="2"/>
  <c r="P26" i="2"/>
  <c r="P28" i="2"/>
  <c r="AH11" i="4" l="1"/>
  <c r="AJ10" i="4"/>
  <c r="AL9" i="2"/>
  <c r="AS9" i="2"/>
  <c r="AO11" i="2"/>
  <c r="AH11" i="2"/>
  <c r="AQ13" i="2"/>
  <c r="AJ13" i="2"/>
  <c r="AR22" i="2"/>
  <c r="AU22" i="2"/>
  <c r="AM32" i="5"/>
  <c r="AT32" i="5"/>
  <c r="AU37" i="5"/>
  <c r="AN37" i="5"/>
  <c r="AK27" i="5"/>
  <c r="AR27" i="5"/>
  <c r="AK37" i="5"/>
  <c r="AR37" i="5"/>
  <c r="AO26" i="5"/>
  <c r="AH26" i="5"/>
  <c r="AU20" i="5"/>
  <c r="AN20" i="5"/>
  <c r="AM30" i="5"/>
  <c r="AT30" i="5"/>
  <c r="AK17" i="5"/>
  <c r="AR17" i="5"/>
  <c r="AH36" i="5"/>
  <c r="AO36" i="5"/>
  <c r="AU23" i="5"/>
  <c r="AN23" i="5"/>
  <c r="AR12" i="5"/>
  <c r="AK12" i="5"/>
  <c r="AM26" i="5"/>
  <c r="AT26" i="5"/>
  <c r="AS20" i="5"/>
  <c r="AL20" i="5"/>
  <c r="AS21" i="5"/>
  <c r="AL21" i="5"/>
  <c r="AO22" i="15"/>
  <c r="AH22" i="15"/>
  <c r="AO16" i="16"/>
  <c r="AH16" i="16"/>
  <c r="AM16" i="17"/>
  <c r="AT16" i="17"/>
  <c r="AS26" i="18"/>
  <c r="AL26" i="18"/>
  <c r="AQ29" i="15"/>
  <c r="AJ29" i="15"/>
  <c r="AQ13" i="16"/>
  <c r="AJ13" i="16"/>
  <c r="AK36" i="17"/>
  <c r="AR36" i="17"/>
  <c r="AH25" i="15"/>
  <c r="AO25" i="15"/>
  <c r="AU16" i="15"/>
  <c r="AN16" i="15"/>
  <c r="AS23" i="17"/>
  <c r="AL23" i="17"/>
  <c r="AL35" i="17"/>
  <c r="AS35" i="17"/>
  <c r="AU25" i="15"/>
  <c r="AN25" i="15"/>
  <c r="AK14" i="15"/>
  <c r="AR14" i="15"/>
  <c r="AO24" i="17"/>
  <c r="AH24" i="17"/>
  <c r="AM37" i="17"/>
  <c r="AT37" i="17"/>
  <c r="AS27" i="18"/>
  <c r="AL27" i="18"/>
  <c r="AK30" i="18"/>
  <c r="AR30" i="18"/>
  <c r="AM21" i="19"/>
  <c r="AT21" i="19"/>
  <c r="AN34" i="19"/>
  <c r="AU34" i="19"/>
  <c r="AI32" i="19"/>
  <c r="AP32" i="19"/>
  <c r="AJ18" i="20"/>
  <c r="AQ18" i="20"/>
  <c r="AT35" i="20"/>
  <c r="AM35" i="20"/>
  <c r="AO20" i="20"/>
  <c r="AH20" i="20"/>
  <c r="AU11" i="15"/>
  <c r="AN11" i="15"/>
  <c r="AM29" i="15"/>
  <c r="AT29" i="15"/>
  <c r="AK28" i="15"/>
  <c r="AR28" i="15"/>
  <c r="AM19" i="15"/>
  <c r="AT19" i="15"/>
  <c r="AI16" i="16"/>
  <c r="AP16" i="16"/>
  <c r="AR32" i="16"/>
  <c r="AK32" i="16"/>
  <c r="AP35" i="16"/>
  <c r="AI35" i="16"/>
  <c r="AQ22" i="16"/>
  <c r="AJ22" i="16"/>
  <c r="AL10" i="16"/>
  <c r="AS10" i="16"/>
  <c r="AO16" i="17"/>
  <c r="AH16" i="17"/>
  <c r="AN36" i="17"/>
  <c r="AU36" i="17"/>
  <c r="AQ27" i="17"/>
  <c r="AJ27" i="17"/>
  <c r="AR25" i="17"/>
  <c r="AK25" i="17"/>
  <c r="AP25" i="18"/>
  <c r="AI25" i="18"/>
  <c r="AM26" i="18"/>
  <c r="AT26" i="18"/>
  <c r="AK8" i="18"/>
  <c r="AR8" i="18"/>
  <c r="AU13" i="18"/>
  <c r="AN13" i="18"/>
  <c r="AR21" i="19"/>
  <c r="AK21" i="19"/>
  <c r="AM12" i="19"/>
  <c r="AT12" i="19"/>
  <c r="AH33" i="19"/>
  <c r="AO33" i="19"/>
  <c r="AL15" i="19"/>
  <c r="AS15" i="19"/>
  <c r="AL32" i="20"/>
  <c r="AS32" i="20"/>
  <c r="AP21" i="20"/>
  <c r="AI21" i="20"/>
  <c r="AM25" i="15"/>
  <c r="AT25" i="15"/>
  <c r="AT26" i="15"/>
  <c r="AM26" i="15"/>
  <c r="AP24" i="15"/>
  <c r="AI24" i="15"/>
  <c r="AS12" i="15"/>
  <c r="AL12" i="15"/>
  <c r="AU17" i="15"/>
  <c r="AN17" i="15"/>
  <c r="AJ15" i="16"/>
  <c r="AQ15" i="16"/>
  <c r="AQ20" i="16"/>
  <c r="AJ20" i="16"/>
  <c r="AQ37" i="16"/>
  <c r="AJ37" i="16"/>
  <c r="AU19" i="17"/>
  <c r="AN19" i="17"/>
  <c r="AI36" i="17"/>
  <c r="AP36" i="17"/>
  <c r="AQ31" i="17"/>
  <c r="AJ31" i="17"/>
  <c r="AK30" i="17"/>
  <c r="AR30" i="17"/>
  <c r="AM28" i="18"/>
  <c r="AT28" i="18"/>
  <c r="AK10" i="18"/>
  <c r="AR10" i="18"/>
  <c r="AR33" i="18"/>
  <c r="AK33" i="18"/>
  <c r="AM23" i="18"/>
  <c r="AT23" i="18"/>
  <c r="AO23" i="19"/>
  <c r="AH23" i="19"/>
  <c r="AK12" i="19"/>
  <c r="AR12" i="19"/>
  <c r="AH29" i="19"/>
  <c r="AO29" i="19"/>
  <c r="AI19" i="19"/>
  <c r="AP19" i="19"/>
  <c r="AI32" i="20"/>
  <c r="AP32" i="20"/>
  <c r="AM22" i="20"/>
  <c r="AT22" i="20"/>
  <c r="AS8" i="20"/>
  <c r="AL8" i="20"/>
  <c r="AK26" i="15"/>
  <c r="AR26" i="15"/>
  <c r="AS13" i="15"/>
  <c r="AL13" i="15"/>
  <c r="AQ31" i="15"/>
  <c r="AJ31" i="15"/>
  <c r="AU14" i="15"/>
  <c r="AN14" i="15"/>
  <c r="AU32" i="16"/>
  <c r="AN32" i="16"/>
  <c r="AO18" i="16"/>
  <c r="AH18" i="16"/>
  <c r="AR30" i="16"/>
  <c r="AK30" i="16"/>
  <c r="AT33" i="16"/>
  <c r="AM33" i="16"/>
  <c r="AR23" i="17"/>
  <c r="AK23" i="17"/>
  <c r="AI16" i="17"/>
  <c r="AP16" i="17"/>
  <c r="AK22" i="17"/>
  <c r="AR22" i="17"/>
  <c r="AO13" i="17"/>
  <c r="AH13" i="17"/>
  <c r="AU37" i="17"/>
  <c r="AN37" i="17"/>
  <c r="AR17" i="18"/>
  <c r="AK17" i="18"/>
  <c r="AO14" i="18"/>
  <c r="AH14" i="18"/>
  <c r="AJ33" i="18"/>
  <c r="AQ33" i="18"/>
  <c r="AQ13" i="18"/>
  <c r="AJ13" i="18"/>
  <c r="AU10" i="19"/>
  <c r="AN10" i="19"/>
  <c r="AQ35" i="19"/>
  <c r="AJ35" i="19"/>
  <c r="AK26" i="19"/>
  <c r="AR26" i="19"/>
  <c r="AN30" i="20"/>
  <c r="AU30" i="20"/>
  <c r="AO11" i="20"/>
  <c r="AH11" i="20"/>
  <c r="AH33" i="20"/>
  <c r="AO33" i="20"/>
  <c r="AU26" i="19"/>
  <c r="AN26" i="19"/>
  <c r="AS27" i="19"/>
  <c r="AL27" i="19"/>
  <c r="AN24" i="19"/>
  <c r="AU24" i="19"/>
  <c r="AP14" i="20"/>
  <c r="AI14" i="20"/>
  <c r="AL29" i="20"/>
  <c r="AS29" i="20"/>
  <c r="AN9" i="20"/>
  <c r="AU9" i="20"/>
  <c r="AR34" i="20"/>
  <c r="AK34" i="20"/>
  <c r="AK17" i="20"/>
  <c r="AR17" i="20"/>
  <c r="AO30" i="15"/>
  <c r="AH30" i="15"/>
  <c r="AJ9" i="15"/>
  <c r="AQ9" i="15"/>
  <c r="AO20" i="15"/>
  <c r="AH20" i="15"/>
  <c r="AI19" i="15"/>
  <c r="AP19" i="15"/>
  <c r="AQ12" i="16"/>
  <c r="AJ12" i="16"/>
  <c r="AM28" i="16"/>
  <c r="AT28" i="16"/>
  <c r="AQ25" i="16"/>
  <c r="AJ25" i="16"/>
  <c r="AI17" i="16"/>
  <c r="AP17" i="16"/>
  <c r="AO19" i="16"/>
  <c r="AH19" i="16"/>
  <c r="AO15" i="17"/>
  <c r="AH15" i="17"/>
  <c r="AH33" i="17"/>
  <c r="AO33" i="17"/>
  <c r="AO22" i="17"/>
  <c r="AH22" i="17"/>
  <c r="AM17" i="17"/>
  <c r="AT17" i="17"/>
  <c r="AS37" i="17"/>
  <c r="AL37" i="17"/>
  <c r="AJ21" i="18"/>
  <c r="AQ21" i="18"/>
  <c r="AI26" i="18"/>
  <c r="AP26" i="18"/>
  <c r="AO15" i="18"/>
  <c r="AH15" i="18"/>
  <c r="AO16" i="18"/>
  <c r="AH16" i="18"/>
  <c r="AI23" i="19"/>
  <c r="AP23" i="19"/>
  <c r="AI10" i="19"/>
  <c r="AP10" i="19"/>
  <c r="AI29" i="19"/>
  <c r="AP29" i="19"/>
  <c r="AO19" i="19"/>
  <c r="AH19" i="19"/>
  <c r="AJ23" i="20"/>
  <c r="AQ23" i="20"/>
  <c r="AR32" i="20"/>
  <c r="AK32" i="20"/>
  <c r="AJ24" i="20"/>
  <c r="AQ24" i="20"/>
  <c r="AH26" i="20"/>
  <c r="AO26" i="20"/>
  <c r="AI20" i="20"/>
  <c r="AP20" i="20"/>
  <c r="AJ8" i="20"/>
  <c r="AQ8" i="20"/>
  <c r="AO8" i="19"/>
  <c r="AH8" i="19"/>
  <c r="AK13" i="20"/>
  <c r="AR13" i="20"/>
  <c r="AM19" i="22"/>
  <c r="AT19" i="22"/>
  <c r="AR29" i="22"/>
  <c r="AK29" i="22"/>
  <c r="AU15" i="22"/>
  <c r="AN15" i="22"/>
  <c r="AU27" i="22"/>
  <c r="AN27" i="22"/>
  <c r="AK30" i="22"/>
  <c r="AR30" i="22"/>
  <c r="AR21" i="22"/>
  <c r="AK21" i="22"/>
  <c r="AO29" i="22"/>
  <c r="AH29" i="22"/>
  <c r="AS13" i="22"/>
  <c r="AL13" i="22"/>
  <c r="AO16" i="22"/>
  <c r="AH16" i="22"/>
  <c r="AI25" i="22"/>
  <c r="AP25" i="22"/>
  <c r="AH21" i="22"/>
  <c r="AO21" i="22"/>
  <c r="AL29" i="22"/>
  <c r="AS29" i="22"/>
  <c r="AI17" i="22"/>
  <c r="AP17" i="22"/>
  <c r="AS27" i="22"/>
  <c r="AL27" i="22"/>
  <c r="AS30" i="22"/>
  <c r="AL30" i="22"/>
  <c r="AR8" i="22"/>
  <c r="AK8" i="22"/>
  <c r="AI33" i="22"/>
  <c r="AP33" i="22"/>
  <c r="AT13" i="22"/>
  <c r="AM13" i="22"/>
  <c r="AI30" i="22"/>
  <c r="AP30" i="22"/>
  <c r="AS8" i="22"/>
  <c r="AL8" i="22"/>
  <c r="AI19" i="2"/>
  <c r="AP19" i="2"/>
  <c r="AO17" i="2"/>
  <c r="AH17" i="2"/>
  <c r="AH9" i="2"/>
  <c r="AO9" i="2"/>
  <c r="AI13" i="2"/>
  <c r="AP13" i="2"/>
  <c r="AQ11" i="2"/>
  <c r="AJ11" i="2"/>
  <c r="AS13" i="2"/>
  <c r="AL13" i="2"/>
  <c r="AU15" i="2"/>
  <c r="AN15" i="2"/>
  <c r="AQ19" i="2"/>
  <c r="AJ19" i="2"/>
  <c r="AT22" i="2"/>
  <c r="AP26" i="2"/>
  <c r="AM11" i="2"/>
  <c r="AT11" i="2"/>
  <c r="AM15" i="2"/>
  <c r="AT15" i="2"/>
  <c r="AM19" i="2"/>
  <c r="AT19" i="2"/>
  <c r="AQ26" i="2"/>
  <c r="AR10" i="5"/>
  <c r="AK10" i="5"/>
  <c r="AP23" i="5"/>
  <c r="AI23" i="5"/>
  <c r="AH32" i="5"/>
  <c r="AO32" i="5"/>
  <c r="AQ29" i="5"/>
  <c r="AJ29" i="5"/>
  <c r="AS35" i="5"/>
  <c r="AL35" i="5"/>
  <c r="AQ37" i="5"/>
  <c r="AJ37" i="5"/>
  <c r="AO13" i="5"/>
  <c r="AH13" i="5"/>
  <c r="AP11" i="5"/>
  <c r="AI11" i="5"/>
  <c r="AU12" i="5"/>
  <c r="AN12" i="5"/>
  <c r="AU19" i="5"/>
  <c r="AN19" i="5"/>
  <c r="AS27" i="5"/>
  <c r="AL27" i="5"/>
  <c r="AM29" i="5"/>
  <c r="AT29" i="5"/>
  <c r="AJ33" i="5"/>
  <c r="AQ33" i="5"/>
  <c r="AI35" i="5"/>
  <c r="AP35" i="5"/>
  <c r="AT13" i="5"/>
  <c r="AM13" i="5"/>
  <c r="AO11" i="5"/>
  <c r="AH11" i="5"/>
  <c r="AU34" i="5"/>
  <c r="AN34" i="5"/>
  <c r="AQ28" i="5"/>
  <c r="AJ28" i="5"/>
  <c r="AL26" i="5"/>
  <c r="AS26" i="5"/>
  <c r="AU24" i="5"/>
  <c r="AN24" i="5"/>
  <c r="AI20" i="5"/>
  <c r="AP20" i="5"/>
  <c r="AI18" i="5"/>
  <c r="AP18" i="5"/>
  <c r="AR16" i="5"/>
  <c r="AK16" i="5"/>
  <c r="AU15" i="5"/>
  <c r="AN15" i="5"/>
  <c r="AQ30" i="5"/>
  <c r="AJ30" i="5"/>
  <c r="AK25" i="5"/>
  <c r="AR25" i="5"/>
  <c r="AM21" i="5"/>
  <c r="AT21" i="5"/>
  <c r="AN35" i="5"/>
  <c r="AU35" i="5"/>
  <c r="AO31" i="5"/>
  <c r="AH31" i="5"/>
  <c r="AU29" i="5"/>
  <c r="AN29" i="5"/>
  <c r="AS36" i="5"/>
  <c r="AL36" i="5"/>
  <c r="AQ32" i="5"/>
  <c r="AJ32" i="5"/>
  <c r="AI27" i="5"/>
  <c r="AP27" i="5"/>
  <c r="AK23" i="5"/>
  <c r="AR23" i="5"/>
  <c r="AT19" i="5"/>
  <c r="AM19" i="5"/>
  <c r="AI12" i="5"/>
  <c r="AP12" i="5"/>
  <c r="AI14" i="5"/>
  <c r="AP14" i="5"/>
  <c r="AL34" i="5"/>
  <c r="AS34" i="5"/>
  <c r="AO28" i="5"/>
  <c r="AH28" i="5"/>
  <c r="AQ26" i="5"/>
  <c r="AJ26" i="5"/>
  <c r="AS24" i="5"/>
  <c r="AL24" i="5"/>
  <c r="AU22" i="5"/>
  <c r="AN22" i="5"/>
  <c r="AR18" i="5"/>
  <c r="AK18" i="5"/>
  <c r="AM16" i="5"/>
  <c r="AT16" i="5"/>
  <c r="AQ15" i="5"/>
  <c r="AJ15" i="5"/>
  <c r="AO30" i="5"/>
  <c r="AH30" i="5"/>
  <c r="AP25" i="5"/>
  <c r="AI25" i="5"/>
  <c r="AK21" i="5"/>
  <c r="AR21" i="5"/>
  <c r="AM17" i="5"/>
  <c r="AT17" i="5"/>
  <c r="AS21" i="15"/>
  <c r="AL21" i="15"/>
  <c r="AO28" i="15"/>
  <c r="AH28" i="15"/>
  <c r="AM24" i="16"/>
  <c r="AT24" i="16"/>
  <c r="AK27" i="16"/>
  <c r="AR27" i="16"/>
  <c r="AU23" i="17"/>
  <c r="AN23" i="17"/>
  <c r="AO32" i="17"/>
  <c r="AH32" i="17"/>
  <c r="AL34" i="18"/>
  <c r="AS34" i="18"/>
  <c r="AM18" i="18"/>
  <c r="AT18" i="18"/>
  <c r="AU27" i="15"/>
  <c r="AN27" i="15"/>
  <c r="AJ10" i="15"/>
  <c r="AQ10" i="15"/>
  <c r="AR15" i="15"/>
  <c r="AK15" i="15"/>
  <c r="AO35" i="16"/>
  <c r="AH35" i="16"/>
  <c r="AK19" i="16"/>
  <c r="AR19" i="16"/>
  <c r="AJ22" i="17"/>
  <c r="AQ22" i="17"/>
  <c r="AP34" i="17"/>
  <c r="AI34" i="17"/>
  <c r="AR11" i="15"/>
  <c r="AK11" i="15"/>
  <c r="AT28" i="15"/>
  <c r="AM28" i="15"/>
  <c r="AM12" i="16"/>
  <c r="AT12" i="16"/>
  <c r="AQ18" i="16"/>
  <c r="AJ18" i="16"/>
  <c r="AI22" i="16"/>
  <c r="AP22" i="16"/>
  <c r="AL15" i="17"/>
  <c r="AS15" i="17"/>
  <c r="AK13" i="17"/>
  <c r="AR13" i="17"/>
  <c r="AP34" i="18"/>
  <c r="AI34" i="18"/>
  <c r="AL22" i="18"/>
  <c r="AS22" i="18"/>
  <c r="AL27" i="15"/>
  <c r="AS27" i="15"/>
  <c r="AS32" i="15"/>
  <c r="AL32" i="15"/>
  <c r="AR17" i="15"/>
  <c r="AK17" i="15"/>
  <c r="AU20" i="16"/>
  <c r="AN20" i="16"/>
  <c r="AU33" i="17"/>
  <c r="AN33" i="17"/>
  <c r="AJ26" i="17"/>
  <c r="AQ26" i="17"/>
  <c r="AS21" i="18"/>
  <c r="AL21" i="18"/>
  <c r="AM35" i="18"/>
  <c r="AT35" i="18"/>
  <c r="AU27" i="18"/>
  <c r="AN27" i="18"/>
  <c r="AU16" i="18"/>
  <c r="AN16" i="18"/>
  <c r="AI13" i="18"/>
  <c r="AP13" i="18"/>
  <c r="AS12" i="18"/>
  <c r="AL12" i="18"/>
  <c r="AU21" i="19"/>
  <c r="AN21" i="19"/>
  <c r="AO20" i="19"/>
  <c r="AH20" i="19"/>
  <c r="AO35" i="19"/>
  <c r="AH35" i="19"/>
  <c r="AO18" i="19"/>
  <c r="AH18" i="19"/>
  <c r="AM26" i="19"/>
  <c r="AT26" i="19"/>
  <c r="AO28" i="19"/>
  <c r="AH28" i="19"/>
  <c r="AK14" i="19"/>
  <c r="AR14" i="19"/>
  <c r="AS14" i="20"/>
  <c r="AL14" i="20"/>
  <c r="AK29" i="20"/>
  <c r="AR29" i="20"/>
  <c r="AQ25" i="20"/>
  <c r="AJ25" i="20"/>
  <c r="AL31" i="20"/>
  <c r="AS31" i="20"/>
  <c r="AT33" i="20"/>
  <c r="AM33" i="20"/>
  <c r="AR16" i="20"/>
  <c r="AK16" i="20"/>
  <c r="AI33" i="15"/>
  <c r="AP33" i="15"/>
  <c r="AJ34" i="15"/>
  <c r="AQ34" i="15"/>
  <c r="AP26" i="15"/>
  <c r="AI26" i="15"/>
  <c r="AO21" i="15"/>
  <c r="AH21" i="15"/>
  <c r="AN9" i="15"/>
  <c r="AU9" i="15"/>
  <c r="AT36" i="15"/>
  <c r="AM36" i="15"/>
  <c r="AN28" i="15"/>
  <c r="AU28" i="15"/>
  <c r="AS31" i="15"/>
  <c r="AL31" i="15"/>
  <c r="AR19" i="15"/>
  <c r="AK19" i="15"/>
  <c r="AQ17" i="15"/>
  <c r="AJ17" i="15"/>
  <c r="AR16" i="16"/>
  <c r="AK16" i="16"/>
  <c r="AT15" i="16"/>
  <c r="AM15" i="16"/>
  <c r="AL26" i="16"/>
  <c r="AS26" i="16"/>
  <c r="AU13" i="16"/>
  <c r="AN13" i="16"/>
  <c r="AS35" i="16"/>
  <c r="AL35" i="16"/>
  <c r="AI30" i="16"/>
  <c r="AP30" i="16"/>
  <c r="AM22" i="16"/>
  <c r="AT22" i="16"/>
  <c r="AO33" i="16"/>
  <c r="AH33" i="16"/>
  <c r="AU23" i="16"/>
  <c r="AN23" i="16"/>
  <c r="AN28" i="17"/>
  <c r="AU28" i="17"/>
  <c r="AM15" i="17"/>
  <c r="AT15" i="17"/>
  <c r="AO12" i="17"/>
  <c r="AH12" i="17"/>
  <c r="AI21" i="17"/>
  <c r="AP21" i="17"/>
  <c r="AP32" i="17"/>
  <c r="AI32" i="17"/>
  <c r="AK10" i="17"/>
  <c r="AR10" i="17"/>
  <c r="AI29" i="17"/>
  <c r="AP29" i="17"/>
  <c r="AH17" i="17"/>
  <c r="AO17" i="17"/>
  <c r="AS25" i="17"/>
  <c r="AL25" i="17"/>
  <c r="AI35" i="17"/>
  <c r="AP35" i="17"/>
  <c r="AN21" i="18"/>
  <c r="AU21" i="18"/>
  <c r="AU32" i="18"/>
  <c r="AN32" i="18"/>
  <c r="AJ22" i="18"/>
  <c r="AQ22" i="18"/>
  <c r="AQ15" i="18"/>
  <c r="AJ15" i="18"/>
  <c r="AJ35" i="18"/>
  <c r="AQ35" i="18"/>
  <c r="AT33" i="18"/>
  <c r="AM33" i="18"/>
  <c r="AQ30" i="18"/>
  <c r="AJ30" i="18"/>
  <c r="AU9" i="18"/>
  <c r="AN9" i="18"/>
  <c r="AR23" i="19"/>
  <c r="AK23" i="19"/>
  <c r="AI17" i="19"/>
  <c r="AP17" i="19"/>
  <c r="AI11" i="19"/>
  <c r="AP11" i="19"/>
  <c r="AL35" i="19"/>
  <c r="AS35" i="19"/>
  <c r="AM18" i="19"/>
  <c r="AT18" i="19"/>
  <c r="AQ26" i="19"/>
  <c r="AJ26" i="19"/>
  <c r="AM28" i="19"/>
  <c r="AT28" i="19"/>
  <c r="AM14" i="19"/>
  <c r="AT14" i="19"/>
  <c r="AT23" i="20"/>
  <c r="AM23" i="20"/>
  <c r="AP27" i="20"/>
  <c r="AI27" i="20"/>
  <c r="AK15" i="20"/>
  <c r="AR15" i="20"/>
  <c r="AP31" i="20"/>
  <c r="AI31" i="20"/>
  <c r="AP17" i="20"/>
  <c r="AI17" i="20"/>
  <c r="AK8" i="20"/>
  <c r="AR8" i="20"/>
  <c r="AR25" i="15"/>
  <c r="AK25" i="15"/>
  <c r="AU34" i="15"/>
  <c r="AN34" i="15"/>
  <c r="AU22" i="15"/>
  <c r="AN22" i="15"/>
  <c r="AR23" i="15"/>
  <c r="AK23" i="15"/>
  <c r="AT10" i="15"/>
  <c r="AM10" i="15"/>
  <c r="AU24" i="15"/>
  <c r="AN24" i="15"/>
  <c r="AM31" i="15"/>
  <c r="AT31" i="15"/>
  <c r="AN12" i="15"/>
  <c r="AU12" i="15"/>
  <c r="AT18" i="15"/>
  <c r="AM18" i="15"/>
  <c r="AS17" i="15"/>
  <c r="AL17" i="15"/>
  <c r="AL24" i="16"/>
  <c r="AS24" i="16"/>
  <c r="AO15" i="16"/>
  <c r="AH15" i="16"/>
  <c r="AO28" i="16"/>
  <c r="AH28" i="16"/>
  <c r="AM18" i="16"/>
  <c r="AT18" i="16"/>
  <c r="AU30" i="16"/>
  <c r="AN30" i="16"/>
  <c r="AJ17" i="16"/>
  <c r="AQ17" i="16"/>
  <c r="AK33" i="16"/>
  <c r="AR33" i="16"/>
  <c r="AN19" i="16"/>
  <c r="AU19" i="16"/>
  <c r="AP24" i="17"/>
  <c r="AI24" i="17"/>
  <c r="AI12" i="17"/>
  <c r="AP12" i="17"/>
  <c r="AM14" i="17"/>
  <c r="AT14" i="17"/>
  <c r="AO36" i="17"/>
  <c r="AH36" i="17"/>
  <c r="AL27" i="17"/>
  <c r="AS27" i="17"/>
  <c r="AI31" i="17"/>
  <c r="AP31" i="17"/>
  <c r="AH25" i="17"/>
  <c r="AO25" i="17"/>
  <c r="AS30" i="17"/>
  <c r="AL30" i="17"/>
  <c r="AO25" i="18"/>
  <c r="AH25" i="18"/>
  <c r="AO19" i="18"/>
  <c r="AH19" i="18"/>
  <c r="AU26" i="18"/>
  <c r="AN26" i="18"/>
  <c r="AS14" i="18"/>
  <c r="AL14" i="18"/>
  <c r="AT10" i="18"/>
  <c r="AM10" i="18"/>
  <c r="AT31" i="18"/>
  <c r="AM31" i="18"/>
  <c r="AT20" i="18"/>
  <c r="AM20" i="18"/>
  <c r="AS29" i="18"/>
  <c r="AL29" i="18"/>
  <c r="AM13" i="18"/>
  <c r="AT13" i="18"/>
  <c r="AU12" i="18"/>
  <c r="AN12" i="18"/>
  <c r="AM25" i="19"/>
  <c r="AT25" i="19"/>
  <c r="AQ10" i="19"/>
  <c r="AJ10" i="19"/>
  <c r="AI9" i="19"/>
  <c r="AP9" i="19"/>
  <c r="AQ31" i="19"/>
  <c r="AJ31" i="19"/>
  <c r="AJ18" i="19"/>
  <c r="AQ18" i="19"/>
  <c r="AK28" i="19"/>
  <c r="AR28" i="19"/>
  <c r="AI15" i="19"/>
  <c r="AP15" i="19"/>
  <c r="AR18" i="20"/>
  <c r="AK18" i="20"/>
  <c r="AS28" i="20"/>
  <c r="AL28" i="20"/>
  <c r="AU19" i="20"/>
  <c r="AN19" i="20"/>
  <c r="AH25" i="20"/>
  <c r="AO25" i="20"/>
  <c r="AJ31" i="20"/>
  <c r="AQ31" i="20"/>
  <c r="AN17" i="20"/>
  <c r="AU17" i="20"/>
  <c r="AR33" i="15"/>
  <c r="AK33" i="15"/>
  <c r="AO27" i="15"/>
  <c r="AH27" i="15"/>
  <c r="AU26" i="15"/>
  <c r="AN26" i="15"/>
  <c r="AU21" i="15"/>
  <c r="AN21" i="15"/>
  <c r="AM13" i="15"/>
  <c r="AT13" i="15"/>
  <c r="AK32" i="15"/>
  <c r="AR32" i="15"/>
  <c r="AS24" i="15"/>
  <c r="AL24" i="15"/>
  <c r="AT16" i="15"/>
  <c r="AM16" i="15"/>
  <c r="AS15" i="15"/>
  <c r="AL15" i="15"/>
  <c r="AM17" i="15"/>
  <c r="AT17" i="15"/>
  <c r="AO29" i="16"/>
  <c r="AH29" i="16"/>
  <c r="AO31" i="16"/>
  <c r="AH31" i="16"/>
  <c r="AK26" i="16"/>
  <c r="AR26" i="16"/>
  <c r="AM13" i="16"/>
  <c r="AT13" i="16"/>
  <c r="AM35" i="16"/>
  <c r="AT35" i="16"/>
  <c r="AT21" i="16"/>
  <c r="AM21" i="16"/>
  <c r="AM27" i="16"/>
  <c r="AT27" i="16"/>
  <c r="AU11" i="16"/>
  <c r="AN11" i="16"/>
  <c r="AI36" i="16"/>
  <c r="AP36" i="16"/>
  <c r="AS14" i="16"/>
  <c r="AL14" i="16"/>
  <c r="AI19" i="17"/>
  <c r="AP19" i="17"/>
  <c r="AT24" i="17"/>
  <c r="AM24" i="17"/>
  <c r="AK12" i="17"/>
  <c r="AR12" i="17"/>
  <c r="AS21" i="17"/>
  <c r="AL21" i="17"/>
  <c r="AS36" i="17"/>
  <c r="AL36" i="17"/>
  <c r="AJ10" i="17"/>
  <c r="AQ10" i="17"/>
  <c r="AO31" i="17"/>
  <c r="AH31" i="17"/>
  <c r="AR11" i="17"/>
  <c r="AK11" i="17"/>
  <c r="AS34" i="17"/>
  <c r="AL34" i="17"/>
  <c r="AT34" i="18"/>
  <c r="AM34" i="18"/>
  <c r="AN19" i="18"/>
  <c r="AU19" i="18"/>
  <c r="AP32" i="18"/>
  <c r="AI32" i="18"/>
  <c r="AH22" i="18"/>
  <c r="AO22" i="18"/>
  <c r="AN14" i="18"/>
  <c r="AU14" i="18"/>
  <c r="AU10" i="18"/>
  <c r="AN10" i="18"/>
  <c r="AL31" i="18"/>
  <c r="AS31" i="18"/>
  <c r="AO33" i="18"/>
  <c r="AH33" i="18"/>
  <c r="AT29" i="18"/>
  <c r="AM29" i="18"/>
  <c r="AS9" i="18"/>
  <c r="AL9" i="18"/>
  <c r="AM23" i="19"/>
  <c r="AT23" i="19"/>
  <c r="AS21" i="19"/>
  <c r="AL21" i="19"/>
  <c r="AR11" i="19"/>
  <c r="AK11" i="19"/>
  <c r="AO12" i="19"/>
  <c r="AH12" i="19"/>
  <c r="AM31" i="19"/>
  <c r="AT31" i="19"/>
  <c r="AM29" i="19"/>
  <c r="AT29" i="19"/>
  <c r="AK32" i="19"/>
  <c r="AR32" i="19"/>
  <c r="AU19" i="19"/>
  <c r="AN19" i="19"/>
  <c r="AU23" i="20"/>
  <c r="AN23" i="20"/>
  <c r="AN10" i="20"/>
  <c r="AU10" i="20"/>
  <c r="AH27" i="20"/>
  <c r="AO27" i="20"/>
  <c r="AJ9" i="20"/>
  <c r="AQ9" i="20"/>
  <c r="AH35" i="20"/>
  <c r="AO35" i="20"/>
  <c r="AR20" i="20"/>
  <c r="AK20" i="20"/>
  <c r="AS18" i="19"/>
  <c r="AL18" i="19"/>
  <c r="AU33" i="19"/>
  <c r="AN33" i="19"/>
  <c r="AS22" i="19"/>
  <c r="AL22" i="19"/>
  <c r="AP28" i="19"/>
  <c r="AI28" i="19"/>
  <c r="AU27" i="19"/>
  <c r="AN27" i="19"/>
  <c r="AM15" i="19"/>
  <c r="AT15" i="19"/>
  <c r="AS24" i="19"/>
  <c r="AL24" i="19"/>
  <c r="AL23" i="20"/>
  <c r="AS23" i="20"/>
  <c r="AN14" i="20"/>
  <c r="AU14" i="20"/>
  <c r="AO12" i="20"/>
  <c r="AH12" i="20"/>
  <c r="AT28" i="20"/>
  <c r="AM28" i="20"/>
  <c r="AR19" i="20"/>
  <c r="AK19" i="20"/>
  <c r="AN11" i="20"/>
  <c r="AU11" i="20"/>
  <c r="AL25" i="20"/>
  <c r="AS25" i="20"/>
  <c r="AH22" i="20"/>
  <c r="AO22" i="20"/>
  <c r="AT31" i="20"/>
  <c r="AM31" i="20"/>
  <c r="AR26" i="20"/>
  <c r="AK26" i="20"/>
  <c r="AT21" i="20"/>
  <c r="AM21" i="20"/>
  <c r="AN20" i="20"/>
  <c r="AU20" i="20"/>
  <c r="AH33" i="15"/>
  <c r="AO33" i="15"/>
  <c r="AM11" i="15"/>
  <c r="AT11" i="15"/>
  <c r="AO26" i="15"/>
  <c r="AH26" i="15"/>
  <c r="AQ21" i="15"/>
  <c r="AJ21" i="15"/>
  <c r="AO13" i="15"/>
  <c r="AH13" i="15"/>
  <c r="AO32" i="15"/>
  <c r="AH32" i="15"/>
  <c r="AT24" i="15"/>
  <c r="AM24" i="15"/>
  <c r="AQ35" i="15"/>
  <c r="AJ35" i="15"/>
  <c r="AQ16" i="15"/>
  <c r="AJ16" i="15"/>
  <c r="AI15" i="15"/>
  <c r="AP15" i="15"/>
  <c r="AO14" i="15"/>
  <c r="AH14" i="15"/>
  <c r="AL16" i="16"/>
  <c r="AS16" i="16"/>
  <c r="AI24" i="16"/>
  <c r="AP24" i="16"/>
  <c r="AI32" i="16"/>
  <c r="AP32" i="16"/>
  <c r="AK13" i="16"/>
  <c r="AR13" i="16"/>
  <c r="AI18" i="16"/>
  <c r="AP18" i="16"/>
  <c r="AO21" i="16"/>
  <c r="AH21" i="16"/>
  <c r="AM30" i="16"/>
  <c r="AT30" i="16"/>
  <c r="AR22" i="16"/>
  <c r="AK22" i="16"/>
  <c r="AM11" i="16"/>
  <c r="AT11" i="16"/>
  <c r="AS33" i="16"/>
  <c r="AL33" i="16"/>
  <c r="AU10" i="16"/>
  <c r="AN10" i="16"/>
  <c r="AQ19" i="16"/>
  <c r="AJ19" i="16"/>
  <c r="AQ23" i="17"/>
  <c r="AJ23" i="17"/>
  <c r="AQ15" i="17"/>
  <c r="AJ15" i="17"/>
  <c r="AS16" i="17"/>
  <c r="AL16" i="17"/>
  <c r="AM33" i="17"/>
  <c r="AT33" i="17"/>
  <c r="AO14" i="17"/>
  <c r="AH14" i="17"/>
  <c r="AK32" i="17"/>
  <c r="AR32" i="17"/>
  <c r="AT10" i="17"/>
  <c r="AM10" i="17"/>
  <c r="AH27" i="17"/>
  <c r="AO27" i="17"/>
  <c r="AU31" i="17"/>
  <c r="AN31" i="17"/>
  <c r="AQ13" i="17"/>
  <c r="AJ13" i="17"/>
  <c r="AK34" i="17"/>
  <c r="AR34" i="17"/>
  <c r="AI37" i="17"/>
  <c r="AP37" i="17"/>
  <c r="AH34" i="18"/>
  <c r="AO34" i="18"/>
  <c r="AI19" i="18"/>
  <c r="AP19" i="18"/>
  <c r="AH28" i="18"/>
  <c r="AO28" i="18"/>
  <c r="AR22" i="18"/>
  <c r="AK22" i="18"/>
  <c r="AT14" i="18"/>
  <c r="AM14" i="18"/>
  <c r="AI15" i="18"/>
  <c r="AP15" i="18"/>
  <c r="AI35" i="18"/>
  <c r="AP35" i="18"/>
  <c r="AQ20" i="18"/>
  <c r="AJ20" i="18"/>
  <c r="AK29" i="18"/>
  <c r="AR29" i="18"/>
  <c r="AU23" i="18"/>
  <c r="AN23" i="18"/>
  <c r="AO12" i="18"/>
  <c r="AH12" i="18"/>
  <c r="AQ23" i="19"/>
  <c r="AJ23" i="19"/>
  <c r="AQ21" i="19"/>
  <c r="AJ21" i="19"/>
  <c r="AO11" i="19"/>
  <c r="AH11" i="19"/>
  <c r="AQ9" i="19"/>
  <c r="AJ9" i="19"/>
  <c r="AQ34" i="19"/>
  <c r="AJ34" i="19"/>
  <c r="AP18" i="19"/>
  <c r="AI18" i="19"/>
  <c r="AU22" i="19"/>
  <c r="AN22" i="19"/>
  <c r="AU30" i="19"/>
  <c r="AN30" i="19"/>
  <c r="AQ19" i="19"/>
  <c r="AJ19" i="19"/>
  <c r="AI24" i="19"/>
  <c r="AP24" i="19"/>
  <c r="AP23" i="20"/>
  <c r="AI23" i="20"/>
  <c r="AQ10" i="20"/>
  <c r="AJ10" i="20"/>
  <c r="AJ32" i="20"/>
  <c r="AQ32" i="20"/>
  <c r="AP29" i="20"/>
  <c r="AI29" i="20"/>
  <c r="AI11" i="20"/>
  <c r="AP11" i="20"/>
  <c r="AH24" i="20"/>
  <c r="AO24" i="20"/>
  <c r="AH31" i="20"/>
  <c r="AO31" i="20"/>
  <c r="AJ26" i="20"/>
  <c r="AQ26" i="20"/>
  <c r="AH21" i="20"/>
  <c r="AO21" i="20"/>
  <c r="AP16" i="20"/>
  <c r="AI16" i="20"/>
  <c r="AL13" i="20"/>
  <c r="AS13" i="20"/>
  <c r="AP19" i="16"/>
  <c r="AI19" i="16"/>
  <c r="AS8" i="19"/>
  <c r="AL8" i="19"/>
  <c r="AM11" i="18"/>
  <c r="AT11" i="18"/>
  <c r="AQ8" i="19"/>
  <c r="AJ8" i="19"/>
  <c r="AK8" i="19"/>
  <c r="AR8" i="19"/>
  <c r="AH13" i="20"/>
  <c r="AO13" i="20"/>
  <c r="AS10" i="22"/>
  <c r="AL10" i="22"/>
  <c r="AI23" i="22"/>
  <c r="AP23" i="22"/>
  <c r="AQ21" i="22"/>
  <c r="AJ21" i="22"/>
  <c r="AT28" i="22"/>
  <c r="AM28" i="22"/>
  <c r="AM29" i="22"/>
  <c r="AT29" i="22"/>
  <c r="AK22" i="22"/>
  <c r="AR22" i="22"/>
  <c r="AO17" i="22"/>
  <c r="AH17" i="22"/>
  <c r="AS11" i="22"/>
  <c r="AL11" i="22"/>
  <c r="AM31" i="22"/>
  <c r="AT31" i="22"/>
  <c r="AK16" i="22"/>
  <c r="AR16" i="22"/>
  <c r="AT34" i="22"/>
  <c r="AM34" i="22"/>
  <c r="AK25" i="22"/>
  <c r="AR25" i="22"/>
  <c r="AM23" i="22"/>
  <c r="AT23" i="22"/>
  <c r="AO32" i="22"/>
  <c r="AH32" i="22"/>
  <c r="AQ33" i="22"/>
  <c r="AJ33" i="22"/>
  <c r="AU26" i="22"/>
  <c r="AN26" i="22"/>
  <c r="AT18" i="22"/>
  <c r="AM18" i="22"/>
  <c r="AU17" i="22"/>
  <c r="AN17" i="22"/>
  <c r="AI15" i="22"/>
  <c r="AP15" i="22"/>
  <c r="AO31" i="22"/>
  <c r="AH31" i="22"/>
  <c r="AQ16" i="22"/>
  <c r="AJ16" i="22"/>
  <c r="AO34" i="22"/>
  <c r="AH34" i="22"/>
  <c r="AO25" i="22"/>
  <c r="AH25" i="22"/>
  <c r="AK9" i="22"/>
  <c r="AR9" i="22"/>
  <c r="AS19" i="22"/>
  <c r="AL19" i="22"/>
  <c r="AS32" i="22"/>
  <c r="AL32" i="22"/>
  <c r="AU33" i="22"/>
  <c r="AN33" i="22"/>
  <c r="AS26" i="22"/>
  <c r="AL26" i="22"/>
  <c r="AO18" i="22"/>
  <c r="AH18" i="22"/>
  <c r="AN13" i="22"/>
  <c r="AU13" i="22"/>
  <c r="AT11" i="22"/>
  <c r="AM11" i="22"/>
  <c r="AL31" i="22"/>
  <c r="AS31" i="22"/>
  <c r="AS16" i="22"/>
  <c r="AL16" i="22"/>
  <c r="AN34" i="22"/>
  <c r="AU34" i="22"/>
  <c r="AM25" i="22"/>
  <c r="AT25" i="22"/>
  <c r="AR10" i="22"/>
  <c r="AK10" i="22"/>
  <c r="AI9" i="22"/>
  <c r="AP9" i="22"/>
  <c r="AU23" i="22"/>
  <c r="AN23" i="22"/>
  <c r="AL21" i="22"/>
  <c r="AS21" i="22"/>
  <c r="AI29" i="22"/>
  <c r="AP29" i="22"/>
  <c r="AN18" i="22"/>
  <c r="AU18" i="22"/>
  <c r="AK17" i="22"/>
  <c r="AR17" i="22"/>
  <c r="AH15" i="22"/>
  <c r="AO15" i="22"/>
  <c r="AI35" i="22"/>
  <c r="AP35" i="22"/>
  <c r="AP16" i="22"/>
  <c r="AI16" i="22"/>
  <c r="AQ25" i="22"/>
  <c r="AJ25" i="22"/>
  <c r="AO8" i="22"/>
  <c r="AH8" i="22"/>
  <c r="AH12" i="22"/>
  <c r="AO12" i="22"/>
  <c r="AU12" i="22"/>
  <c r="AN12" i="22"/>
  <c r="AI15" i="2"/>
  <c r="AP15" i="2"/>
  <c r="AO15" i="2"/>
  <c r="AH15" i="2"/>
  <c r="AN9" i="2"/>
  <c r="AU9" i="2"/>
  <c r="AP9" i="2"/>
  <c r="AI9" i="2"/>
  <c r="AS11" i="2"/>
  <c r="AL11" i="2"/>
  <c r="AU13" i="2"/>
  <c r="AN13" i="2"/>
  <c r="AQ17" i="2"/>
  <c r="AJ17" i="2"/>
  <c r="AS19" i="2"/>
  <c r="AL19" i="2"/>
  <c r="AR26" i="2"/>
  <c r="AR9" i="2"/>
  <c r="AK9" i="2"/>
  <c r="AR13" i="2"/>
  <c r="AK13" i="2"/>
  <c r="AK17" i="2"/>
  <c r="AR17" i="2"/>
  <c r="AQ22" i="2"/>
  <c r="AS26" i="2"/>
  <c r="AQ14" i="5"/>
  <c r="AJ14" i="5"/>
  <c r="AH10" i="5"/>
  <c r="AO10" i="5"/>
  <c r="AO23" i="5"/>
  <c r="AH23" i="5"/>
  <c r="AK36" i="5"/>
  <c r="AR36" i="5"/>
  <c r="AU31" i="5"/>
  <c r="AN31" i="5"/>
  <c r="AO35" i="5"/>
  <c r="AH35" i="5"/>
  <c r="AM37" i="5"/>
  <c r="AT37" i="5"/>
  <c r="AK13" i="5"/>
  <c r="AR13" i="5"/>
  <c r="AJ11" i="5"/>
  <c r="AQ11" i="5"/>
  <c r="AM12" i="5"/>
  <c r="AT12" i="5"/>
  <c r="AT23" i="5"/>
  <c r="AM23" i="5"/>
  <c r="AS32" i="5"/>
  <c r="AL32" i="5"/>
  <c r="AO29" i="5"/>
  <c r="AH29" i="5"/>
  <c r="AP33" i="5"/>
  <c r="AI33" i="5"/>
  <c r="AS37" i="5"/>
  <c r="AL37" i="5"/>
  <c r="AQ13" i="5"/>
  <c r="AJ13" i="5"/>
  <c r="AK11" i="5"/>
  <c r="AR11" i="5"/>
  <c r="AR34" i="5"/>
  <c r="AK34" i="5"/>
  <c r="AU28" i="5"/>
  <c r="AN28" i="5"/>
  <c r="AI24" i="5"/>
  <c r="AP24" i="5"/>
  <c r="AI22" i="5"/>
  <c r="AP22" i="5"/>
  <c r="AK20" i="5"/>
  <c r="AR20" i="5"/>
  <c r="AH18" i="5"/>
  <c r="AO18" i="5"/>
  <c r="AQ16" i="5"/>
  <c r="AJ16" i="5"/>
  <c r="AK15" i="5"/>
  <c r="AR15" i="5"/>
  <c r="AU30" i="5"/>
  <c r="AN30" i="5"/>
  <c r="AQ21" i="5"/>
  <c r="AJ21" i="5"/>
  <c r="AU17" i="5"/>
  <c r="AN17" i="5"/>
  <c r="AK33" i="5"/>
  <c r="AR33" i="5"/>
  <c r="AQ31" i="5"/>
  <c r="AJ31" i="5"/>
  <c r="AS29" i="5"/>
  <c r="AL29" i="5"/>
  <c r="AI36" i="5"/>
  <c r="AP36" i="5"/>
  <c r="AU32" i="5"/>
  <c r="AN32" i="5"/>
  <c r="AT27" i="5"/>
  <c r="AM27" i="5"/>
  <c r="AO19" i="5"/>
  <c r="AH19" i="5"/>
  <c r="AM10" i="5"/>
  <c r="AT10" i="5"/>
  <c r="AH12" i="5"/>
  <c r="AO12" i="5"/>
  <c r="AO14" i="5"/>
  <c r="AH14" i="5"/>
  <c r="AI34" i="5"/>
  <c r="AP34" i="5"/>
  <c r="AS28" i="5"/>
  <c r="AL28" i="5"/>
  <c r="AU26" i="5"/>
  <c r="AN26" i="5"/>
  <c r="AR22" i="5"/>
  <c r="AK22" i="5"/>
  <c r="AM20" i="5"/>
  <c r="AT20" i="5"/>
  <c r="AM18" i="5"/>
  <c r="AT18" i="5"/>
  <c r="AO16" i="5"/>
  <c r="AH16" i="5"/>
  <c r="AI15" i="5"/>
  <c r="AP15" i="5"/>
  <c r="AS30" i="5"/>
  <c r="AL30" i="5"/>
  <c r="AT25" i="5"/>
  <c r="AM25" i="5"/>
  <c r="AQ17" i="5"/>
  <c r="AJ17" i="5"/>
  <c r="AI11" i="15"/>
  <c r="AP11" i="15"/>
  <c r="AS23" i="15"/>
  <c r="AL23" i="15"/>
  <c r="AI20" i="15"/>
  <c r="AP20" i="15"/>
  <c r="AS31" i="16"/>
  <c r="AL31" i="16"/>
  <c r="AS17" i="16"/>
  <c r="AL17" i="16"/>
  <c r="AU15" i="17"/>
  <c r="AN15" i="17"/>
  <c r="AS13" i="17"/>
  <c r="AL13" i="17"/>
  <c r="AI17" i="18"/>
  <c r="AP17" i="18"/>
  <c r="AU24" i="18"/>
  <c r="AN24" i="18"/>
  <c r="AP30" i="15"/>
  <c r="AI30" i="15"/>
  <c r="AO31" i="15"/>
  <c r="AH31" i="15"/>
  <c r="AS14" i="15"/>
  <c r="AL14" i="15"/>
  <c r="AK11" i="16"/>
  <c r="AR11" i="16"/>
  <c r="AQ28" i="17"/>
  <c r="AJ28" i="17"/>
  <c r="AT26" i="17"/>
  <c r="AM26" i="17"/>
  <c r="AR21" i="18"/>
  <c r="AK21" i="18"/>
  <c r="AP22" i="15"/>
  <c r="AI22" i="15"/>
  <c r="AT20" i="15"/>
  <c r="AM20" i="15"/>
  <c r="AT31" i="16"/>
  <c r="AM31" i="16"/>
  <c r="AT25" i="16"/>
  <c r="AM25" i="16"/>
  <c r="AJ33" i="16"/>
  <c r="AQ33" i="16"/>
  <c r="AJ20" i="17"/>
  <c r="AQ20" i="17"/>
  <c r="AO11" i="17"/>
  <c r="AH11" i="17"/>
  <c r="AK25" i="18"/>
  <c r="AR25" i="18"/>
  <c r="AL15" i="18"/>
  <c r="AS15" i="18"/>
  <c r="AK30" i="15"/>
  <c r="AR30" i="15"/>
  <c r="AU35" i="15"/>
  <c r="AN35" i="15"/>
  <c r="AU29" i="16"/>
  <c r="AN29" i="16"/>
  <c r="AO11" i="16"/>
  <c r="AH11" i="16"/>
  <c r="AS14" i="17"/>
  <c r="AL14" i="17"/>
  <c r="AU29" i="17"/>
  <c r="AN29" i="17"/>
  <c r="AT19" i="18"/>
  <c r="AM19" i="18"/>
  <c r="AR35" i="18"/>
  <c r="AK35" i="18"/>
  <c r="AN33" i="18"/>
  <c r="AU33" i="18"/>
  <c r="AN29" i="18"/>
  <c r="AU29" i="18"/>
  <c r="AL13" i="18"/>
  <c r="AS13" i="18"/>
  <c r="AK12" i="18"/>
  <c r="AR12" i="18"/>
  <c r="AS10" i="19"/>
  <c r="AL10" i="19"/>
  <c r="AU12" i="19"/>
  <c r="AN12" i="19"/>
  <c r="AU35" i="19"/>
  <c r="AN35" i="19"/>
  <c r="AK18" i="19"/>
  <c r="AR18" i="19"/>
  <c r="AJ22" i="19"/>
  <c r="AQ22" i="19"/>
  <c r="AP30" i="19"/>
  <c r="AI30" i="19"/>
  <c r="AO24" i="19"/>
  <c r="AH24" i="19"/>
  <c r="AI12" i="20"/>
  <c r="AP12" i="20"/>
  <c r="AL19" i="20"/>
  <c r="AS19" i="20"/>
  <c r="AN24" i="20"/>
  <c r="AU24" i="20"/>
  <c r="AR31" i="20"/>
  <c r="AK31" i="20"/>
  <c r="AL21" i="20"/>
  <c r="AS21" i="20"/>
  <c r="AH14" i="16"/>
  <c r="AO14" i="16"/>
  <c r="AS25" i="15"/>
  <c r="AL25" i="15"/>
  <c r="AO34" i="15"/>
  <c r="AH34" i="15"/>
  <c r="AK22" i="15"/>
  <c r="AR22" i="15"/>
  <c r="AQ23" i="15"/>
  <c r="AJ23" i="15"/>
  <c r="AQ13" i="15"/>
  <c r="AJ13" i="15"/>
  <c r="AK36" i="15"/>
  <c r="AR36" i="15"/>
  <c r="AQ24" i="15"/>
  <c r="AJ24" i="15"/>
  <c r="AS16" i="15"/>
  <c r="AL16" i="15"/>
  <c r="AQ15" i="15"/>
  <c r="AJ15" i="15"/>
  <c r="AH17" i="15"/>
  <c r="AO17" i="15"/>
  <c r="AK29" i="16"/>
  <c r="AR29" i="16"/>
  <c r="AK15" i="16"/>
  <c r="AR15" i="16"/>
  <c r="AI28" i="16"/>
  <c r="AP28" i="16"/>
  <c r="AU34" i="16"/>
  <c r="AN34" i="16"/>
  <c r="AN25" i="16"/>
  <c r="AU25" i="16"/>
  <c r="AS30" i="16"/>
  <c r="AL30" i="16"/>
  <c r="AT17" i="16"/>
  <c r="AM17" i="16"/>
  <c r="AN33" i="16"/>
  <c r="AU33" i="16"/>
  <c r="AJ23" i="16"/>
  <c r="AQ23" i="16"/>
  <c r="AM23" i="17"/>
  <c r="AT23" i="17"/>
  <c r="AQ24" i="17"/>
  <c r="AJ24" i="17"/>
  <c r="AQ12" i="17"/>
  <c r="AJ12" i="17"/>
  <c r="AI14" i="17"/>
  <c r="AP14" i="17"/>
  <c r="AS32" i="17"/>
  <c r="AL32" i="17"/>
  <c r="AK26" i="17"/>
  <c r="AR26" i="17"/>
  <c r="AK31" i="17"/>
  <c r="AR31" i="17"/>
  <c r="AL11" i="17"/>
  <c r="AS11" i="17"/>
  <c r="AU34" i="17"/>
  <c r="AN34" i="17"/>
  <c r="AU34" i="18"/>
  <c r="AN34" i="18"/>
  <c r="AR19" i="18"/>
  <c r="AK19" i="18"/>
  <c r="AI28" i="18"/>
  <c r="AP28" i="18"/>
  <c r="AK18" i="18"/>
  <c r="AR18" i="18"/>
  <c r="AS10" i="18"/>
  <c r="AL10" i="18"/>
  <c r="AH31" i="18"/>
  <c r="AO31" i="18"/>
  <c r="AK16" i="18"/>
  <c r="AR16" i="18"/>
  <c r="AS30" i="18"/>
  <c r="AL30" i="18"/>
  <c r="AJ12" i="18"/>
  <c r="AQ12" i="18"/>
  <c r="AI25" i="19"/>
  <c r="AP25" i="19"/>
  <c r="AK17" i="19"/>
  <c r="AR17" i="19"/>
  <c r="AN20" i="19"/>
  <c r="AU20" i="19"/>
  <c r="AL31" i="19"/>
  <c r="AS31" i="19"/>
  <c r="AN16" i="19"/>
  <c r="AU16" i="19"/>
  <c r="AO22" i="19"/>
  <c r="AH22" i="19"/>
  <c r="AI27" i="19"/>
  <c r="AP27" i="19"/>
  <c r="AQ24" i="19"/>
  <c r="AJ24" i="19"/>
  <c r="AJ14" i="20"/>
  <c r="AQ14" i="20"/>
  <c r="AR27" i="20"/>
  <c r="AK27" i="20"/>
  <c r="AO9" i="20"/>
  <c r="AH9" i="20"/>
  <c r="AP34" i="20"/>
  <c r="AI34" i="20"/>
  <c r="AJ20" i="20"/>
  <c r="AQ20" i="20"/>
  <c r="AM10" i="16"/>
  <c r="AT10" i="16"/>
  <c r="AR27" i="15"/>
  <c r="AK27" i="15"/>
  <c r="AS34" i="15"/>
  <c r="AL34" i="15"/>
  <c r="AK29" i="15"/>
  <c r="AR29" i="15"/>
  <c r="AU23" i="15"/>
  <c r="AN23" i="15"/>
  <c r="AQ36" i="15"/>
  <c r="AJ36" i="15"/>
  <c r="AK20" i="15"/>
  <c r="AR20" i="15"/>
  <c r="AR31" i="15"/>
  <c r="AK31" i="15"/>
  <c r="AQ19" i="15"/>
  <c r="AJ19" i="15"/>
  <c r="AS18" i="15"/>
  <c r="AL18" i="15"/>
  <c r="AS12" i="16"/>
  <c r="AL12" i="16"/>
  <c r="AP31" i="16"/>
  <c r="AI31" i="16"/>
  <c r="AO32" i="16"/>
  <c r="AH32" i="16"/>
  <c r="AS13" i="16"/>
  <c r="AL13" i="16"/>
  <c r="AO25" i="16"/>
  <c r="AH25" i="16"/>
  <c r="AQ27" i="16"/>
  <c r="AJ27" i="16"/>
  <c r="AI11" i="16"/>
  <c r="AP11" i="16"/>
  <c r="AO36" i="16"/>
  <c r="AH36" i="16"/>
  <c r="AT28" i="17"/>
  <c r="AM28" i="17"/>
  <c r="AO20" i="17"/>
  <c r="AH20" i="17"/>
  <c r="AQ33" i="17"/>
  <c r="AJ33" i="17"/>
  <c r="AK14" i="17"/>
  <c r="AR14" i="17"/>
  <c r="AM22" i="17"/>
  <c r="AT22" i="17"/>
  <c r="AR27" i="17"/>
  <c r="AK27" i="17"/>
  <c r="AS17" i="17"/>
  <c r="AL17" i="17"/>
  <c r="AI25" i="17"/>
  <c r="AP25" i="17"/>
  <c r="AO37" i="17"/>
  <c r="AH37" i="17"/>
  <c r="AM25" i="18"/>
  <c r="AT25" i="18"/>
  <c r="AU17" i="18"/>
  <c r="AN17" i="18"/>
  <c r="AU22" i="18"/>
  <c r="AN22" i="18"/>
  <c r="AS24" i="18"/>
  <c r="AL24" i="18"/>
  <c r="AJ8" i="18"/>
  <c r="AQ8" i="18"/>
  <c r="AO27" i="18"/>
  <c r="AH27" i="18"/>
  <c r="AK20" i="18"/>
  <c r="AR20" i="18"/>
  <c r="AI30" i="18"/>
  <c r="AP30" i="18"/>
  <c r="AR13" i="18"/>
  <c r="AK13" i="18"/>
  <c r="AM13" i="19"/>
  <c r="AT13" i="19"/>
  <c r="AL25" i="19"/>
  <c r="AS25" i="19"/>
  <c r="AM11" i="19"/>
  <c r="AT11" i="19"/>
  <c r="AK9" i="19"/>
  <c r="AR9" i="19"/>
  <c r="AI34" i="19"/>
  <c r="AP34" i="19"/>
  <c r="AQ33" i="19"/>
  <c r="AJ33" i="19"/>
  <c r="AU28" i="19"/>
  <c r="AN28" i="19"/>
  <c r="AJ14" i="19"/>
  <c r="AQ14" i="19"/>
  <c r="AP10" i="20"/>
  <c r="AI10" i="20"/>
  <c r="AL27" i="20"/>
  <c r="AS27" i="20"/>
  <c r="AP15" i="20"/>
  <c r="AI15" i="20"/>
  <c r="AR25" i="20"/>
  <c r="AK25" i="20"/>
  <c r="AN34" i="20"/>
  <c r="AU34" i="20"/>
  <c r="AJ16" i="20"/>
  <c r="AQ16" i="20"/>
  <c r="AU33" i="15"/>
  <c r="AN33" i="15"/>
  <c r="AO11" i="15"/>
  <c r="AH11" i="15"/>
  <c r="AS22" i="15"/>
  <c r="AL22" i="15"/>
  <c r="AM23" i="15"/>
  <c r="AT23" i="15"/>
  <c r="AK10" i="15"/>
  <c r="AR10" i="15"/>
  <c r="AU32" i="15"/>
  <c r="AN32" i="15"/>
  <c r="AM35" i="15"/>
  <c r="AT35" i="15"/>
  <c r="AT12" i="15"/>
  <c r="AM12" i="15"/>
  <c r="AU18" i="15"/>
  <c r="AN18" i="15"/>
  <c r="AI12" i="16"/>
  <c r="AP12" i="16"/>
  <c r="AM29" i="16"/>
  <c r="AT29" i="16"/>
  <c r="AU15" i="16"/>
  <c r="AN15" i="16"/>
  <c r="AQ26" i="16"/>
  <c r="AJ26" i="16"/>
  <c r="AQ34" i="16"/>
  <c r="AJ34" i="16"/>
  <c r="AK35" i="16"/>
  <c r="AR35" i="16"/>
  <c r="AM20" i="16"/>
  <c r="AT20" i="16"/>
  <c r="AS22" i="16"/>
  <c r="AL22" i="16"/>
  <c r="AS37" i="16"/>
  <c r="AL37" i="16"/>
  <c r="AK36" i="16"/>
  <c r="AR36" i="16"/>
  <c r="AO28" i="17"/>
  <c r="AH28" i="17"/>
  <c r="AI15" i="17"/>
  <c r="AP15" i="17"/>
  <c r="AS20" i="17"/>
  <c r="AL20" i="17"/>
  <c r="AT12" i="17"/>
  <c r="AM12" i="17"/>
  <c r="AQ14" i="17"/>
  <c r="AJ14" i="17"/>
  <c r="AU32" i="17"/>
  <c r="AN32" i="17"/>
  <c r="AI27" i="17"/>
  <c r="AP27" i="17"/>
  <c r="AR17" i="17"/>
  <c r="AK17" i="17"/>
  <c r="AU11" i="17"/>
  <c r="AN11" i="17"/>
  <c r="AO30" i="17"/>
  <c r="AH30" i="17"/>
  <c r="AK34" i="18"/>
  <c r="AR34" i="18"/>
  <c r="AL19" i="18"/>
  <c r="AS19" i="18"/>
  <c r="AL28" i="18"/>
  <c r="AS28" i="18"/>
  <c r="AT22" i="18"/>
  <c r="AM22" i="18"/>
  <c r="AQ24" i="18"/>
  <c r="AJ24" i="18"/>
  <c r="AP8" i="18"/>
  <c r="AI8" i="18"/>
  <c r="AR31" i="18"/>
  <c r="AK31" i="18"/>
  <c r="AP20" i="18"/>
  <c r="AI20" i="18"/>
  <c r="AR23" i="18"/>
  <c r="AK23" i="18"/>
  <c r="AI9" i="18"/>
  <c r="AP9" i="18"/>
  <c r="AL23" i="19"/>
  <c r="AS23" i="19"/>
  <c r="AU17" i="19"/>
  <c r="AN17" i="19"/>
  <c r="AU11" i="19"/>
  <c r="AN11" i="19"/>
  <c r="AM9" i="19"/>
  <c r="AT9" i="19"/>
  <c r="AU31" i="19"/>
  <c r="AN31" i="19"/>
  <c r="AK16" i="19"/>
  <c r="AR16" i="19"/>
  <c r="AJ30" i="19"/>
  <c r="AQ30" i="19"/>
  <c r="AU15" i="19"/>
  <c r="AN15" i="19"/>
  <c r="AM18" i="20"/>
  <c r="AT18" i="20"/>
  <c r="AT12" i="20"/>
  <c r="AM12" i="20"/>
  <c r="AH15" i="20"/>
  <c r="AO15" i="20"/>
  <c r="AT25" i="20"/>
  <c r="AM25" i="20"/>
  <c r="AR35" i="20"/>
  <c r="AK35" i="20"/>
  <c r="AT8" i="20"/>
  <c r="AM8" i="20"/>
  <c r="AU18" i="19"/>
  <c r="AN18" i="19"/>
  <c r="AL33" i="19"/>
  <c r="AS33" i="19"/>
  <c r="AT22" i="19"/>
  <c r="AM22" i="19"/>
  <c r="AM30" i="19"/>
  <c r="AT30" i="19"/>
  <c r="AR19" i="19"/>
  <c r="AK19" i="19"/>
  <c r="AS14" i="19"/>
  <c r="AL14" i="19"/>
  <c r="AJ30" i="20"/>
  <c r="AQ30" i="20"/>
  <c r="AL18" i="20"/>
  <c r="AS18" i="20"/>
  <c r="AR10" i="20"/>
  <c r="AK10" i="20"/>
  <c r="AH32" i="20"/>
  <c r="AO32" i="20"/>
  <c r="AN27" i="20"/>
  <c r="AU27" i="20"/>
  <c r="AT19" i="20"/>
  <c r="AM19" i="20"/>
  <c r="AS11" i="20"/>
  <c r="AL11" i="20"/>
  <c r="AN25" i="20"/>
  <c r="AU25" i="20"/>
  <c r="AR22" i="20"/>
  <c r="AK22" i="20"/>
  <c r="AU31" i="20"/>
  <c r="AN31" i="20"/>
  <c r="AT26" i="20"/>
  <c r="AM26" i="20"/>
  <c r="AK21" i="20"/>
  <c r="AR21" i="20"/>
  <c r="AL20" i="20"/>
  <c r="AS20" i="20"/>
  <c r="AQ33" i="15"/>
  <c r="AJ33" i="15"/>
  <c r="AP34" i="15"/>
  <c r="AI34" i="15"/>
  <c r="AJ26" i="15"/>
  <c r="AQ26" i="15"/>
  <c r="AI23" i="15"/>
  <c r="AP23" i="15"/>
  <c r="AI13" i="15"/>
  <c r="AP13" i="15"/>
  <c r="AQ32" i="15"/>
  <c r="AJ32" i="15"/>
  <c r="AO24" i="15"/>
  <c r="AH24" i="15"/>
  <c r="AO35" i="15"/>
  <c r="AH35" i="15"/>
  <c r="AO12" i="15"/>
  <c r="AH12" i="15"/>
  <c r="AJ18" i="15"/>
  <c r="AQ18" i="15"/>
  <c r="AI17" i="15"/>
  <c r="AP17" i="15"/>
  <c r="AQ16" i="16"/>
  <c r="AJ16" i="16"/>
  <c r="AQ24" i="16"/>
  <c r="AJ24" i="16"/>
  <c r="AQ32" i="16"/>
  <c r="AJ32" i="16"/>
  <c r="AP13" i="16"/>
  <c r="AI13" i="16"/>
  <c r="AQ35" i="16"/>
  <c r="AJ35" i="16"/>
  <c r="AP21" i="16"/>
  <c r="AI21" i="16"/>
  <c r="AQ30" i="16"/>
  <c r="AJ30" i="16"/>
  <c r="AH22" i="16"/>
  <c r="AO22" i="16"/>
  <c r="AQ11" i="16"/>
  <c r="AJ11" i="16"/>
  <c r="AI33" i="16"/>
  <c r="AP33" i="16"/>
  <c r="AU14" i="16"/>
  <c r="AN14" i="16"/>
  <c r="AK28" i="17"/>
  <c r="AR28" i="17"/>
  <c r="AH19" i="17"/>
  <c r="AO19" i="17"/>
  <c r="AK24" i="17"/>
  <c r="AR24" i="17"/>
  <c r="AU16" i="17"/>
  <c r="AN16" i="17"/>
  <c r="AK21" i="17"/>
  <c r="AR21" i="17"/>
  <c r="AM18" i="17"/>
  <c r="AT18" i="17"/>
  <c r="AQ32" i="17"/>
  <c r="AJ32" i="17"/>
  <c r="AP10" i="17"/>
  <c r="AI10" i="17"/>
  <c r="AU27" i="17"/>
  <c r="AN27" i="17"/>
  <c r="AM31" i="17"/>
  <c r="AT31" i="17"/>
  <c r="AM13" i="17"/>
  <c r="AT13" i="17"/>
  <c r="AO34" i="17"/>
  <c r="AH34" i="17"/>
  <c r="AO35" i="17"/>
  <c r="AH35" i="17"/>
  <c r="AQ25" i="18"/>
  <c r="AJ25" i="18"/>
  <c r="AL17" i="18"/>
  <c r="AS17" i="18"/>
  <c r="AQ28" i="18"/>
  <c r="AJ28" i="18"/>
  <c r="AP22" i="18"/>
  <c r="AI22" i="18"/>
  <c r="AQ14" i="18"/>
  <c r="AJ14" i="18"/>
  <c r="AQ10" i="18"/>
  <c r="AJ10" i="18"/>
  <c r="AP31" i="18"/>
  <c r="AI31" i="18"/>
  <c r="AH20" i="18"/>
  <c r="AO20" i="18"/>
  <c r="AI29" i="18"/>
  <c r="AP29" i="18"/>
  <c r="AO23" i="18"/>
  <c r="AH23" i="18"/>
  <c r="AQ13" i="19"/>
  <c r="AJ13" i="19"/>
  <c r="AQ25" i="19"/>
  <c r="AJ25" i="19"/>
  <c r="AQ17" i="19"/>
  <c r="AJ17" i="19"/>
  <c r="AQ11" i="19"/>
  <c r="AJ11" i="19"/>
  <c r="AH9" i="19"/>
  <c r="AO9" i="19"/>
  <c r="AO34" i="19"/>
  <c r="AH34" i="19"/>
  <c r="AI16" i="19"/>
  <c r="AP16" i="19"/>
  <c r="AJ32" i="19"/>
  <c r="AQ32" i="19"/>
  <c r="AO30" i="19"/>
  <c r="AH30" i="19"/>
  <c r="AO15" i="19"/>
  <c r="AH15" i="19"/>
  <c r="AM30" i="20"/>
  <c r="AT30" i="20"/>
  <c r="AP18" i="20"/>
  <c r="AI18" i="20"/>
  <c r="AJ12" i="20"/>
  <c r="AQ12" i="20"/>
  <c r="AJ28" i="20"/>
  <c r="AQ28" i="20"/>
  <c r="AH19" i="20"/>
  <c r="AO19" i="20"/>
  <c r="AP9" i="20"/>
  <c r="AI9" i="20"/>
  <c r="AJ22" i="20"/>
  <c r="AQ22" i="20"/>
  <c r="AJ34" i="20"/>
  <c r="AQ34" i="20"/>
  <c r="AN33" i="20"/>
  <c r="AU33" i="20"/>
  <c r="AQ17" i="20"/>
  <c r="AJ17" i="20"/>
  <c r="AP8" i="20"/>
  <c r="AI8" i="20"/>
  <c r="AQ11" i="18"/>
  <c r="AJ11" i="18"/>
  <c r="AU11" i="18"/>
  <c r="AN11" i="18"/>
  <c r="AN8" i="19"/>
  <c r="AU8" i="19"/>
  <c r="AS11" i="18"/>
  <c r="AL11" i="18"/>
  <c r="AQ13" i="20"/>
  <c r="AJ13" i="20"/>
  <c r="AH8" i="20"/>
  <c r="AO8" i="20"/>
  <c r="AQ8" i="22"/>
  <c r="AJ8" i="22"/>
  <c r="AO23" i="22"/>
  <c r="AH23" i="22"/>
  <c r="AK32" i="22"/>
  <c r="AR32" i="22"/>
  <c r="AK33" i="22"/>
  <c r="AR33" i="22"/>
  <c r="AQ26" i="22"/>
  <c r="AJ26" i="22"/>
  <c r="AP18" i="22"/>
  <c r="AI18" i="22"/>
  <c r="AO13" i="22"/>
  <c r="AH13" i="22"/>
  <c r="AU11" i="22"/>
  <c r="AN11" i="22"/>
  <c r="AK31" i="22"/>
  <c r="AR31" i="22"/>
  <c r="AM16" i="22"/>
  <c r="AT16" i="22"/>
  <c r="AK34" i="22"/>
  <c r="AR34" i="22"/>
  <c r="AU25" i="22"/>
  <c r="AN25" i="22"/>
  <c r="AL23" i="22"/>
  <c r="AS23" i="22"/>
  <c r="AJ32" i="22"/>
  <c r="AQ32" i="22"/>
  <c r="AO33" i="22"/>
  <c r="AH33" i="22"/>
  <c r="AM26" i="22"/>
  <c r="AT26" i="22"/>
  <c r="AK18" i="22"/>
  <c r="AR18" i="22"/>
  <c r="AS17" i="22"/>
  <c r="AL17" i="22"/>
  <c r="AP11" i="22"/>
  <c r="AI11" i="22"/>
  <c r="AQ31" i="22"/>
  <c r="AJ31" i="22"/>
  <c r="AQ24" i="22"/>
  <c r="AJ24" i="22"/>
  <c r="AJ30" i="22"/>
  <c r="AQ30" i="22"/>
  <c r="AU20" i="22"/>
  <c r="AN20" i="22"/>
  <c r="AT9" i="22"/>
  <c r="AM9" i="22"/>
  <c r="AK19" i="22"/>
  <c r="AR19" i="22"/>
  <c r="AU32" i="22"/>
  <c r="AN32" i="22"/>
  <c r="AL33" i="22"/>
  <c r="AS33" i="22"/>
  <c r="AO22" i="22"/>
  <c r="AH22" i="22"/>
  <c r="AJ14" i="22"/>
  <c r="AQ14" i="22"/>
  <c r="AI13" i="22"/>
  <c r="AP13" i="22"/>
  <c r="AK11" i="22"/>
  <c r="AR11" i="22"/>
  <c r="AU31" i="22"/>
  <c r="AN31" i="22"/>
  <c r="AN16" i="22"/>
  <c r="AU16" i="22"/>
  <c r="AS34" i="22"/>
  <c r="AL34" i="22"/>
  <c r="AL25" i="22"/>
  <c r="AS25" i="22"/>
  <c r="AH10" i="22"/>
  <c r="AO10" i="22"/>
  <c r="AQ19" i="22"/>
  <c r="AJ19" i="22"/>
  <c r="AH19" i="22"/>
  <c r="AO19" i="22"/>
  <c r="AP32" i="22"/>
  <c r="AI32" i="22"/>
  <c r="AO26" i="22"/>
  <c r="AH26" i="22"/>
  <c r="AS18" i="22"/>
  <c r="AL18" i="22"/>
  <c r="AM17" i="22"/>
  <c r="AT17" i="22"/>
  <c r="AQ15" i="22"/>
  <c r="AJ15" i="22"/>
  <c r="AI31" i="22"/>
  <c r="AP31" i="22"/>
  <c r="AO24" i="22"/>
  <c r="AH24" i="22"/>
  <c r="AJ20" i="22"/>
  <c r="AQ20" i="22"/>
  <c r="AU8" i="22"/>
  <c r="AN8" i="22"/>
  <c r="AM12" i="22"/>
  <c r="AT12" i="22"/>
  <c r="AI8" i="22"/>
  <c r="AP8" i="22"/>
  <c r="AI11" i="2"/>
  <c r="AP11" i="2"/>
  <c r="AH13" i="2"/>
  <c r="AO13" i="2"/>
  <c r="AJ9" i="2"/>
  <c r="AQ9" i="2"/>
  <c r="AO26" i="2"/>
  <c r="AU11" i="2"/>
  <c r="AN11" i="2"/>
  <c r="AQ15" i="2"/>
  <c r="AJ15" i="2"/>
  <c r="AS17" i="2"/>
  <c r="AL17" i="2"/>
  <c r="AU19" i="2"/>
  <c r="AN19" i="2"/>
  <c r="AT26" i="2"/>
  <c r="AT9" i="2"/>
  <c r="AM9" i="2"/>
  <c r="AM13" i="2"/>
  <c r="AT13" i="2"/>
  <c r="AM17" i="2"/>
  <c r="AT17" i="2"/>
  <c r="AS22" i="2"/>
  <c r="AU26" i="2"/>
  <c r="AR10" i="4"/>
  <c r="AK14" i="5"/>
  <c r="AR14" i="5"/>
  <c r="AK19" i="5"/>
  <c r="AR19" i="5"/>
  <c r="AN27" i="5"/>
  <c r="AU27" i="5"/>
  <c r="AQ36" i="5"/>
  <c r="AJ36" i="5"/>
  <c r="AU33" i="5"/>
  <c r="AN33" i="5"/>
  <c r="AK35" i="5"/>
  <c r="AR35" i="5"/>
  <c r="AI37" i="5"/>
  <c r="AP37" i="5"/>
  <c r="AU11" i="5"/>
  <c r="AN11" i="5"/>
  <c r="AS10" i="5"/>
  <c r="AL10" i="5"/>
  <c r="AQ23" i="5"/>
  <c r="AJ23" i="5"/>
  <c r="AI32" i="5"/>
  <c r="AP32" i="5"/>
  <c r="AK31" i="5"/>
  <c r="AR31" i="5"/>
  <c r="AQ35" i="5"/>
  <c r="AJ35" i="5"/>
  <c r="AO37" i="5"/>
  <c r="AH37" i="5"/>
  <c r="AN13" i="5"/>
  <c r="AU13" i="5"/>
  <c r="AS11" i="5"/>
  <c r="AL11" i="5"/>
  <c r="AU14" i="5"/>
  <c r="AN14" i="5"/>
  <c r="AI28" i="5"/>
  <c r="AP28" i="5"/>
  <c r="AI26" i="5"/>
  <c r="AP26" i="5"/>
  <c r="AR24" i="5"/>
  <c r="AK24" i="5"/>
  <c r="AO22" i="5"/>
  <c r="AH22" i="5"/>
  <c r="AQ20" i="5"/>
  <c r="AJ20" i="5"/>
  <c r="AS18" i="5"/>
  <c r="AL18" i="5"/>
  <c r="AU16" i="5"/>
  <c r="AN16" i="5"/>
  <c r="AR30" i="5"/>
  <c r="AK30" i="5"/>
  <c r="AU25" i="5"/>
  <c r="AN25" i="5"/>
  <c r="AO21" i="5"/>
  <c r="AH21" i="5"/>
  <c r="AS17" i="5"/>
  <c r="AL17" i="5"/>
  <c r="AO33" i="5"/>
  <c r="AH33" i="5"/>
  <c r="AP31" i="5"/>
  <c r="AI31" i="5"/>
  <c r="AK29" i="5"/>
  <c r="AR29" i="5"/>
  <c r="AM36" i="5"/>
  <c r="AT36" i="5"/>
  <c r="AO27" i="5"/>
  <c r="AH27" i="5"/>
  <c r="AS23" i="5"/>
  <c r="AL23" i="5"/>
  <c r="AJ19" i="5"/>
  <c r="AQ19" i="5"/>
  <c r="AQ10" i="5"/>
  <c r="AJ10" i="5"/>
  <c r="AL12" i="5"/>
  <c r="AS12" i="5"/>
  <c r="AL14" i="5"/>
  <c r="AS14" i="5"/>
  <c r="AM34" i="5"/>
  <c r="AT34" i="5"/>
  <c r="AR26" i="5"/>
  <c r="AK26" i="5"/>
  <c r="AM24" i="5"/>
  <c r="AT24" i="5"/>
  <c r="AM22" i="5"/>
  <c r="AT22" i="5"/>
  <c r="AO20" i="5"/>
  <c r="AH20" i="5"/>
  <c r="AQ18" i="5"/>
  <c r="AJ18" i="5"/>
  <c r="AS16" i="5"/>
  <c r="AL16" i="5"/>
  <c r="AM15" i="5"/>
  <c r="AT15" i="5"/>
  <c r="AJ25" i="5"/>
  <c r="AQ25" i="5"/>
  <c r="AU21" i="5"/>
  <c r="AN21" i="5"/>
  <c r="AO17" i="5"/>
  <c r="AH17" i="5"/>
  <c r="AK34" i="15"/>
  <c r="AR34" i="15"/>
  <c r="AU13" i="15"/>
  <c r="AN13" i="15"/>
  <c r="AI12" i="15"/>
  <c r="AP12" i="15"/>
  <c r="AM34" i="16"/>
  <c r="AT34" i="16"/>
  <c r="AQ10" i="16"/>
  <c r="AJ10" i="16"/>
  <c r="AK20" i="17"/>
  <c r="AR20" i="17"/>
  <c r="AM30" i="17"/>
  <c r="AT30" i="17"/>
  <c r="AT32" i="18"/>
  <c r="AM32" i="18"/>
  <c r="AM15" i="18"/>
  <c r="AT15" i="18"/>
  <c r="AS26" i="15"/>
  <c r="AL26" i="15"/>
  <c r="AK16" i="15"/>
  <c r="AR16" i="15"/>
  <c r="AO26" i="16"/>
  <c r="AH26" i="16"/>
  <c r="AK23" i="16"/>
  <c r="AR23" i="16"/>
  <c r="AJ18" i="17"/>
  <c r="AQ18" i="17"/>
  <c r="AM27" i="17"/>
  <c r="AT27" i="17"/>
  <c r="AK14" i="18"/>
  <c r="AR14" i="18"/>
  <c r="AK21" i="15"/>
  <c r="AR21" i="15"/>
  <c r="AU31" i="15"/>
  <c r="AN31" i="15"/>
  <c r="AL32" i="16"/>
  <c r="AS32" i="16"/>
  <c r="AQ21" i="16"/>
  <c r="AJ21" i="16"/>
  <c r="AP23" i="16"/>
  <c r="AI23" i="16"/>
  <c r="AS12" i="17"/>
  <c r="AL12" i="17"/>
  <c r="AU30" i="17"/>
  <c r="AN30" i="17"/>
  <c r="AR32" i="18"/>
  <c r="AK32" i="18"/>
  <c r="AO10" i="18"/>
  <c r="AH10" i="18"/>
  <c r="AS29" i="15"/>
  <c r="AL29" i="15"/>
  <c r="AM15" i="15"/>
  <c r="AT15" i="15"/>
  <c r="AK34" i="16"/>
  <c r="AR34" i="16"/>
  <c r="AS36" i="16"/>
  <c r="AL36" i="16"/>
  <c r="AK18" i="17"/>
  <c r="AR18" i="17"/>
  <c r="AJ34" i="17"/>
  <c r="AQ34" i="17"/>
  <c r="AI24" i="18"/>
  <c r="AP24" i="18"/>
  <c r="AQ31" i="18"/>
  <c r="AJ31" i="18"/>
  <c r="AL33" i="18"/>
  <c r="AS33" i="18"/>
  <c r="AM30" i="18"/>
  <c r="AT30" i="18"/>
  <c r="AO9" i="18"/>
  <c r="AH9" i="18"/>
  <c r="AU23" i="19"/>
  <c r="AN23" i="19"/>
  <c r="AL11" i="19"/>
  <c r="AS11" i="19"/>
  <c r="AS12" i="19"/>
  <c r="AL12" i="19"/>
  <c r="AH31" i="19"/>
  <c r="AO31" i="19"/>
  <c r="AO16" i="19"/>
  <c r="AH16" i="19"/>
  <c r="AK22" i="19"/>
  <c r="AR22" i="19"/>
  <c r="AM27" i="19"/>
  <c r="AT27" i="19"/>
  <c r="AH23" i="20"/>
  <c r="AO23" i="20"/>
  <c r="AI28" i="20"/>
  <c r="AP28" i="20"/>
  <c r="AJ11" i="20"/>
  <c r="AQ11" i="20"/>
  <c r="AS22" i="20"/>
  <c r="AL22" i="20"/>
  <c r="AS34" i="20"/>
  <c r="AL34" i="20"/>
  <c r="AL17" i="20"/>
  <c r="AS17" i="20"/>
  <c r="AO23" i="16"/>
  <c r="AH23" i="16"/>
  <c r="AM27" i="15"/>
  <c r="AT27" i="15"/>
  <c r="AM30" i="15"/>
  <c r="AT30" i="15"/>
  <c r="AM22" i="15"/>
  <c r="AT22" i="15"/>
  <c r="AO23" i="15"/>
  <c r="AH23" i="15"/>
  <c r="AU10" i="15"/>
  <c r="AN10" i="15"/>
  <c r="AP32" i="15"/>
  <c r="AI32" i="15"/>
  <c r="AN20" i="15"/>
  <c r="AU20" i="15"/>
  <c r="AK12" i="15"/>
  <c r="AR12" i="15"/>
  <c r="AP18" i="15"/>
  <c r="AI18" i="15"/>
  <c r="AU12" i="16"/>
  <c r="AN12" i="16"/>
  <c r="AH24" i="16"/>
  <c r="AO24" i="16"/>
  <c r="AM32" i="16"/>
  <c r="AT32" i="16"/>
  <c r="AR28" i="16"/>
  <c r="AK28" i="16"/>
  <c r="AU18" i="16"/>
  <c r="AN18" i="16"/>
  <c r="AU21" i="16"/>
  <c r="AN21" i="16"/>
  <c r="AS27" i="16"/>
  <c r="AL27" i="16"/>
  <c r="AS11" i="16"/>
  <c r="AL11" i="16"/>
  <c r="AU36" i="16"/>
  <c r="AN36" i="16"/>
  <c r="AK10" i="16"/>
  <c r="AR10" i="16"/>
  <c r="AL19" i="17"/>
  <c r="AS19" i="17"/>
  <c r="AI20" i="17"/>
  <c r="AP20" i="17"/>
  <c r="AS33" i="17"/>
  <c r="AL33" i="17"/>
  <c r="AU18" i="17"/>
  <c r="AN18" i="17"/>
  <c r="AS22" i="17"/>
  <c r="AL22" i="17"/>
  <c r="AS26" i="17"/>
  <c r="AL26" i="17"/>
  <c r="AS31" i="17"/>
  <c r="AL31" i="17"/>
  <c r="AI11" i="17"/>
  <c r="AP11" i="17"/>
  <c r="AQ37" i="17"/>
  <c r="AJ37" i="17"/>
  <c r="AS25" i="18"/>
  <c r="AL25" i="18"/>
  <c r="AQ17" i="18"/>
  <c r="AJ17" i="18"/>
  <c r="AR26" i="18"/>
  <c r="AK26" i="18"/>
  <c r="AU18" i="18"/>
  <c r="AN18" i="18"/>
  <c r="AS8" i="18"/>
  <c r="AL8" i="18"/>
  <c r="AN31" i="18"/>
  <c r="AU31" i="18"/>
  <c r="AS16" i="18"/>
  <c r="AL16" i="18"/>
  <c r="AP23" i="18"/>
  <c r="AI23" i="18"/>
  <c r="AI13" i="19"/>
  <c r="AP13" i="19"/>
  <c r="AK25" i="19"/>
  <c r="AR25" i="19"/>
  <c r="AM10" i="19"/>
  <c r="AT10" i="19"/>
  <c r="AS20" i="19"/>
  <c r="AL20" i="19"/>
  <c r="AR31" i="19"/>
  <c r="AK31" i="19"/>
  <c r="AT16" i="19"/>
  <c r="AM16" i="19"/>
  <c r="AS32" i="19"/>
  <c r="AL32" i="19"/>
  <c r="AS19" i="19"/>
  <c r="AL19" i="19"/>
  <c r="AT24" i="19"/>
  <c r="AM24" i="19"/>
  <c r="AL10" i="20"/>
  <c r="AS10" i="20"/>
  <c r="AH29" i="20"/>
  <c r="AO29" i="20"/>
  <c r="AR9" i="20"/>
  <c r="AK9" i="20"/>
  <c r="AQ33" i="20"/>
  <c r="AJ33" i="20"/>
  <c r="AT20" i="20"/>
  <c r="AM20" i="20"/>
  <c r="AM33" i="15"/>
  <c r="AT33" i="15"/>
  <c r="AL11" i="15"/>
  <c r="AS11" i="15"/>
  <c r="AU30" i="15"/>
  <c r="AN30" i="15"/>
  <c r="AI21" i="15"/>
  <c r="AP21" i="15"/>
  <c r="AS9" i="15"/>
  <c r="AL9" i="15"/>
  <c r="AT32" i="15"/>
  <c r="AM32" i="15"/>
  <c r="AI35" i="15"/>
  <c r="AP35" i="15"/>
  <c r="AP16" i="15"/>
  <c r="AI16" i="15"/>
  <c r="AO15" i="15"/>
  <c r="AH15" i="15"/>
  <c r="AQ14" i="15"/>
  <c r="AJ14" i="15"/>
  <c r="AM16" i="16"/>
  <c r="AT16" i="16"/>
  <c r="AK31" i="16"/>
  <c r="AR31" i="16"/>
  <c r="AM26" i="16"/>
  <c r="AT26" i="16"/>
  <c r="AS34" i="16"/>
  <c r="AL34" i="16"/>
  <c r="AK21" i="16"/>
  <c r="AR21" i="16"/>
  <c r="AI27" i="16"/>
  <c r="AP27" i="16"/>
  <c r="AK37" i="16"/>
  <c r="AR37" i="16"/>
  <c r="AO10" i="16"/>
  <c r="AH10" i="16"/>
  <c r="AM19" i="17"/>
  <c r="AT19" i="17"/>
  <c r="AT20" i="17"/>
  <c r="AM20" i="17"/>
  <c r="AQ21" i="17"/>
  <c r="AJ21" i="17"/>
  <c r="AS18" i="17"/>
  <c r="AL18" i="17"/>
  <c r="AS10" i="17"/>
  <c r="AL10" i="17"/>
  <c r="AM29" i="17"/>
  <c r="AT29" i="17"/>
  <c r="AI13" i="17"/>
  <c r="AP13" i="17"/>
  <c r="AM34" i="17"/>
  <c r="AT34" i="17"/>
  <c r="AK37" i="17"/>
  <c r="AR37" i="17"/>
  <c r="AH21" i="18"/>
  <c r="AO21" i="18"/>
  <c r="AL32" i="18"/>
  <c r="AS32" i="18"/>
  <c r="AS18" i="18"/>
  <c r="AL18" i="18"/>
  <c r="AR24" i="18"/>
  <c r="AK24" i="18"/>
  <c r="AS35" i="18"/>
  <c r="AL35" i="18"/>
  <c r="AK27" i="18"/>
  <c r="AR27" i="18"/>
  <c r="AM16" i="18"/>
  <c r="AT16" i="18"/>
  <c r="AJ23" i="18"/>
  <c r="AQ23" i="18"/>
  <c r="AK9" i="18"/>
  <c r="AR9" i="18"/>
  <c r="AS13" i="19"/>
  <c r="AL13" i="19"/>
  <c r="AM17" i="19"/>
  <c r="AT17" i="19"/>
  <c r="AT20" i="19"/>
  <c r="AM20" i="19"/>
  <c r="AM35" i="19"/>
  <c r="AT35" i="19"/>
  <c r="AK34" i="19"/>
  <c r="AR34" i="19"/>
  <c r="AM33" i="19"/>
  <c r="AT33" i="19"/>
  <c r="AS30" i="19"/>
  <c r="AL30" i="19"/>
  <c r="AI30" i="20"/>
  <c r="AP30" i="20"/>
  <c r="AR12" i="20"/>
  <c r="AK12" i="20"/>
  <c r="AN29" i="20"/>
  <c r="AU29" i="20"/>
  <c r="AR11" i="20"/>
  <c r="AK11" i="20"/>
  <c r="AL24" i="20"/>
  <c r="AS24" i="20"/>
  <c r="AS26" i="20"/>
  <c r="AL26" i="20"/>
  <c r="AT16" i="20"/>
  <c r="AM16" i="20"/>
  <c r="AQ25" i="15"/>
  <c r="AJ25" i="15"/>
  <c r="AT34" i="15"/>
  <c r="AM34" i="15"/>
  <c r="AU29" i="15"/>
  <c r="AN29" i="15"/>
  <c r="AI9" i="15"/>
  <c r="AP9" i="15"/>
  <c r="AO36" i="15"/>
  <c r="AH36" i="15"/>
  <c r="AI28" i="15"/>
  <c r="AP28" i="15"/>
  <c r="AL35" i="15"/>
  <c r="AS35" i="15"/>
  <c r="AO19" i="15"/>
  <c r="AH19" i="15"/>
  <c r="AP14" i="15"/>
  <c r="AI14" i="15"/>
  <c r="AR12" i="16"/>
  <c r="AK12" i="16"/>
  <c r="AU24" i="16"/>
  <c r="AN24" i="16"/>
  <c r="AS15" i="16"/>
  <c r="AL15" i="16"/>
  <c r="AU28" i="16"/>
  <c r="AN28" i="16"/>
  <c r="AI34" i="16"/>
  <c r="AP34" i="16"/>
  <c r="AI25" i="16"/>
  <c r="AP25" i="16"/>
  <c r="AK20" i="16"/>
  <c r="AR20" i="16"/>
  <c r="AO17" i="16"/>
  <c r="AH17" i="16"/>
  <c r="AU37" i="16"/>
  <c r="AN37" i="16"/>
  <c r="AQ14" i="16"/>
  <c r="AJ14" i="16"/>
  <c r="AI23" i="17"/>
  <c r="AP23" i="17"/>
  <c r="AR15" i="17"/>
  <c r="AK15" i="17"/>
  <c r="AK16" i="17"/>
  <c r="AR16" i="17"/>
  <c r="AI33" i="17"/>
  <c r="AP33" i="17"/>
  <c r="AP18" i="17"/>
  <c r="AI18" i="17"/>
  <c r="AN22" i="17"/>
  <c r="AU22" i="17"/>
  <c r="AQ29" i="17"/>
  <c r="AJ29" i="17"/>
  <c r="AU13" i="17"/>
  <c r="AN13" i="17"/>
  <c r="AU25" i="17"/>
  <c r="AN25" i="17"/>
  <c r="AJ30" i="17"/>
  <c r="AQ30" i="17"/>
  <c r="AN25" i="18"/>
  <c r="AU25" i="18"/>
  <c r="AO17" i="18"/>
  <c r="AH17" i="18"/>
  <c r="AU28" i="18"/>
  <c r="AN28" i="18"/>
  <c r="AP18" i="18"/>
  <c r="AI18" i="18"/>
  <c r="AU15" i="18"/>
  <c r="AN15" i="18"/>
  <c r="AU8" i="18"/>
  <c r="AN8" i="18"/>
  <c r="AJ27" i="18"/>
  <c r="AQ27" i="18"/>
  <c r="AL20" i="18"/>
  <c r="AS20" i="18"/>
  <c r="AL23" i="18"/>
  <c r="AS23" i="18"/>
  <c r="AP12" i="18"/>
  <c r="AI12" i="18"/>
  <c r="AU25" i="19"/>
  <c r="AN25" i="19"/>
  <c r="AO10" i="19"/>
  <c r="AH10" i="19"/>
  <c r="AK20" i="19"/>
  <c r="AR20" i="19"/>
  <c r="AL9" i="19"/>
  <c r="AS9" i="19"/>
  <c r="AT34" i="19"/>
  <c r="AM34" i="19"/>
  <c r="AS26" i="19"/>
  <c r="AL26" i="19"/>
  <c r="AQ27" i="19"/>
  <c r="AJ27" i="19"/>
  <c r="AK24" i="19"/>
  <c r="AR24" i="19"/>
  <c r="AM14" i="20"/>
  <c r="AT14" i="20"/>
  <c r="AN32" i="20"/>
  <c r="AU32" i="20"/>
  <c r="AU15" i="20"/>
  <c r="AN15" i="20"/>
  <c r="AP24" i="20"/>
  <c r="AI24" i="20"/>
  <c r="AP26" i="20"/>
  <c r="AI26" i="20"/>
  <c r="AQ29" i="19"/>
  <c r="AJ29" i="19"/>
  <c r="AJ16" i="19"/>
  <c r="AQ16" i="19"/>
  <c r="AO26" i="19"/>
  <c r="AH26" i="19"/>
  <c r="AO32" i="19"/>
  <c r="AH32" i="19"/>
  <c r="AK30" i="19"/>
  <c r="AR30" i="19"/>
  <c r="AM19" i="19"/>
  <c r="AT19" i="19"/>
  <c r="AU14" i="19"/>
  <c r="AN14" i="19"/>
  <c r="AR30" i="20"/>
  <c r="AK30" i="20"/>
  <c r="AN18" i="20"/>
  <c r="AU18" i="20"/>
  <c r="AT10" i="20"/>
  <c r="AM10" i="20"/>
  <c r="AT32" i="20"/>
  <c r="AM32" i="20"/>
  <c r="AT27" i="20"/>
  <c r="AM27" i="20"/>
  <c r="AL15" i="20"/>
  <c r="AS15" i="20"/>
  <c r="AS9" i="20"/>
  <c r="AL9" i="20"/>
  <c r="AT24" i="20"/>
  <c r="AM24" i="20"/>
  <c r="AL35" i="20"/>
  <c r="AS35" i="20"/>
  <c r="AT34" i="20"/>
  <c r="AM34" i="20"/>
  <c r="AR33" i="20"/>
  <c r="AK33" i="20"/>
  <c r="AT17" i="20"/>
  <c r="AM17" i="20"/>
  <c r="AN16" i="20"/>
  <c r="AU16" i="20"/>
  <c r="AI25" i="15"/>
  <c r="AP25" i="15"/>
  <c r="AQ30" i="15"/>
  <c r="AJ30" i="15"/>
  <c r="AQ22" i="15"/>
  <c r="AJ22" i="15"/>
  <c r="AH9" i="15"/>
  <c r="AO9" i="15"/>
  <c r="AP10" i="15"/>
  <c r="AI10" i="15"/>
  <c r="AS28" i="15"/>
  <c r="AL28" i="15"/>
  <c r="AQ20" i="15"/>
  <c r="AJ20" i="15"/>
  <c r="AI31" i="15"/>
  <c r="AP31" i="15"/>
  <c r="AQ12" i="15"/>
  <c r="AJ12" i="15"/>
  <c r="AO18" i="15"/>
  <c r="AH18" i="15"/>
  <c r="AO12" i="16"/>
  <c r="AH12" i="16"/>
  <c r="AS29" i="16"/>
  <c r="AL29" i="16"/>
  <c r="AU31" i="16"/>
  <c r="AN31" i="16"/>
  <c r="AI26" i="16"/>
  <c r="AP26" i="16"/>
  <c r="AO34" i="16"/>
  <c r="AH34" i="16"/>
  <c r="AS25" i="16"/>
  <c r="AL25" i="16"/>
  <c r="AI20" i="16"/>
  <c r="AP20" i="16"/>
  <c r="AU27" i="16"/>
  <c r="AN27" i="16"/>
  <c r="AK17" i="16"/>
  <c r="AR17" i="16"/>
  <c r="AO37" i="16"/>
  <c r="AH37" i="16"/>
  <c r="AM36" i="16"/>
  <c r="AT36" i="16"/>
  <c r="AR14" i="16"/>
  <c r="AK14" i="16"/>
  <c r="AI28" i="17"/>
  <c r="AP28" i="17"/>
  <c r="AQ19" i="17"/>
  <c r="AJ19" i="17"/>
  <c r="AN24" i="17"/>
  <c r="AU24" i="17"/>
  <c r="AN12" i="17"/>
  <c r="AU12" i="17"/>
  <c r="AM21" i="17"/>
  <c r="AT21" i="17"/>
  <c r="AO18" i="17"/>
  <c r="AH18" i="17"/>
  <c r="AI22" i="17"/>
  <c r="AP22" i="17"/>
  <c r="AP26" i="17"/>
  <c r="AI26" i="17"/>
  <c r="AH29" i="17"/>
  <c r="AO29" i="17"/>
  <c r="AU17" i="17"/>
  <c r="AN17" i="17"/>
  <c r="AM11" i="17"/>
  <c r="AT11" i="17"/>
  <c r="AP30" i="17"/>
  <c r="AI30" i="17"/>
  <c r="AM35" i="17"/>
  <c r="AT35" i="17"/>
  <c r="AM21" i="18"/>
  <c r="AT21" i="18"/>
  <c r="AH32" i="18"/>
  <c r="AO32" i="18"/>
  <c r="AQ26" i="18"/>
  <c r="AJ26" i="18"/>
  <c r="AO18" i="18"/>
  <c r="AH18" i="18"/>
  <c r="AO24" i="18"/>
  <c r="AH24" i="18"/>
  <c r="AP10" i="18"/>
  <c r="AI10" i="18"/>
  <c r="AM27" i="18"/>
  <c r="AT27" i="18"/>
  <c r="AP16" i="18"/>
  <c r="AI16" i="18"/>
  <c r="AU30" i="18"/>
  <c r="AN30" i="18"/>
  <c r="AO13" i="18"/>
  <c r="AH13" i="18"/>
  <c r="AH13" i="19"/>
  <c r="AO13" i="19"/>
  <c r="AO25" i="19"/>
  <c r="AH25" i="19"/>
  <c r="AO17" i="19"/>
  <c r="AH17" i="19"/>
  <c r="AP20" i="19"/>
  <c r="AI20" i="19"/>
  <c r="AI35" i="19"/>
  <c r="AP35" i="19"/>
  <c r="AR29" i="19"/>
  <c r="AK29" i="19"/>
  <c r="AI33" i="19"/>
  <c r="AP33" i="19"/>
  <c r="AS28" i="19"/>
  <c r="AL28" i="19"/>
  <c r="AO27" i="19"/>
  <c r="AH27" i="19"/>
  <c r="AQ15" i="19"/>
  <c r="AJ15" i="19"/>
  <c r="AH30" i="20"/>
  <c r="AO30" i="20"/>
  <c r="AH14" i="20"/>
  <c r="AO14" i="20"/>
  <c r="AL12" i="20"/>
  <c r="AS12" i="20"/>
  <c r="AQ27" i="20"/>
  <c r="AJ27" i="20"/>
  <c r="AQ19" i="20"/>
  <c r="AJ19" i="20"/>
  <c r="AP25" i="20"/>
  <c r="AI25" i="20"/>
  <c r="AP22" i="20"/>
  <c r="AI22" i="20"/>
  <c r="AH34" i="20"/>
  <c r="AO34" i="20"/>
  <c r="AP33" i="20"/>
  <c r="AI33" i="20"/>
  <c r="AH17" i="20"/>
  <c r="AO17" i="20"/>
  <c r="AT8" i="19"/>
  <c r="AM8" i="19"/>
  <c r="AK11" i="18"/>
  <c r="AR11" i="18"/>
  <c r="AI11" i="18"/>
  <c r="AP11" i="18"/>
  <c r="AP13" i="20"/>
  <c r="AI13" i="20"/>
  <c r="AI8" i="19"/>
  <c r="AP8" i="19"/>
  <c r="AT13" i="20"/>
  <c r="AM13" i="20"/>
  <c r="AU8" i="20"/>
  <c r="AN8" i="20"/>
  <c r="AU9" i="22"/>
  <c r="AN9" i="22"/>
  <c r="AU19" i="22"/>
  <c r="AN19" i="22"/>
  <c r="AM32" i="22"/>
  <c r="AT32" i="22"/>
  <c r="AM33" i="22"/>
  <c r="AT33" i="22"/>
  <c r="AI26" i="22"/>
  <c r="AP26" i="22"/>
  <c r="AI14" i="22"/>
  <c r="AP14" i="22"/>
  <c r="AS15" i="22"/>
  <c r="AL15" i="22"/>
  <c r="AM35" i="22"/>
  <c r="AT35" i="22"/>
  <c r="AI27" i="22"/>
  <c r="AP27" i="22"/>
  <c r="AS24" i="22"/>
  <c r="AL24" i="22"/>
  <c r="AT30" i="22"/>
  <c r="AM30" i="22"/>
  <c r="AK20" i="22"/>
  <c r="AR20" i="22"/>
  <c r="AM21" i="22"/>
  <c r="AT21" i="22"/>
  <c r="AO28" i="22"/>
  <c r="AH28" i="22"/>
  <c r="AQ29" i="22"/>
  <c r="AJ29" i="22"/>
  <c r="AQ22" i="22"/>
  <c r="AJ22" i="22"/>
  <c r="AT14" i="22"/>
  <c r="AM14" i="22"/>
  <c r="AJ13" i="22"/>
  <c r="AQ13" i="22"/>
  <c r="AH35" i="22"/>
  <c r="AO35" i="22"/>
  <c r="AK27" i="22"/>
  <c r="AR27" i="22"/>
  <c r="AI24" i="22"/>
  <c r="AP24" i="22"/>
  <c r="AO30" i="22"/>
  <c r="AH30" i="22"/>
  <c r="AT20" i="22"/>
  <c r="AM20" i="22"/>
  <c r="AK23" i="22"/>
  <c r="AR23" i="22"/>
  <c r="AU21" i="22"/>
  <c r="AN21" i="22"/>
  <c r="AS28" i="22"/>
  <c r="AL28" i="22"/>
  <c r="AU29" i="22"/>
  <c r="AN29" i="22"/>
  <c r="AN22" i="22"/>
  <c r="AU22" i="22"/>
  <c r="AO14" i="22"/>
  <c r="AH14" i="22"/>
  <c r="AM15" i="22"/>
  <c r="AT15" i="22"/>
  <c r="AS35" i="22"/>
  <c r="AL35" i="22"/>
  <c r="AH27" i="22"/>
  <c r="AO27" i="22"/>
  <c r="AU24" i="22"/>
  <c r="AN24" i="22"/>
  <c r="AN30" i="22"/>
  <c r="AU30" i="22"/>
  <c r="AO20" i="22"/>
  <c r="AH20" i="22"/>
  <c r="AM10" i="22"/>
  <c r="AT10" i="22"/>
  <c r="AQ9" i="22"/>
  <c r="AJ9" i="22"/>
  <c r="AI19" i="22"/>
  <c r="AP19" i="22"/>
  <c r="AP28" i="22"/>
  <c r="AI28" i="22"/>
  <c r="AK26" i="22"/>
  <c r="AR26" i="22"/>
  <c r="AN14" i="22"/>
  <c r="AU14" i="22"/>
  <c r="AK13" i="22"/>
  <c r="AR13" i="22"/>
  <c r="AO11" i="22"/>
  <c r="AH11" i="22"/>
  <c r="AM27" i="22"/>
  <c r="AT27" i="22"/>
  <c r="AP34" i="22"/>
  <c r="AI34" i="22"/>
  <c r="AS20" i="22"/>
  <c r="AL20" i="22"/>
  <c r="AL12" i="22"/>
  <c r="AS12" i="22"/>
  <c r="AM8" i="22"/>
  <c r="AT8" i="22"/>
  <c r="AQ12" i="22"/>
  <c r="AJ12" i="22"/>
  <c r="AL24" i="2"/>
  <c r="AL20" i="2"/>
  <c r="AO19" i="2"/>
  <c r="AH19" i="2"/>
  <c r="AI17" i="2"/>
  <c r="AP17" i="2"/>
  <c r="AO22" i="2"/>
  <c r="AL15" i="2"/>
  <c r="AS15" i="2"/>
  <c r="AU17" i="2"/>
  <c r="AN17" i="2"/>
  <c r="AP22" i="2"/>
  <c r="AR11" i="2"/>
  <c r="AK11" i="2"/>
  <c r="AR15" i="2"/>
  <c r="AK15" i="2"/>
  <c r="AR19" i="2"/>
  <c r="AK19" i="2"/>
  <c r="AQ12" i="5"/>
  <c r="AJ12" i="5"/>
  <c r="AS19" i="5"/>
  <c r="AL19" i="5"/>
  <c r="AP29" i="5"/>
  <c r="AI29" i="5"/>
  <c r="AT33" i="5"/>
  <c r="AM33" i="5"/>
  <c r="AS13" i="5"/>
  <c r="AL13" i="5"/>
  <c r="AT11" i="5"/>
  <c r="AM11" i="5"/>
  <c r="AM14" i="5"/>
  <c r="AT14" i="5"/>
  <c r="AI10" i="5"/>
  <c r="AP10" i="5"/>
  <c r="AU36" i="5"/>
  <c r="AN36" i="5"/>
  <c r="AS31" i="5"/>
  <c r="AL31" i="5"/>
  <c r="AT35" i="5"/>
  <c r="AM35" i="5"/>
  <c r="AI13" i="5"/>
  <c r="AP13" i="5"/>
  <c r="AQ34" i="5"/>
  <c r="AJ34" i="5"/>
  <c r="AK28" i="5"/>
  <c r="AR28" i="5"/>
  <c r="AQ24" i="5"/>
  <c r="AJ24" i="5"/>
  <c r="AS22" i="5"/>
  <c r="AL22" i="5"/>
  <c r="AI16" i="5"/>
  <c r="AP16" i="5"/>
  <c r="AS15" i="5"/>
  <c r="AL15" i="5"/>
  <c r="AS25" i="5"/>
  <c r="AL25" i="5"/>
  <c r="AP21" i="5"/>
  <c r="AI21" i="5"/>
  <c r="AS33" i="5"/>
  <c r="AL33" i="5"/>
  <c r="AT31" i="5"/>
  <c r="AM31" i="5"/>
  <c r="AR32" i="5"/>
  <c r="AK32" i="5"/>
  <c r="AQ27" i="5"/>
  <c r="AJ27" i="5"/>
  <c r="AP19" i="5"/>
  <c r="AI19" i="5"/>
  <c r="AU10" i="5"/>
  <c r="AN10" i="5"/>
  <c r="AH34" i="5"/>
  <c r="AO34" i="5"/>
  <c r="AM28" i="5"/>
  <c r="AT28" i="5"/>
  <c r="AH24" i="5"/>
  <c r="AO24" i="5"/>
  <c r="AQ22" i="5"/>
  <c r="AJ22" i="5"/>
  <c r="AU18" i="5"/>
  <c r="AN18" i="5"/>
  <c r="AO15" i="5"/>
  <c r="AH15" i="5"/>
  <c r="AI30" i="5"/>
  <c r="AP30" i="5"/>
  <c r="AO25" i="5"/>
  <c r="AH25" i="5"/>
  <c r="AP17" i="5"/>
  <c r="AI17" i="5"/>
  <c r="AS36" i="15"/>
  <c r="AL36" i="15"/>
  <c r="AS21" i="16"/>
  <c r="AL21" i="16"/>
  <c r="AM19" i="16"/>
  <c r="AT19" i="16"/>
  <c r="AR35" i="17"/>
  <c r="AK35" i="17"/>
  <c r="AS33" i="15"/>
  <c r="AL33" i="15"/>
  <c r="AL19" i="15"/>
  <c r="AS19" i="15"/>
  <c r="AS23" i="16"/>
  <c r="AL23" i="16"/>
  <c r="AI17" i="17"/>
  <c r="AP17" i="17"/>
  <c r="AT9" i="15"/>
  <c r="AM9" i="15"/>
  <c r="AU26" i="16"/>
  <c r="AN26" i="16"/>
  <c r="AH30" i="16"/>
  <c r="AO30" i="16"/>
  <c r="AM32" i="17"/>
  <c r="AT32" i="17"/>
  <c r="AR28" i="18"/>
  <c r="AK28" i="18"/>
  <c r="AO10" i="15"/>
  <c r="AH10" i="15"/>
  <c r="AN35" i="16"/>
  <c r="AU35" i="16"/>
  <c r="AU10" i="17"/>
  <c r="AN10" i="17"/>
  <c r="AM8" i="18"/>
  <c r="AT8" i="18"/>
  <c r="AN20" i="18"/>
  <c r="AU20" i="18"/>
  <c r="AM9" i="18"/>
  <c r="AT9" i="18"/>
  <c r="AQ20" i="19"/>
  <c r="AJ20" i="19"/>
  <c r="AU9" i="19"/>
  <c r="AN9" i="19"/>
  <c r="AR33" i="19"/>
  <c r="AK33" i="19"/>
  <c r="AO14" i="19"/>
  <c r="AH14" i="19"/>
  <c r="AN28" i="20"/>
  <c r="AU28" i="20"/>
  <c r="AT11" i="20"/>
  <c r="AM11" i="20"/>
  <c r="AN26" i="20"/>
  <c r="AU26" i="20"/>
  <c r="AS19" i="16"/>
  <c r="AL19" i="16"/>
  <c r="AS30" i="15"/>
  <c r="AL30" i="15"/>
  <c r="AR9" i="15"/>
  <c r="AK9" i="15"/>
  <c r="AS10" i="15"/>
  <c r="AL10" i="15"/>
  <c r="AS20" i="15"/>
  <c r="AL20" i="15"/>
  <c r="AK18" i="15"/>
  <c r="AR18" i="15"/>
  <c r="AR24" i="16"/>
  <c r="AK24" i="16"/>
  <c r="AO13" i="16"/>
  <c r="AH13" i="16"/>
  <c r="AS20" i="16"/>
  <c r="AL20" i="16"/>
  <c r="AT37" i="16"/>
  <c r="AM37" i="16"/>
  <c r="AS28" i="17"/>
  <c r="AL28" i="17"/>
  <c r="AR19" i="17"/>
  <c r="AK19" i="17"/>
  <c r="AK33" i="17"/>
  <c r="AR33" i="17"/>
  <c r="AO10" i="17"/>
  <c r="AH10" i="17"/>
  <c r="AQ17" i="17"/>
  <c r="AJ17" i="17"/>
  <c r="AU35" i="17"/>
  <c r="AN35" i="17"/>
  <c r="AM17" i="18"/>
  <c r="AT17" i="18"/>
  <c r="AM24" i="18"/>
  <c r="AT24" i="18"/>
  <c r="AP27" i="18"/>
  <c r="AI27" i="18"/>
  <c r="AO29" i="18"/>
  <c r="AH29" i="18"/>
  <c r="AK13" i="19"/>
  <c r="AR13" i="19"/>
  <c r="AK10" i="19"/>
  <c r="AR10" i="19"/>
  <c r="AU29" i="19"/>
  <c r="AN29" i="19"/>
  <c r="AN32" i="19"/>
  <c r="AU32" i="19"/>
  <c r="AS30" i="20"/>
  <c r="AL30" i="20"/>
  <c r="AP19" i="20"/>
  <c r="AI19" i="20"/>
  <c r="AQ35" i="20"/>
  <c r="AJ35" i="20"/>
  <c r="AO16" i="20"/>
  <c r="AH16" i="20"/>
  <c r="AQ11" i="15"/>
  <c r="AJ11" i="15"/>
  <c r="AM21" i="15"/>
  <c r="AT21" i="15"/>
  <c r="AK13" i="15"/>
  <c r="AR13" i="15"/>
  <c r="AR35" i="15"/>
  <c r="AK35" i="15"/>
  <c r="AU15" i="15"/>
  <c r="AN15" i="15"/>
  <c r="AP29" i="16"/>
  <c r="AI29" i="16"/>
  <c r="AQ28" i="16"/>
  <c r="AJ28" i="16"/>
  <c r="AS18" i="16"/>
  <c r="AL18" i="16"/>
  <c r="AU22" i="16"/>
  <c r="AN22" i="16"/>
  <c r="AI14" i="16"/>
  <c r="AP14" i="16"/>
  <c r="AQ16" i="17"/>
  <c r="AJ16" i="17"/>
  <c r="AH21" i="17"/>
  <c r="AO21" i="17"/>
  <c r="AU26" i="17"/>
  <c r="AN26" i="17"/>
  <c r="AQ11" i="17"/>
  <c r="AJ11" i="17"/>
  <c r="AQ35" i="17"/>
  <c r="AJ35" i="17"/>
  <c r="AJ19" i="18"/>
  <c r="AQ19" i="18"/>
  <c r="AI14" i="18"/>
  <c r="AP14" i="18"/>
  <c r="AN35" i="18"/>
  <c r="AU35" i="18"/>
  <c r="AQ29" i="18"/>
  <c r="AJ29" i="18"/>
  <c r="AT12" i="18"/>
  <c r="AM12" i="18"/>
  <c r="AS17" i="19"/>
  <c r="AL17" i="19"/>
  <c r="AK35" i="19"/>
  <c r="AR35" i="19"/>
  <c r="AP22" i="19"/>
  <c r="AI22" i="19"/>
  <c r="AO18" i="20"/>
  <c r="AH18" i="20"/>
  <c r="AT29" i="20"/>
  <c r="AM29" i="20"/>
  <c r="AM9" i="20"/>
  <c r="AT9" i="20"/>
  <c r="AU21" i="20"/>
  <c r="AN21" i="20"/>
  <c r="AQ27" i="15"/>
  <c r="AJ27" i="15"/>
  <c r="AO29" i="15"/>
  <c r="AH29" i="15"/>
  <c r="AN36" i="15"/>
  <c r="AU36" i="15"/>
  <c r="AK24" i="15"/>
  <c r="AR24" i="15"/>
  <c r="AU19" i="15"/>
  <c r="AN19" i="15"/>
  <c r="AU16" i="16"/>
  <c r="AN16" i="16"/>
  <c r="AJ31" i="16"/>
  <c r="AQ31" i="16"/>
  <c r="AS28" i="16"/>
  <c r="AL28" i="16"/>
  <c r="AK25" i="16"/>
  <c r="AR25" i="16"/>
  <c r="AN17" i="16"/>
  <c r="AU17" i="16"/>
  <c r="AM14" i="16"/>
  <c r="AT14" i="16"/>
  <c r="AS24" i="17"/>
  <c r="AL24" i="17"/>
  <c r="AU21" i="17"/>
  <c r="AN21" i="17"/>
  <c r="AT36" i="17"/>
  <c r="AM36" i="17"/>
  <c r="AS29" i="17"/>
  <c r="AL29" i="17"/>
  <c r="AM25" i="17"/>
  <c r="AT25" i="17"/>
  <c r="AP21" i="18"/>
  <c r="AI21" i="18"/>
  <c r="AH26" i="18"/>
  <c r="AO26" i="18"/>
  <c r="AK15" i="18"/>
  <c r="AR15" i="18"/>
  <c r="AH35" i="18"/>
  <c r="AO35" i="18"/>
  <c r="AQ16" i="18"/>
  <c r="AJ16" i="18"/>
  <c r="AU13" i="19"/>
  <c r="AN13" i="19"/>
  <c r="AH21" i="19"/>
  <c r="AO21" i="19"/>
  <c r="AQ12" i="19"/>
  <c r="AJ12" i="19"/>
  <c r="AS34" i="19"/>
  <c r="AL34" i="19"/>
  <c r="AR27" i="19"/>
  <c r="AK27" i="19"/>
  <c r="AR14" i="20"/>
  <c r="AK14" i="20"/>
  <c r="AO28" i="20"/>
  <c r="AH28" i="20"/>
  <c r="AN22" i="20"/>
  <c r="AU22" i="20"/>
  <c r="AS29" i="19"/>
  <c r="AL29" i="19"/>
  <c r="AS16" i="19"/>
  <c r="AL16" i="19"/>
  <c r="AT32" i="19"/>
  <c r="AM32" i="19"/>
  <c r="AR15" i="19"/>
  <c r="AK15" i="19"/>
  <c r="AK23" i="20"/>
  <c r="AR23" i="20"/>
  <c r="AN12" i="20"/>
  <c r="AU12" i="20"/>
  <c r="AR28" i="20"/>
  <c r="AK28" i="20"/>
  <c r="AT15" i="20"/>
  <c r="AM15" i="20"/>
  <c r="AR24" i="20"/>
  <c r="AK24" i="20"/>
  <c r="AN35" i="20"/>
  <c r="AU35" i="20"/>
  <c r="AL33" i="20"/>
  <c r="AS33" i="20"/>
  <c r="AL16" i="20"/>
  <c r="AS16" i="20"/>
  <c r="AI27" i="15"/>
  <c r="AP27" i="15"/>
  <c r="AI29" i="15"/>
  <c r="AP29" i="15"/>
  <c r="AI36" i="15"/>
  <c r="AP36" i="15"/>
  <c r="AQ28" i="15"/>
  <c r="AJ28" i="15"/>
  <c r="AO16" i="15"/>
  <c r="AH16" i="15"/>
  <c r="AM14" i="15"/>
  <c r="AT14" i="15"/>
  <c r="AQ29" i="16"/>
  <c r="AJ29" i="16"/>
  <c r="AP15" i="16"/>
  <c r="AI15" i="16"/>
  <c r="AK18" i="16"/>
  <c r="AR18" i="16"/>
  <c r="AO20" i="16"/>
  <c r="AH20" i="16"/>
  <c r="AO27" i="16"/>
  <c r="AH27" i="16"/>
  <c r="AP37" i="16"/>
  <c r="AI37" i="16"/>
  <c r="AQ36" i="16"/>
  <c r="AJ36" i="16"/>
  <c r="AO23" i="17"/>
  <c r="AH23" i="17"/>
  <c r="AN20" i="17"/>
  <c r="AU20" i="17"/>
  <c r="AU14" i="17"/>
  <c r="AN14" i="17"/>
  <c r="AJ36" i="17"/>
  <c r="AQ36" i="17"/>
  <c r="AO26" i="17"/>
  <c r="AH26" i="17"/>
  <c r="AK29" i="17"/>
  <c r="AR29" i="17"/>
  <c r="AQ25" i="17"/>
  <c r="AJ25" i="17"/>
  <c r="AQ34" i="18"/>
  <c r="AJ34" i="18"/>
  <c r="AQ32" i="18"/>
  <c r="AJ32" i="18"/>
  <c r="AQ18" i="18"/>
  <c r="AJ18" i="18"/>
  <c r="AO8" i="18"/>
  <c r="AH8" i="18"/>
  <c r="AI33" i="18"/>
  <c r="AP33" i="18"/>
  <c r="AH30" i="18"/>
  <c r="AO30" i="18"/>
  <c r="AQ9" i="18"/>
  <c r="AJ9" i="18"/>
  <c r="AI21" i="19"/>
  <c r="AP21" i="19"/>
  <c r="AI12" i="19"/>
  <c r="AP12" i="19"/>
  <c r="AI31" i="19"/>
  <c r="AP31" i="19"/>
  <c r="AI26" i="19"/>
  <c r="AP26" i="19"/>
  <c r="AQ28" i="19"/>
  <c r="AJ28" i="19"/>
  <c r="AP14" i="19"/>
  <c r="AI14" i="19"/>
  <c r="AH10" i="20"/>
  <c r="AO10" i="20"/>
  <c r="AQ29" i="20"/>
  <c r="AJ29" i="20"/>
  <c r="AJ15" i="20"/>
  <c r="AQ15" i="20"/>
  <c r="AP35" i="20"/>
  <c r="AI35" i="20"/>
  <c r="AQ21" i="20"/>
  <c r="AJ21" i="20"/>
  <c r="AI10" i="16"/>
  <c r="AP10" i="16"/>
  <c r="AH11" i="18"/>
  <c r="AO11" i="18"/>
  <c r="AU13" i="20"/>
  <c r="AN13" i="20"/>
  <c r="AT23" i="16"/>
  <c r="AM23" i="16"/>
  <c r="AS9" i="22"/>
  <c r="AL9" i="22"/>
  <c r="AK28" i="22"/>
  <c r="AR28" i="22"/>
  <c r="AS22" i="22"/>
  <c r="AL22" i="22"/>
  <c r="AQ17" i="22"/>
  <c r="AJ17" i="22"/>
  <c r="AR35" i="22"/>
  <c r="AK35" i="22"/>
  <c r="AK24" i="22"/>
  <c r="AR24" i="22"/>
  <c r="AP20" i="22"/>
  <c r="AI20" i="22"/>
  <c r="AJ28" i="22"/>
  <c r="AQ28" i="22"/>
  <c r="AT22" i="22"/>
  <c r="AM22" i="22"/>
  <c r="AK14" i="22"/>
  <c r="AR14" i="22"/>
  <c r="AQ35" i="22"/>
  <c r="AJ35" i="22"/>
  <c r="AQ34" i="22"/>
  <c r="AJ34" i="22"/>
  <c r="AU10" i="22"/>
  <c r="AN10" i="22"/>
  <c r="AQ23" i="22"/>
  <c r="AJ23" i="22"/>
  <c r="AU28" i="22"/>
  <c r="AN28" i="22"/>
  <c r="AQ18" i="22"/>
  <c r="AJ18" i="22"/>
  <c r="AK15" i="22"/>
  <c r="AR15" i="22"/>
  <c r="AU35" i="22"/>
  <c r="AN35" i="22"/>
  <c r="AM24" i="22"/>
  <c r="AT24" i="22"/>
  <c r="AI10" i="22"/>
  <c r="AP10" i="22"/>
  <c r="AO9" i="22"/>
  <c r="AH9" i="22"/>
  <c r="AI21" i="22"/>
  <c r="AP21" i="22"/>
  <c r="AI22" i="22"/>
  <c r="AP22" i="22"/>
  <c r="AS14" i="22"/>
  <c r="AL14" i="22"/>
  <c r="AJ11" i="22"/>
  <c r="AQ11" i="22"/>
  <c r="AQ27" i="22"/>
  <c r="AJ27" i="22"/>
  <c r="AQ10" i="22"/>
  <c r="AJ10" i="22"/>
  <c r="AI12" i="22"/>
  <c r="AP12" i="22"/>
  <c r="AR12" i="22"/>
  <c r="AK12" i="22"/>
  <c r="AI23" i="8"/>
  <c r="AP23" i="8"/>
  <c r="AJ18" i="8"/>
  <c r="AQ18" i="8"/>
  <c r="AI27" i="8"/>
  <c r="AP27" i="8"/>
  <c r="AJ22" i="8"/>
  <c r="AQ22" i="8"/>
  <c r="AI20" i="9"/>
  <c r="AP20" i="9"/>
  <c r="AO12" i="9"/>
  <c r="AH12" i="9"/>
  <c r="AH19" i="9"/>
  <c r="AO19" i="9"/>
  <c r="AK32" i="9"/>
  <c r="AR32" i="9"/>
  <c r="AR20" i="9"/>
  <c r="AK20" i="9"/>
  <c r="AK34" i="9"/>
  <c r="AR34" i="9"/>
  <c r="AK13" i="10"/>
  <c r="AR13" i="10"/>
  <c r="AJ20" i="8"/>
  <c r="AQ20" i="8"/>
  <c r="AU29" i="9"/>
  <c r="AN29" i="9"/>
  <c r="AQ21" i="9"/>
  <c r="AJ21" i="9"/>
  <c r="AM29" i="8"/>
  <c r="AT29" i="8"/>
  <c r="AM15" i="8"/>
  <c r="AT15" i="8"/>
  <c r="AR25" i="8"/>
  <c r="AK25" i="8"/>
  <c r="AL12" i="8"/>
  <c r="AS12" i="8"/>
  <c r="AM25" i="9"/>
  <c r="AT25" i="9"/>
  <c r="AM36" i="9"/>
  <c r="AT36" i="9"/>
  <c r="AU21" i="9"/>
  <c r="AN21" i="9"/>
  <c r="AL33" i="8"/>
  <c r="AS33" i="8"/>
  <c r="AL21" i="8"/>
  <c r="AS21" i="8"/>
  <c r="AK18" i="8"/>
  <c r="AR18" i="8"/>
  <c r="AK30" i="8"/>
  <c r="AR30" i="8"/>
  <c r="AT20" i="8"/>
  <c r="AM20" i="8"/>
  <c r="AK26" i="9"/>
  <c r="AR26" i="9"/>
  <c r="AO36" i="9"/>
  <c r="AH36" i="9"/>
  <c r="AN32" i="9"/>
  <c r="AU32" i="9"/>
  <c r="AJ20" i="9"/>
  <c r="AQ20" i="9"/>
  <c r="AO16" i="9"/>
  <c r="AH16" i="9"/>
  <c r="AH13" i="10"/>
  <c r="AO13" i="10"/>
  <c r="AQ15" i="10"/>
  <c r="AJ15" i="10"/>
  <c r="AI26" i="9"/>
  <c r="AP26" i="9"/>
  <c r="AH23" i="9"/>
  <c r="AO23" i="9"/>
  <c r="AN26" i="8"/>
  <c r="AU26" i="8"/>
  <c r="AN18" i="8"/>
  <c r="AU18" i="8"/>
  <c r="AU33" i="8"/>
  <c r="AN33" i="8"/>
  <c r="AS22" i="8"/>
  <c r="AL22" i="8"/>
  <c r="AL23" i="8"/>
  <c r="AS23" i="8"/>
  <c r="AQ27" i="8"/>
  <c r="AJ27" i="8"/>
  <c r="AI20" i="8"/>
  <c r="AP20" i="8"/>
  <c r="AU31" i="9"/>
  <c r="AN31" i="9"/>
  <c r="AI29" i="9"/>
  <c r="AP29" i="9"/>
  <c r="AK35" i="9"/>
  <c r="AR35" i="9"/>
  <c r="AI32" i="9"/>
  <c r="AP32" i="9"/>
  <c r="AN20" i="9"/>
  <c r="AU20" i="9"/>
  <c r="AM16" i="9"/>
  <c r="AT16" i="9"/>
  <c r="AU13" i="10"/>
  <c r="AN13" i="10"/>
  <c r="AM23" i="10"/>
  <c r="AT23" i="10"/>
  <c r="AK33" i="10"/>
  <c r="AR33" i="10"/>
  <c r="AM17" i="10"/>
  <c r="AT17" i="10"/>
  <c r="AJ32" i="10"/>
  <c r="AQ32" i="10"/>
  <c r="AL25" i="10"/>
  <c r="AS25" i="10"/>
  <c r="AK27" i="10"/>
  <c r="AR27" i="10"/>
  <c r="AP13" i="11"/>
  <c r="AI13" i="11"/>
  <c r="AN31" i="11"/>
  <c r="AU31" i="11"/>
  <c r="AR24" i="11"/>
  <c r="AK24" i="11"/>
  <c r="AP19" i="11"/>
  <c r="AI19" i="11"/>
  <c r="AI30" i="10"/>
  <c r="AP30" i="10"/>
  <c r="AO10" i="10"/>
  <c r="AH10" i="10"/>
  <c r="AQ29" i="10"/>
  <c r="AJ29" i="10"/>
  <c r="AL27" i="10"/>
  <c r="AS27" i="10"/>
  <c r="AR13" i="11"/>
  <c r="AK13" i="11"/>
  <c r="AL23" i="11"/>
  <c r="AS23" i="11"/>
  <c r="AN28" i="11"/>
  <c r="AU28" i="11"/>
  <c r="AN11" i="11"/>
  <c r="AU11" i="11"/>
  <c r="AT12" i="11"/>
  <c r="AM12" i="11"/>
  <c r="AI19" i="10"/>
  <c r="AP19" i="10"/>
  <c r="AK30" i="10"/>
  <c r="AR30" i="10"/>
  <c r="AK17" i="10"/>
  <c r="AR17" i="10"/>
  <c r="AJ26" i="10"/>
  <c r="AQ26" i="10"/>
  <c r="AM24" i="10"/>
  <c r="AT24" i="10"/>
  <c r="AH34" i="11"/>
  <c r="AO34" i="11"/>
  <c r="AH26" i="11"/>
  <c r="AO26" i="11"/>
  <c r="AP24" i="11"/>
  <c r="AI24" i="11"/>
  <c r="AP15" i="11"/>
  <c r="AI15" i="11"/>
  <c r="AH19" i="10"/>
  <c r="AO19" i="10"/>
  <c r="AQ35" i="10"/>
  <c r="AJ35" i="10"/>
  <c r="AI10" i="10"/>
  <c r="AP10" i="10"/>
  <c r="AO22" i="10"/>
  <c r="AH22" i="10"/>
  <c r="AM14" i="10"/>
  <c r="AT14" i="10"/>
  <c r="AJ36" i="10"/>
  <c r="AQ36" i="10"/>
  <c r="AL13" i="11"/>
  <c r="AS13" i="11"/>
  <c r="AN23" i="11"/>
  <c r="AU23" i="11"/>
  <c r="AM28" i="11"/>
  <c r="AT28" i="11"/>
  <c r="AR11" i="11"/>
  <c r="AK11" i="11"/>
  <c r="AL25" i="11"/>
  <c r="AS25" i="11"/>
  <c r="AT36" i="11"/>
  <c r="AM36" i="11"/>
  <c r="AL16" i="11"/>
  <c r="AS16" i="11"/>
  <c r="AH21" i="12"/>
  <c r="AO21" i="12"/>
  <c r="AP18" i="12"/>
  <c r="AI18" i="12"/>
  <c r="AJ17" i="12"/>
  <c r="AQ17" i="12"/>
  <c r="AP30" i="12"/>
  <c r="AI30" i="12"/>
  <c r="AT11" i="12"/>
  <c r="AM11" i="12"/>
  <c r="AR10" i="12"/>
  <c r="AK10" i="12"/>
  <c r="AR27" i="13"/>
  <c r="AK27" i="13"/>
  <c r="AT21" i="13"/>
  <c r="AM21" i="13"/>
  <c r="AP35" i="11"/>
  <c r="AI35" i="11"/>
  <c r="AJ28" i="12"/>
  <c r="AQ28" i="12"/>
  <c r="AT32" i="12"/>
  <c r="AM32" i="12"/>
  <c r="AR24" i="12"/>
  <c r="AK24" i="12"/>
  <c r="AP26" i="12"/>
  <c r="AI26" i="12"/>
  <c r="AO12" i="12"/>
  <c r="AH12" i="12"/>
  <c r="AT13" i="12"/>
  <c r="AM13" i="12"/>
  <c r="AJ14" i="12"/>
  <c r="AQ14" i="12"/>
  <c r="AJ23" i="13"/>
  <c r="AQ23" i="13"/>
  <c r="AL22" i="13"/>
  <c r="AS22" i="13"/>
  <c r="AM35" i="11"/>
  <c r="AT35" i="11"/>
  <c r="AH10" i="8"/>
  <c r="AO10" i="8"/>
  <c r="AH22" i="12"/>
  <c r="AO22" i="12"/>
  <c r="AT26" i="12"/>
  <c r="AM26" i="12"/>
  <c r="AH9" i="12"/>
  <c r="AO9" i="12"/>
  <c r="AH13" i="12"/>
  <c r="AO13" i="12"/>
  <c r="AH15" i="12"/>
  <c r="AO15" i="12"/>
  <c r="AP14" i="12"/>
  <c r="AI14" i="12"/>
  <c r="AJ27" i="13"/>
  <c r="AQ27" i="13"/>
  <c r="AS21" i="13"/>
  <c r="AL21" i="13"/>
  <c r="AH33" i="11"/>
  <c r="AO33" i="11"/>
  <c r="AH16" i="11"/>
  <c r="AO16" i="11"/>
  <c r="AP28" i="12"/>
  <c r="AI28" i="12"/>
  <c r="AH24" i="12"/>
  <c r="AO24" i="12"/>
  <c r="AT34" i="12"/>
  <c r="AM34" i="12"/>
  <c r="AL11" i="12"/>
  <c r="AS11" i="12"/>
  <c r="AH10" i="13"/>
  <c r="AO10" i="13"/>
  <c r="AN30" i="13"/>
  <c r="AU30" i="13"/>
  <c r="AR20" i="13"/>
  <c r="AK20" i="13"/>
  <c r="AJ34" i="13"/>
  <c r="AQ34" i="13"/>
  <c r="AR11" i="14"/>
  <c r="AK11" i="14"/>
  <c r="AS24" i="14"/>
  <c r="AL24" i="14"/>
  <c r="AU13" i="14"/>
  <c r="AN13" i="14"/>
  <c r="AN10" i="14"/>
  <c r="AU10" i="14"/>
  <c r="AH35" i="13"/>
  <c r="AO35" i="13"/>
  <c r="AL9" i="13"/>
  <c r="AS9" i="13"/>
  <c r="AQ25" i="14"/>
  <c r="AJ25" i="14"/>
  <c r="AJ20" i="14"/>
  <c r="AQ20" i="14"/>
  <c r="AJ22" i="14"/>
  <c r="AQ22" i="14"/>
  <c r="AT19" i="13"/>
  <c r="AM19" i="13"/>
  <c r="AT34" i="13"/>
  <c r="AM34" i="13"/>
  <c r="AK21" i="14"/>
  <c r="AR21" i="14"/>
  <c r="AN36" i="14"/>
  <c r="AU36" i="14"/>
  <c r="AM26" i="14"/>
  <c r="AT26" i="14"/>
  <c r="AS14" i="12"/>
  <c r="AL14" i="12"/>
  <c r="AJ31" i="13"/>
  <c r="AQ31" i="13"/>
  <c r="AI33" i="14"/>
  <c r="AP33" i="14"/>
  <c r="AI28" i="14"/>
  <c r="AP28" i="14"/>
  <c r="AR13" i="14"/>
  <c r="AK13" i="14"/>
  <c r="AI22" i="14"/>
  <c r="AP22" i="14"/>
  <c r="AN24" i="7"/>
  <c r="AU24" i="7"/>
  <c r="AR30" i="7"/>
  <c r="AK30" i="7"/>
  <c r="AN18" i="14"/>
  <c r="AU18" i="14"/>
  <c r="AJ26" i="7"/>
  <c r="AQ26" i="7"/>
  <c r="AM31" i="8"/>
  <c r="AT31" i="8"/>
  <c r="AJ29" i="7"/>
  <c r="AQ29" i="7"/>
  <c r="AM32" i="7"/>
  <c r="AT32" i="7"/>
  <c r="AK19" i="7"/>
  <c r="AR19" i="7"/>
  <c r="AH30" i="7"/>
  <c r="AO30" i="7"/>
  <c r="AM24" i="7"/>
  <c r="AT24" i="7"/>
  <c r="AH28" i="7"/>
  <c r="AO28" i="7"/>
  <c r="AH31" i="7"/>
  <c r="AO31" i="7"/>
  <c r="AR14" i="12"/>
  <c r="AK14" i="12"/>
  <c r="AJ15" i="7"/>
  <c r="AQ15" i="7"/>
  <c r="AH14" i="7"/>
  <c r="AO14" i="7"/>
  <c r="AH11" i="7"/>
  <c r="AO11" i="7"/>
  <c r="AJ14" i="8"/>
  <c r="AQ14" i="8"/>
  <c r="AT24" i="8"/>
  <c r="AM24" i="8"/>
  <c r="AO34" i="8"/>
  <c r="AH34" i="8"/>
  <c r="AQ23" i="8"/>
  <c r="AJ23" i="8"/>
  <c r="AJ36" i="8"/>
  <c r="AQ36" i="8"/>
  <c r="AI19" i="8"/>
  <c r="AP19" i="8"/>
  <c r="AO28" i="8"/>
  <c r="AH28" i="8"/>
  <c r="AI28" i="9"/>
  <c r="AP28" i="9"/>
  <c r="AJ24" i="9"/>
  <c r="AQ24" i="9"/>
  <c r="AJ12" i="9"/>
  <c r="AQ12" i="9"/>
  <c r="AS30" i="9"/>
  <c r="AL30" i="9"/>
  <c r="AP11" i="9"/>
  <c r="AI11" i="9"/>
  <c r="AO16" i="10"/>
  <c r="AH16" i="10"/>
  <c r="AM28" i="9"/>
  <c r="AT28" i="9"/>
  <c r="AL14" i="9"/>
  <c r="AS14" i="9"/>
  <c r="AN24" i="9"/>
  <c r="AU24" i="9"/>
  <c r="AN12" i="9"/>
  <c r="AU12" i="9"/>
  <c r="AM34" i="9"/>
  <c r="AT34" i="9"/>
  <c r="AU11" i="9"/>
  <c r="AN11" i="9"/>
  <c r="AK20" i="10"/>
  <c r="AR20" i="10"/>
  <c r="AU23" i="10"/>
  <c r="AN23" i="10"/>
  <c r="AJ30" i="8"/>
  <c r="AQ30" i="8"/>
  <c r="AK16" i="8"/>
  <c r="AR16" i="8"/>
  <c r="AO26" i="9"/>
  <c r="AH26" i="9"/>
  <c r="AH37" i="9"/>
  <c r="AO37" i="9"/>
  <c r="AH27" i="9"/>
  <c r="AO27" i="9"/>
  <c r="AQ17" i="9"/>
  <c r="AJ17" i="9"/>
  <c r="AN32" i="8"/>
  <c r="AU32" i="8"/>
  <c r="AM21" i="8"/>
  <c r="AT21" i="8"/>
  <c r="AS18" i="8"/>
  <c r="AL18" i="8"/>
  <c r="AS34" i="8"/>
  <c r="AL34" i="8"/>
  <c r="AK35" i="8"/>
  <c r="AR35" i="8"/>
  <c r="AP11" i="8"/>
  <c r="AI11" i="8"/>
  <c r="AM16" i="8"/>
  <c r="AT16" i="8"/>
  <c r="AK13" i="8"/>
  <c r="AR13" i="8"/>
  <c r="AM26" i="9"/>
  <c r="AT26" i="9"/>
  <c r="AU25" i="9"/>
  <c r="AN25" i="9"/>
  <c r="AU37" i="9"/>
  <c r="AN37" i="9"/>
  <c r="AK36" i="9"/>
  <c r="AR36" i="9"/>
  <c r="AL27" i="9"/>
  <c r="AS27" i="9"/>
  <c r="AL17" i="9"/>
  <c r="AS17" i="9"/>
  <c r="AH19" i="8"/>
  <c r="AO19" i="8"/>
  <c r="AQ33" i="8"/>
  <c r="AJ33" i="8"/>
  <c r="AO22" i="8"/>
  <c r="AH22" i="8"/>
  <c r="AQ21" i="8"/>
  <c r="AJ21" i="8"/>
  <c r="AP28" i="8"/>
  <c r="AI28" i="8"/>
  <c r="AI18" i="8"/>
  <c r="AP18" i="8"/>
  <c r="AH27" i="8"/>
  <c r="AO27" i="8"/>
  <c r="AP30" i="8"/>
  <c r="AI30" i="8"/>
  <c r="AI25" i="8"/>
  <c r="AP25" i="8"/>
  <c r="AJ16" i="8"/>
  <c r="AQ16" i="8"/>
  <c r="AP13" i="8"/>
  <c r="AI13" i="8"/>
  <c r="AJ26" i="9"/>
  <c r="AQ26" i="9"/>
  <c r="AI37" i="9"/>
  <c r="AP37" i="9"/>
  <c r="AI35" i="9"/>
  <c r="AP35" i="9"/>
  <c r="AI21" i="9"/>
  <c r="AP21" i="9"/>
  <c r="AO32" i="9"/>
  <c r="AH32" i="9"/>
  <c r="AJ18" i="9"/>
  <c r="AQ18" i="9"/>
  <c r="AH20" i="9"/>
  <c r="AO20" i="9"/>
  <c r="AP15" i="9"/>
  <c r="AI15" i="9"/>
  <c r="AS34" i="9"/>
  <c r="AL34" i="9"/>
  <c r="AP19" i="9"/>
  <c r="AI19" i="9"/>
  <c r="AS20" i="10"/>
  <c r="AL20" i="10"/>
  <c r="AI15" i="8"/>
  <c r="AP15" i="8"/>
  <c r="AO20" i="8"/>
  <c r="AH20" i="8"/>
  <c r="AO22" i="9"/>
  <c r="AH22" i="9"/>
  <c r="AQ33" i="9"/>
  <c r="AJ33" i="9"/>
  <c r="AH17" i="9"/>
  <c r="AO17" i="9"/>
  <c r="AR33" i="8"/>
  <c r="AK33" i="8"/>
  <c r="AN22" i="8"/>
  <c r="AU22" i="8"/>
  <c r="AM23" i="8"/>
  <c r="AT23" i="8"/>
  <c r="AK27" i="8"/>
  <c r="AR27" i="8"/>
  <c r="AL37" i="8"/>
  <c r="AS37" i="8"/>
  <c r="AI36" i="8"/>
  <c r="AP36" i="8"/>
  <c r="AI26" i="8"/>
  <c r="AP26" i="8"/>
  <c r="AL29" i="8"/>
  <c r="AS29" i="8"/>
  <c r="AH17" i="8"/>
  <c r="AO17" i="8"/>
  <c r="AM28" i="8"/>
  <c r="AT28" i="8"/>
  <c r="AM18" i="8"/>
  <c r="AT18" i="8"/>
  <c r="AL27" i="8"/>
  <c r="AS27" i="8"/>
  <c r="AT34" i="8"/>
  <c r="AM34" i="8"/>
  <c r="AU25" i="8"/>
  <c r="AN25" i="8"/>
  <c r="AK20" i="8"/>
  <c r="AR20" i="8"/>
  <c r="AJ13" i="8"/>
  <c r="AQ13" i="8"/>
  <c r="AM31" i="9"/>
  <c r="AT31" i="9"/>
  <c r="AU22" i="9"/>
  <c r="AN22" i="9"/>
  <c r="AK29" i="9"/>
  <c r="AR29" i="9"/>
  <c r="AK33" i="9"/>
  <c r="AR33" i="9"/>
  <c r="AM35" i="9"/>
  <c r="AT35" i="9"/>
  <c r="AM23" i="9"/>
  <c r="AT23" i="9"/>
  <c r="AK17" i="9"/>
  <c r="AR17" i="9"/>
  <c r="AS32" i="9"/>
  <c r="AL32" i="9"/>
  <c r="AN18" i="9"/>
  <c r="AU18" i="9"/>
  <c r="AS20" i="9"/>
  <c r="AL20" i="9"/>
  <c r="AT15" i="9"/>
  <c r="AM15" i="9"/>
  <c r="AL16" i="9"/>
  <c r="AS16" i="9"/>
  <c r="AK19" i="9"/>
  <c r="AR19" i="9"/>
  <c r="AL13" i="10"/>
  <c r="AS13" i="10"/>
  <c r="AI15" i="10"/>
  <c r="AP15" i="10"/>
  <c r="AM15" i="10"/>
  <c r="AT15" i="10"/>
  <c r="AS30" i="10"/>
  <c r="AL30" i="10"/>
  <c r="AR35" i="10"/>
  <c r="AK35" i="10"/>
  <c r="AH21" i="10"/>
  <c r="AO21" i="10"/>
  <c r="AM10" i="10"/>
  <c r="AT10" i="10"/>
  <c r="AI26" i="10"/>
  <c r="AP26" i="10"/>
  <c r="AH37" i="10"/>
  <c r="AO37" i="10"/>
  <c r="AU25" i="10"/>
  <c r="AN25" i="10"/>
  <c r="AQ31" i="10"/>
  <c r="AJ31" i="10"/>
  <c r="AH27" i="10"/>
  <c r="AO27" i="10"/>
  <c r="AH29" i="11"/>
  <c r="AO29" i="11"/>
  <c r="AH13" i="11"/>
  <c r="AO13" i="11"/>
  <c r="AP27" i="11"/>
  <c r="AI27" i="11"/>
  <c r="AH31" i="11"/>
  <c r="AO31" i="11"/>
  <c r="AJ22" i="11"/>
  <c r="AQ22" i="11"/>
  <c r="AH24" i="11"/>
  <c r="AO24" i="11"/>
  <c r="AH18" i="11"/>
  <c r="AO18" i="11"/>
  <c r="AJ25" i="11"/>
  <c r="AQ25" i="11"/>
  <c r="AL37" i="11"/>
  <c r="AS37" i="11"/>
  <c r="AH33" i="10"/>
  <c r="AO33" i="10"/>
  <c r="AQ21" i="10"/>
  <c r="AJ21" i="10"/>
  <c r="AJ10" i="10"/>
  <c r="AQ10" i="10"/>
  <c r="AK32" i="10"/>
  <c r="AR32" i="10"/>
  <c r="AP37" i="10"/>
  <c r="AI37" i="10"/>
  <c r="AH25" i="10"/>
  <c r="AO25" i="10"/>
  <c r="AK31" i="10"/>
  <c r="AR31" i="10"/>
  <c r="AJ24" i="10"/>
  <c r="AQ24" i="10"/>
  <c r="AL29" i="11"/>
  <c r="AS29" i="11"/>
  <c r="AT13" i="11"/>
  <c r="AM13" i="11"/>
  <c r="AT30" i="11"/>
  <c r="AM30" i="11"/>
  <c r="AT23" i="11"/>
  <c r="AM23" i="11"/>
  <c r="AN26" i="11"/>
  <c r="AU26" i="11"/>
  <c r="AS28" i="11"/>
  <c r="AL28" i="11"/>
  <c r="AN18" i="11"/>
  <c r="AU18" i="11"/>
  <c r="AT19" i="11"/>
  <c r="AM19" i="11"/>
  <c r="AN15" i="11"/>
  <c r="AU15" i="11"/>
  <c r="AI37" i="11"/>
  <c r="AP37" i="11"/>
  <c r="AU19" i="10"/>
  <c r="AN19" i="10"/>
  <c r="AM34" i="10"/>
  <c r="AT34" i="10"/>
  <c r="AM33" i="10"/>
  <c r="AT33" i="10"/>
  <c r="AN28" i="10"/>
  <c r="AU28" i="10"/>
  <c r="AL17" i="10"/>
  <c r="AS17" i="10"/>
  <c r="AI32" i="10"/>
  <c r="AP32" i="10"/>
  <c r="AS22" i="10"/>
  <c r="AL22" i="10"/>
  <c r="AM25" i="10"/>
  <c r="AT25" i="10"/>
  <c r="AH36" i="10"/>
  <c r="AO36" i="10"/>
  <c r="AO24" i="10"/>
  <c r="AH24" i="10"/>
  <c r="AH17" i="11"/>
  <c r="AO17" i="11"/>
  <c r="AJ34" i="11"/>
  <c r="AQ34" i="11"/>
  <c r="AQ27" i="11"/>
  <c r="AJ27" i="11"/>
  <c r="AH22" i="11"/>
  <c r="AO22" i="11"/>
  <c r="AH21" i="11"/>
  <c r="AO21" i="11"/>
  <c r="AH19" i="11"/>
  <c r="AO19" i="11"/>
  <c r="AH15" i="11"/>
  <c r="AO15" i="11"/>
  <c r="AJ20" i="10"/>
  <c r="AQ20" i="10"/>
  <c r="AL23" i="10"/>
  <c r="AS23" i="10"/>
  <c r="AJ34" i="10"/>
  <c r="AQ34" i="10"/>
  <c r="AP35" i="10"/>
  <c r="AI35" i="10"/>
  <c r="AU21" i="10"/>
  <c r="AN21" i="10"/>
  <c r="AK10" i="10"/>
  <c r="AR10" i="10"/>
  <c r="AS32" i="10"/>
  <c r="AL32" i="10"/>
  <c r="AN22" i="10"/>
  <c r="AU22" i="10"/>
  <c r="AK29" i="10"/>
  <c r="AR29" i="10"/>
  <c r="AK14" i="10"/>
  <c r="AR14" i="10"/>
  <c r="AL36" i="10"/>
  <c r="AS36" i="10"/>
  <c r="AS24" i="10"/>
  <c r="AL24" i="10"/>
  <c r="AR29" i="11"/>
  <c r="AK29" i="11"/>
  <c r="AN13" i="11"/>
  <c r="AU13" i="11"/>
  <c r="AL27" i="11"/>
  <c r="AS27" i="11"/>
  <c r="AR31" i="11"/>
  <c r="AK31" i="11"/>
  <c r="AL22" i="11"/>
  <c r="AS22" i="11"/>
  <c r="AN24" i="11"/>
  <c r="AU24" i="11"/>
  <c r="AR18" i="11"/>
  <c r="AK18" i="11"/>
  <c r="AN19" i="11"/>
  <c r="AU19" i="11"/>
  <c r="AJ15" i="11"/>
  <c r="AQ15" i="11"/>
  <c r="AN37" i="11"/>
  <c r="AU37" i="11"/>
  <c r="AK36" i="11"/>
  <c r="AR36" i="11"/>
  <c r="AL35" i="11"/>
  <c r="AS35" i="11"/>
  <c r="AN16" i="11"/>
  <c r="AU16" i="11"/>
  <c r="AN10" i="8"/>
  <c r="AU10" i="8"/>
  <c r="AH20" i="12"/>
  <c r="AO20" i="12"/>
  <c r="AP32" i="12"/>
  <c r="AI32" i="12"/>
  <c r="AQ35" i="12"/>
  <c r="AJ35" i="12"/>
  <c r="AL24" i="12"/>
  <c r="AS24" i="12"/>
  <c r="AJ26" i="12"/>
  <c r="AQ26" i="12"/>
  <c r="AH17" i="12"/>
  <c r="AO17" i="12"/>
  <c r="AR34" i="12"/>
  <c r="AK34" i="12"/>
  <c r="AH27" i="12"/>
  <c r="AO27" i="12"/>
  <c r="AO16" i="12"/>
  <c r="AH16" i="12"/>
  <c r="AJ11" i="12"/>
  <c r="AQ11" i="12"/>
  <c r="AR33" i="12"/>
  <c r="AK33" i="12"/>
  <c r="AK32" i="13"/>
  <c r="AR32" i="13"/>
  <c r="AN33" i="13"/>
  <c r="AU33" i="13"/>
  <c r="AN23" i="13"/>
  <c r="AU23" i="13"/>
  <c r="AT26" i="13"/>
  <c r="AM26" i="13"/>
  <c r="AL25" i="13"/>
  <c r="AS25" i="13"/>
  <c r="AH36" i="11"/>
  <c r="AO36" i="11"/>
  <c r="AP20" i="11"/>
  <c r="AI20" i="11"/>
  <c r="AJ10" i="8"/>
  <c r="AQ10" i="8"/>
  <c r="AR28" i="12"/>
  <c r="AK28" i="12"/>
  <c r="AR22" i="12"/>
  <c r="AK22" i="12"/>
  <c r="AL32" i="12"/>
  <c r="AS32" i="12"/>
  <c r="AM35" i="12"/>
  <c r="AT35" i="12"/>
  <c r="AT24" i="12"/>
  <c r="AM24" i="12"/>
  <c r="AR26" i="12"/>
  <c r="AK26" i="12"/>
  <c r="AL25" i="12"/>
  <c r="AS25" i="12"/>
  <c r="AT12" i="12"/>
  <c r="AM12" i="12"/>
  <c r="AR30" i="12"/>
  <c r="AK30" i="12"/>
  <c r="AL16" i="12"/>
  <c r="AS16" i="12"/>
  <c r="AU11" i="12"/>
  <c r="AN11" i="12"/>
  <c r="AP33" i="12"/>
  <c r="AI33" i="12"/>
  <c r="AL32" i="13"/>
  <c r="AS32" i="13"/>
  <c r="AH33" i="13"/>
  <c r="AO33" i="13"/>
  <c r="AI10" i="13"/>
  <c r="AP10" i="13"/>
  <c r="AJ25" i="13"/>
  <c r="AQ25" i="13"/>
  <c r="AT33" i="11"/>
  <c r="AM33" i="11"/>
  <c r="AN32" i="11"/>
  <c r="AU32" i="11"/>
  <c r="AT20" i="11"/>
  <c r="AM20" i="11"/>
  <c r="AJ14" i="11"/>
  <c r="AQ14" i="11"/>
  <c r="AM10" i="8"/>
  <c r="AT10" i="8"/>
  <c r="AJ20" i="12"/>
  <c r="AQ20" i="12"/>
  <c r="AP21" i="12"/>
  <c r="AI21" i="12"/>
  <c r="AH18" i="12"/>
  <c r="AO18" i="12"/>
  <c r="AH26" i="12"/>
  <c r="AO26" i="12"/>
  <c r="AP25" i="12"/>
  <c r="AI25" i="12"/>
  <c r="AP9" i="12"/>
  <c r="AI9" i="12"/>
  <c r="AJ30" i="12"/>
  <c r="AQ30" i="12"/>
  <c r="AQ13" i="12"/>
  <c r="AJ13" i="12"/>
  <c r="AP11" i="12"/>
  <c r="AI11" i="12"/>
  <c r="AN33" i="12"/>
  <c r="AU33" i="12"/>
  <c r="AH32" i="13"/>
  <c r="AO32" i="13"/>
  <c r="AR33" i="13"/>
  <c r="AK33" i="13"/>
  <c r="AT23" i="13"/>
  <c r="AM23" i="13"/>
  <c r="AN26" i="13"/>
  <c r="AU26" i="13"/>
  <c r="AH25" i="13"/>
  <c r="AO25" i="13"/>
  <c r="AH22" i="13"/>
  <c r="AO22" i="13"/>
  <c r="AJ33" i="11"/>
  <c r="AQ33" i="11"/>
  <c r="AH35" i="11"/>
  <c r="AO35" i="11"/>
  <c r="AJ16" i="11"/>
  <c r="AQ16" i="11"/>
  <c r="AI10" i="8"/>
  <c r="AP10" i="8"/>
  <c r="AL28" i="12"/>
  <c r="AS28" i="12"/>
  <c r="AL22" i="12"/>
  <c r="AS22" i="12"/>
  <c r="AN32" i="12"/>
  <c r="AU32" i="12"/>
  <c r="AR35" i="12"/>
  <c r="AK35" i="12"/>
  <c r="AN24" i="12"/>
  <c r="AU24" i="12"/>
  <c r="AL26" i="12"/>
  <c r="AS26" i="12"/>
  <c r="AT25" i="12"/>
  <c r="AM25" i="12"/>
  <c r="AR12" i="12"/>
  <c r="AK12" i="12"/>
  <c r="AL34" i="12"/>
  <c r="AS34" i="12"/>
  <c r="AL13" i="12"/>
  <c r="AS13" i="12"/>
  <c r="AU15" i="12"/>
  <c r="AN15" i="12"/>
  <c r="AP8" i="12"/>
  <c r="AI8" i="12"/>
  <c r="AJ28" i="13"/>
  <c r="AQ28" i="13"/>
  <c r="AP23" i="13"/>
  <c r="AI23" i="13"/>
  <c r="AP26" i="13"/>
  <c r="AI26" i="13"/>
  <c r="AP25" i="13"/>
  <c r="AI25" i="13"/>
  <c r="AL17" i="13"/>
  <c r="AS17" i="13"/>
  <c r="AK30" i="13"/>
  <c r="AR30" i="13"/>
  <c r="AN35" i="13"/>
  <c r="AU35" i="13"/>
  <c r="AT20" i="13"/>
  <c r="AM20" i="13"/>
  <c r="AM12" i="13"/>
  <c r="AT12" i="13"/>
  <c r="AN11" i="13"/>
  <c r="AU11" i="13"/>
  <c r="AK34" i="13"/>
  <c r="AR34" i="13"/>
  <c r="AS15" i="14"/>
  <c r="AL15" i="14"/>
  <c r="AU33" i="14"/>
  <c r="AN33" i="14"/>
  <c r="AL21" i="14"/>
  <c r="AS21" i="14"/>
  <c r="AM11" i="14"/>
  <c r="AT11" i="14"/>
  <c r="AL25" i="14"/>
  <c r="AS25" i="14"/>
  <c r="AM34" i="14"/>
  <c r="AT34" i="14"/>
  <c r="AK36" i="14"/>
  <c r="AR36" i="14"/>
  <c r="AM24" i="14"/>
  <c r="AT24" i="14"/>
  <c r="AM20" i="14"/>
  <c r="AT20" i="14"/>
  <c r="AK26" i="14"/>
  <c r="AR26" i="14"/>
  <c r="AH13" i="14"/>
  <c r="AO13" i="14"/>
  <c r="AL35" i="14"/>
  <c r="AS35" i="14"/>
  <c r="AU23" i="14"/>
  <c r="AN23" i="14"/>
  <c r="AL10" i="14"/>
  <c r="AS10" i="14"/>
  <c r="AP17" i="13"/>
  <c r="AI17" i="13"/>
  <c r="AH30" i="13"/>
  <c r="AO30" i="13"/>
  <c r="AH31" i="13"/>
  <c r="AO31" i="13"/>
  <c r="AH16" i="13"/>
  <c r="AO16" i="13"/>
  <c r="AP15" i="13"/>
  <c r="AI15" i="13"/>
  <c r="AP34" i="13"/>
  <c r="AI34" i="13"/>
  <c r="AI37" i="14"/>
  <c r="AP37" i="14"/>
  <c r="AQ21" i="14"/>
  <c r="AJ21" i="14"/>
  <c r="AH11" i="14"/>
  <c r="AO11" i="14"/>
  <c r="AI25" i="14"/>
  <c r="AP25" i="14"/>
  <c r="AJ36" i="14"/>
  <c r="AQ36" i="14"/>
  <c r="AJ24" i="14"/>
  <c r="AQ24" i="14"/>
  <c r="AQ16" i="14"/>
  <c r="AJ16" i="14"/>
  <c r="AJ13" i="14"/>
  <c r="AQ13" i="14"/>
  <c r="AI35" i="14"/>
  <c r="AP35" i="14"/>
  <c r="AO22" i="14"/>
  <c r="AH22" i="14"/>
  <c r="AU22" i="13"/>
  <c r="AN22" i="13"/>
  <c r="AL14" i="13"/>
  <c r="AS14" i="13"/>
  <c r="AL18" i="13"/>
  <c r="AS18" i="13"/>
  <c r="AR31" i="13"/>
  <c r="AK31" i="13"/>
  <c r="AK19" i="13"/>
  <c r="AR19" i="13"/>
  <c r="AN12" i="13"/>
  <c r="AU12" i="13"/>
  <c r="AK11" i="13"/>
  <c r="AR11" i="13"/>
  <c r="AL34" i="13"/>
  <c r="AS34" i="13"/>
  <c r="AK15" i="14"/>
  <c r="AR15" i="14"/>
  <c r="AK33" i="14"/>
  <c r="AR33" i="14"/>
  <c r="AM21" i="14"/>
  <c r="AT21" i="14"/>
  <c r="AN11" i="14"/>
  <c r="AU11" i="14"/>
  <c r="AM25" i="14"/>
  <c r="AT25" i="14"/>
  <c r="AN34" i="14"/>
  <c r="AU34" i="14"/>
  <c r="AS36" i="14"/>
  <c r="AL36" i="14"/>
  <c r="AN24" i="14"/>
  <c r="AU24" i="14"/>
  <c r="AN20" i="14"/>
  <c r="AU20" i="14"/>
  <c r="AS26" i="14"/>
  <c r="AL26" i="14"/>
  <c r="AK14" i="14"/>
  <c r="AR14" i="14"/>
  <c r="AL27" i="14"/>
  <c r="AS27" i="14"/>
  <c r="AK22" i="14"/>
  <c r="AR22" i="14"/>
  <c r="AL31" i="8"/>
  <c r="AS31" i="8"/>
  <c r="AH17" i="13"/>
  <c r="AO17" i="13"/>
  <c r="AM35" i="13"/>
  <c r="AT35" i="13"/>
  <c r="AI20" i="13"/>
  <c r="AP20" i="13"/>
  <c r="AI16" i="13"/>
  <c r="AP16" i="13"/>
  <c r="AJ15" i="13"/>
  <c r="AQ15" i="13"/>
  <c r="AN34" i="13"/>
  <c r="AU34" i="13"/>
  <c r="AO15" i="14"/>
  <c r="AH15" i="14"/>
  <c r="AQ33" i="14"/>
  <c r="AJ33" i="14"/>
  <c r="AI11" i="14"/>
  <c r="AP11" i="14"/>
  <c r="AH19" i="14"/>
  <c r="AO19" i="14"/>
  <c r="AI30" i="14"/>
  <c r="AP30" i="14"/>
  <c r="AO24" i="14"/>
  <c r="AH24" i="14"/>
  <c r="AI20" i="14"/>
  <c r="AP20" i="14"/>
  <c r="AJ12" i="14"/>
  <c r="AQ12" i="14"/>
  <c r="AI14" i="14"/>
  <c r="AP14" i="14"/>
  <c r="AQ27" i="14"/>
  <c r="AJ27" i="14"/>
  <c r="AK10" i="14"/>
  <c r="AR10" i="14"/>
  <c r="AJ30" i="7"/>
  <c r="AQ30" i="7"/>
  <c r="AI28" i="7"/>
  <c r="AP28" i="7"/>
  <c r="AN26" i="7"/>
  <c r="AU26" i="7"/>
  <c r="AN21" i="7"/>
  <c r="AU21" i="7"/>
  <c r="AL22" i="7"/>
  <c r="AS22" i="7"/>
  <c r="AR18" i="7"/>
  <c r="AK18" i="7"/>
  <c r="AI30" i="7"/>
  <c r="AP30" i="7"/>
  <c r="AH20" i="7"/>
  <c r="AO20" i="7"/>
  <c r="AL30" i="7"/>
  <c r="AS30" i="7"/>
  <c r="AJ18" i="10"/>
  <c r="AQ18" i="10"/>
  <c r="AN34" i="7"/>
  <c r="AU34" i="7"/>
  <c r="AJ18" i="7"/>
  <c r="AQ18" i="7"/>
  <c r="AM36" i="7"/>
  <c r="AT36" i="7"/>
  <c r="AI24" i="7"/>
  <c r="AP24" i="7"/>
  <c r="AI32" i="7"/>
  <c r="AP32" i="7"/>
  <c r="AH22" i="7"/>
  <c r="AO22" i="7"/>
  <c r="AI16" i="7"/>
  <c r="AP16" i="7"/>
  <c r="AP23" i="7"/>
  <c r="AI23" i="7"/>
  <c r="AK25" i="7"/>
  <c r="AR25" i="7"/>
  <c r="AS10" i="9"/>
  <c r="AL10" i="9"/>
  <c r="AK18" i="10"/>
  <c r="AR18" i="10"/>
  <c r="AK18" i="14"/>
  <c r="AR18" i="14"/>
  <c r="AL25" i="7"/>
  <c r="AS25" i="7"/>
  <c r="AJ37" i="7"/>
  <c r="AQ37" i="7"/>
  <c r="AH25" i="7"/>
  <c r="AO25" i="7"/>
  <c r="AR28" i="7"/>
  <c r="AK28" i="7"/>
  <c r="AH33" i="7"/>
  <c r="AO33" i="7"/>
  <c r="AL18" i="7"/>
  <c r="AS18" i="7"/>
  <c r="AL20" i="7"/>
  <c r="AS20" i="7"/>
  <c r="AP27" i="7"/>
  <c r="AI27" i="7"/>
  <c r="AT27" i="7"/>
  <c r="AM27" i="7"/>
  <c r="AH10" i="9"/>
  <c r="AO10" i="9"/>
  <c r="AK13" i="13"/>
  <c r="AR13" i="13"/>
  <c r="AL36" i="7"/>
  <c r="AS36" i="7"/>
  <c r="AM20" i="7"/>
  <c r="AT20" i="7"/>
  <c r="AP31" i="7"/>
  <c r="AI31" i="7"/>
  <c r="AK29" i="7"/>
  <c r="AR29" i="7"/>
  <c r="AI26" i="7"/>
  <c r="AP26" i="7"/>
  <c r="AK33" i="7"/>
  <c r="AR33" i="7"/>
  <c r="AP21" i="7"/>
  <c r="AI21" i="7"/>
  <c r="AH24" i="7"/>
  <c r="AO24" i="7"/>
  <c r="AL34" i="7"/>
  <c r="AS34" i="7"/>
  <c r="AM34" i="7"/>
  <c r="AT34" i="7"/>
  <c r="AM18" i="7"/>
  <c r="AT18" i="7"/>
  <c r="AN13" i="13"/>
  <c r="AU13" i="13"/>
  <c r="AT35" i="7"/>
  <c r="AM35" i="7"/>
  <c r="AN19" i="7"/>
  <c r="AU19" i="7"/>
  <c r="AM14" i="7"/>
  <c r="AT14" i="7"/>
  <c r="AR12" i="7"/>
  <c r="AK12" i="7"/>
  <c r="AT15" i="7"/>
  <c r="AM15" i="7"/>
  <c r="AK13" i="7"/>
  <c r="AR13" i="7"/>
  <c r="AP11" i="7"/>
  <c r="AI11" i="7"/>
  <c r="AH15" i="7"/>
  <c r="AO15" i="7"/>
  <c r="AM12" i="7"/>
  <c r="AT12" i="7"/>
  <c r="AI10" i="7"/>
  <c r="AP10" i="7"/>
  <c r="AJ14" i="7"/>
  <c r="AQ14" i="7"/>
  <c r="AH12" i="7"/>
  <c r="AO12" i="7"/>
  <c r="AT10" i="11"/>
  <c r="AM10" i="11"/>
  <c r="AJ10" i="11"/>
  <c r="AQ10" i="11"/>
  <c r="AR32" i="12"/>
  <c r="AK32" i="12"/>
  <c r="AN26" i="12"/>
  <c r="AU26" i="12"/>
  <c r="AN12" i="12"/>
  <c r="AU12" i="12"/>
  <c r="AR16" i="12"/>
  <c r="AK16" i="12"/>
  <c r="AL27" i="13"/>
  <c r="AS27" i="13"/>
  <c r="AK17" i="13"/>
  <c r="AR17" i="13"/>
  <c r="AM16" i="13"/>
  <c r="AT16" i="13"/>
  <c r="AU15" i="14"/>
  <c r="AN15" i="14"/>
  <c r="AU21" i="14"/>
  <c r="AN21" i="14"/>
  <c r="AM36" i="14"/>
  <c r="AT36" i="14"/>
  <c r="AJ26" i="14"/>
  <c r="AQ26" i="14"/>
  <c r="AL23" i="14"/>
  <c r="AS23" i="14"/>
  <c r="AJ30" i="13"/>
  <c r="AQ30" i="13"/>
  <c r="AJ12" i="13"/>
  <c r="AQ12" i="13"/>
  <c r="AO32" i="14"/>
  <c r="AH32" i="14"/>
  <c r="AJ30" i="14"/>
  <c r="AQ30" i="14"/>
  <c r="AP12" i="14"/>
  <c r="AI12" i="14"/>
  <c r="AL11" i="9"/>
  <c r="AS11" i="9"/>
  <c r="AJ18" i="13"/>
  <c r="AQ18" i="13"/>
  <c r="AL12" i="13"/>
  <c r="AS12" i="13"/>
  <c r="AQ15" i="14"/>
  <c r="AJ15" i="14"/>
  <c r="AL11" i="14"/>
  <c r="AS11" i="14"/>
  <c r="AK34" i="14"/>
  <c r="AR34" i="14"/>
  <c r="AS20" i="14"/>
  <c r="AL20" i="14"/>
  <c r="AM35" i="14"/>
  <c r="AT35" i="14"/>
  <c r="AJ17" i="13"/>
  <c r="AQ17" i="13"/>
  <c r="AL15" i="13"/>
  <c r="AS15" i="13"/>
  <c r="AM15" i="14"/>
  <c r="AT15" i="14"/>
  <c r="AI34" i="14"/>
  <c r="AP34" i="14"/>
  <c r="AN26" i="14"/>
  <c r="AU26" i="14"/>
  <c r="AT13" i="8"/>
  <c r="AM13" i="8"/>
  <c r="AL28" i="7"/>
  <c r="AS28" i="7"/>
  <c r="AR34" i="7"/>
  <c r="AK34" i="7"/>
  <c r="AI10" i="9"/>
  <c r="AP10" i="9"/>
  <c r="AL37" i="7"/>
  <c r="AS37" i="7"/>
  <c r="AJ24" i="7"/>
  <c r="AQ24" i="7"/>
  <c r="AM28" i="7"/>
  <c r="AT28" i="7"/>
  <c r="AJ18" i="14"/>
  <c r="AQ18" i="14"/>
  <c r="AJ31" i="7"/>
  <c r="AQ31" i="7"/>
  <c r="AT21" i="7"/>
  <c r="AM21" i="7"/>
  <c r="AO18" i="10"/>
  <c r="AH18" i="10"/>
  <c r="AJ34" i="7"/>
  <c r="AQ34" i="7"/>
  <c r="AL33" i="7"/>
  <c r="AS33" i="7"/>
  <c r="AL24" i="7"/>
  <c r="AS24" i="7"/>
  <c r="AI18" i="7"/>
  <c r="AP18" i="7"/>
  <c r="AN23" i="7"/>
  <c r="AU23" i="7"/>
  <c r="AR10" i="7"/>
  <c r="AK10" i="7"/>
  <c r="AL15" i="7"/>
  <c r="AS15" i="7"/>
  <c r="AN14" i="7"/>
  <c r="AU14" i="7"/>
  <c r="AN10" i="7"/>
  <c r="AU10" i="7"/>
  <c r="AJ28" i="8"/>
  <c r="AQ28" i="8"/>
  <c r="AI33" i="8"/>
  <c r="AP33" i="8"/>
  <c r="AI29" i="8"/>
  <c r="AP29" i="8"/>
  <c r="AL13" i="9"/>
  <c r="AS13" i="9"/>
  <c r="AI18" i="9"/>
  <c r="AP18" i="9"/>
  <c r="AN16" i="9"/>
  <c r="AU16" i="9"/>
  <c r="AK11" i="9"/>
  <c r="AR11" i="9"/>
  <c r="AK28" i="9"/>
  <c r="AR28" i="9"/>
  <c r="AK24" i="9"/>
  <c r="AR24" i="9"/>
  <c r="AJ16" i="9"/>
  <c r="AQ16" i="9"/>
  <c r="AH11" i="9"/>
  <c r="AO11" i="9"/>
  <c r="AN20" i="10"/>
  <c r="AU20" i="10"/>
  <c r="AO34" i="10"/>
  <c r="AH34" i="10"/>
  <c r="AH25" i="8"/>
  <c r="AO25" i="8"/>
  <c r="AH12" i="8"/>
  <c r="AO12" i="8"/>
  <c r="AP22" i="9"/>
  <c r="AI22" i="9"/>
  <c r="AM33" i="9"/>
  <c r="AT33" i="9"/>
  <c r="AK23" i="9"/>
  <c r="AR23" i="9"/>
  <c r="AR19" i="8"/>
  <c r="AK19" i="8"/>
  <c r="AT26" i="8"/>
  <c r="AM26" i="8"/>
  <c r="AM17" i="8"/>
  <c r="AT17" i="8"/>
  <c r="AN14" i="8"/>
  <c r="AU14" i="8"/>
  <c r="AN34" i="8"/>
  <c r="AU34" i="8"/>
  <c r="AM35" i="8"/>
  <c r="AT35" i="8"/>
  <c r="AT11" i="8"/>
  <c r="AM11" i="8"/>
  <c r="AS16" i="8"/>
  <c r="AL16" i="8"/>
  <c r="AU31" i="8"/>
  <c r="AN31" i="8"/>
  <c r="AK22" i="9"/>
  <c r="AR22" i="9"/>
  <c r="AH29" i="9"/>
  <c r="AO29" i="9"/>
  <c r="AH33" i="9"/>
  <c r="AO33" i="9"/>
  <c r="AU35" i="9"/>
  <c r="AN35" i="9"/>
  <c r="AL23" i="9"/>
  <c r="AS23" i="9"/>
  <c r="AN17" i="9"/>
  <c r="AU17" i="9"/>
  <c r="AH37" i="8"/>
  <c r="AO37" i="8"/>
  <c r="AT36" i="8"/>
  <c r="AM36" i="8"/>
  <c r="AH29" i="8"/>
  <c r="AO29" i="8"/>
  <c r="AI24" i="8"/>
  <c r="AP24" i="8"/>
  <c r="AR14" i="8"/>
  <c r="AK14" i="8"/>
  <c r="AL15" i="8"/>
  <c r="AS15" i="8"/>
  <c r="AQ35" i="8"/>
  <c r="AJ35" i="8"/>
  <c r="AH11" i="8"/>
  <c r="AO11" i="8"/>
  <c r="AM12" i="8"/>
  <c r="AT12" i="8"/>
  <c r="AK31" i="9"/>
  <c r="AR31" i="9"/>
  <c r="AQ22" i="9"/>
  <c r="AJ22" i="9"/>
  <c r="AI33" i="9"/>
  <c r="AP33" i="9"/>
  <c r="AI27" i="9"/>
  <c r="AP27" i="9"/>
  <c r="AP17" i="9"/>
  <c r="AI17" i="9"/>
  <c r="AJ28" i="9"/>
  <c r="AQ28" i="9"/>
  <c r="AO14" i="9"/>
  <c r="AH14" i="9"/>
  <c r="AI24" i="9"/>
  <c r="AP24" i="9"/>
  <c r="AI12" i="9"/>
  <c r="AP12" i="9"/>
  <c r="AJ34" i="9"/>
  <c r="AQ34" i="9"/>
  <c r="AT11" i="9"/>
  <c r="AM11" i="9"/>
  <c r="AK16" i="10"/>
  <c r="AR16" i="10"/>
  <c r="AO30" i="8"/>
  <c r="AH30" i="8"/>
  <c r="AO16" i="8"/>
  <c r="AH16" i="8"/>
  <c r="AQ25" i="9"/>
  <c r="AJ25" i="9"/>
  <c r="AQ35" i="9"/>
  <c r="AJ35" i="9"/>
  <c r="AM19" i="8"/>
  <c r="AT19" i="8"/>
  <c r="AS36" i="8"/>
  <c r="AL36" i="8"/>
  <c r="AK29" i="8"/>
  <c r="AR29" i="8"/>
  <c r="AN28" i="8"/>
  <c r="AU28" i="8"/>
  <c r="AQ15" i="8"/>
  <c r="AJ15" i="8"/>
  <c r="AU37" i="8"/>
  <c r="AN37" i="8"/>
  <c r="AK36" i="8"/>
  <c r="AR36" i="8"/>
  <c r="AS26" i="8"/>
  <c r="AL26" i="8"/>
  <c r="AU29" i="8"/>
  <c r="AN29" i="8"/>
  <c r="AU17" i="8"/>
  <c r="AN17" i="8"/>
  <c r="AK28" i="8"/>
  <c r="AR28" i="8"/>
  <c r="AM14" i="8"/>
  <c r="AT14" i="8"/>
  <c r="AU15" i="8"/>
  <c r="AN15" i="8"/>
  <c r="AM30" i="8"/>
  <c r="AT30" i="8"/>
  <c r="AM25" i="8"/>
  <c r="AT25" i="8"/>
  <c r="AI16" i="8"/>
  <c r="AP16" i="8"/>
  <c r="AH31" i="8"/>
  <c r="AO31" i="8"/>
  <c r="AS26" i="9"/>
  <c r="AL26" i="9"/>
  <c r="AL25" i="9"/>
  <c r="AS25" i="9"/>
  <c r="AM37" i="9"/>
  <c r="AT37" i="9"/>
  <c r="AN36" i="9"/>
  <c r="AU36" i="9"/>
  <c r="AK27" i="9"/>
  <c r="AR27" i="9"/>
  <c r="AM21" i="9"/>
  <c r="AT21" i="9"/>
  <c r="AP13" i="9"/>
  <c r="AI13" i="9"/>
  <c r="AN28" i="9"/>
  <c r="AU28" i="9"/>
  <c r="AM14" i="9"/>
  <c r="AT14" i="9"/>
  <c r="AM24" i="9"/>
  <c r="AT24" i="9"/>
  <c r="AM12" i="9"/>
  <c r="AT12" i="9"/>
  <c r="AN34" i="9"/>
  <c r="AU34" i="9"/>
  <c r="AT19" i="9"/>
  <c r="AM19" i="9"/>
  <c r="AI20" i="10"/>
  <c r="AP20" i="10"/>
  <c r="AK19" i="10"/>
  <c r="AR19" i="10"/>
  <c r="AK15" i="10"/>
  <c r="AR15" i="10"/>
  <c r="AN30" i="10"/>
  <c r="AU30" i="10"/>
  <c r="AT35" i="10"/>
  <c r="AM35" i="10"/>
  <c r="AK21" i="10"/>
  <c r="AR21" i="10"/>
  <c r="AJ12" i="10"/>
  <c r="AQ12" i="10"/>
  <c r="AK22" i="10"/>
  <c r="AR22" i="10"/>
  <c r="AH29" i="10"/>
  <c r="AO29" i="10"/>
  <c r="AO14" i="10"/>
  <c r="AH14" i="10"/>
  <c r="AR36" i="10"/>
  <c r="AK36" i="10"/>
  <c r="AK24" i="10"/>
  <c r="AR24" i="10"/>
  <c r="AJ29" i="11"/>
  <c r="AQ29" i="11"/>
  <c r="AP34" i="11"/>
  <c r="AI34" i="11"/>
  <c r="AH23" i="11"/>
  <c r="AO23" i="11"/>
  <c r="AI26" i="11"/>
  <c r="AP26" i="11"/>
  <c r="AJ28" i="11"/>
  <c r="AQ28" i="11"/>
  <c r="AR21" i="11"/>
  <c r="AK21" i="11"/>
  <c r="AH11" i="11"/>
  <c r="AO11" i="11"/>
  <c r="AT15" i="11"/>
  <c r="AM15" i="11"/>
  <c r="AR37" i="11"/>
  <c r="AK37" i="11"/>
  <c r="AQ33" i="10"/>
  <c r="AJ33" i="10"/>
  <c r="AM21" i="10"/>
  <c r="AT21" i="10"/>
  <c r="AN12" i="10"/>
  <c r="AU12" i="10"/>
  <c r="AS26" i="10"/>
  <c r="AL26" i="10"/>
  <c r="AL37" i="10"/>
  <c r="AS37" i="10"/>
  <c r="AQ25" i="10"/>
  <c r="AJ25" i="10"/>
  <c r="AN36" i="10"/>
  <c r="AU36" i="10"/>
  <c r="AK11" i="10"/>
  <c r="AR11" i="10"/>
  <c r="AR17" i="11"/>
  <c r="AK17" i="11"/>
  <c r="AR34" i="11"/>
  <c r="AK34" i="11"/>
  <c r="AK27" i="11"/>
  <c r="AR27" i="11"/>
  <c r="AQ31" i="11"/>
  <c r="AJ31" i="11"/>
  <c r="AT22" i="11"/>
  <c r="AM22" i="11"/>
  <c r="AL24" i="11"/>
  <c r="AS24" i="11"/>
  <c r="AL18" i="11"/>
  <c r="AS18" i="11"/>
  <c r="AR19" i="11"/>
  <c r="AK19" i="11"/>
  <c r="AR15" i="11"/>
  <c r="AK15" i="11"/>
  <c r="AP33" i="11"/>
  <c r="AI33" i="11"/>
  <c r="AQ23" i="10"/>
  <c r="AJ23" i="10"/>
  <c r="AS34" i="10"/>
  <c r="AL34" i="10"/>
  <c r="AL33" i="10"/>
  <c r="AS33" i="10"/>
  <c r="AK28" i="10"/>
  <c r="AR28" i="10"/>
  <c r="AS10" i="10"/>
  <c r="AL10" i="10"/>
  <c r="AO32" i="10"/>
  <c r="AH32" i="10"/>
  <c r="AJ22" i="10"/>
  <c r="AQ22" i="10"/>
  <c r="AI14" i="10"/>
  <c r="AP14" i="10"/>
  <c r="AQ27" i="10"/>
  <c r="AJ27" i="10"/>
  <c r="AH11" i="10"/>
  <c r="AO11" i="10"/>
  <c r="AJ17" i="11"/>
  <c r="AQ17" i="11"/>
  <c r="AL30" i="11"/>
  <c r="AS30" i="11"/>
  <c r="AJ23" i="11"/>
  <c r="AQ23" i="11"/>
  <c r="AP28" i="11"/>
  <c r="AI28" i="11"/>
  <c r="AP18" i="11"/>
  <c r="AI18" i="11"/>
  <c r="AP25" i="11"/>
  <c r="AI25" i="11"/>
  <c r="AJ12" i="11"/>
  <c r="AQ12" i="11"/>
  <c r="AS16" i="10"/>
  <c r="AL16" i="10"/>
  <c r="AI23" i="10"/>
  <c r="AP23" i="10"/>
  <c r="AJ30" i="10"/>
  <c r="AQ30" i="10"/>
  <c r="AI28" i="10"/>
  <c r="AP28" i="10"/>
  <c r="AQ17" i="10"/>
  <c r="AJ17" i="10"/>
  <c r="AK12" i="10"/>
  <c r="AR12" i="10"/>
  <c r="AO26" i="10"/>
  <c r="AH26" i="10"/>
  <c r="AT37" i="10"/>
  <c r="AM37" i="10"/>
  <c r="AI25" i="10"/>
  <c r="AP25" i="10"/>
  <c r="AU31" i="10"/>
  <c r="AN31" i="10"/>
  <c r="AU27" i="10"/>
  <c r="AN27" i="10"/>
  <c r="AL11" i="10"/>
  <c r="AS11" i="10"/>
  <c r="AL17" i="11"/>
  <c r="AS17" i="11"/>
  <c r="AL34" i="11"/>
  <c r="AS34" i="11"/>
  <c r="AN27" i="11"/>
  <c r="AU27" i="11"/>
  <c r="AT31" i="11"/>
  <c r="AM31" i="11"/>
  <c r="AR22" i="11"/>
  <c r="AK22" i="11"/>
  <c r="AT24" i="11"/>
  <c r="AM24" i="11"/>
  <c r="AT18" i="11"/>
  <c r="AM18" i="11"/>
  <c r="AL19" i="11"/>
  <c r="AS19" i="11"/>
  <c r="AL15" i="11"/>
  <c r="AS15" i="11"/>
  <c r="AL33" i="11"/>
  <c r="AS33" i="11"/>
  <c r="AT32" i="11"/>
  <c r="AM32" i="11"/>
  <c r="AL20" i="11"/>
  <c r="AS20" i="11"/>
  <c r="AN14" i="11"/>
  <c r="AU14" i="11"/>
  <c r="AJ31" i="12"/>
  <c r="AQ31" i="12"/>
  <c r="AN22" i="12"/>
  <c r="AU22" i="12"/>
  <c r="AH32" i="12"/>
  <c r="AO32" i="12"/>
  <c r="AI35" i="12"/>
  <c r="AP35" i="12"/>
  <c r="AP24" i="12"/>
  <c r="AI24" i="12"/>
  <c r="AL19" i="12"/>
  <c r="AS19" i="12"/>
  <c r="AJ12" i="12"/>
  <c r="AQ12" i="12"/>
  <c r="AJ34" i="12"/>
  <c r="AQ34" i="12"/>
  <c r="AJ27" i="12"/>
  <c r="AQ27" i="12"/>
  <c r="AJ16" i="12"/>
  <c r="AQ16" i="12"/>
  <c r="AH8" i="12"/>
  <c r="AO8" i="12"/>
  <c r="AN10" i="12"/>
  <c r="AU10" i="12"/>
  <c r="AN32" i="13"/>
  <c r="AU32" i="13"/>
  <c r="AM33" i="13"/>
  <c r="AT33" i="13"/>
  <c r="AL23" i="13"/>
  <c r="AS23" i="13"/>
  <c r="AL26" i="13"/>
  <c r="AS26" i="13"/>
  <c r="AT25" i="13"/>
  <c r="AM25" i="13"/>
  <c r="AJ32" i="11"/>
  <c r="AQ32" i="11"/>
  <c r="AP16" i="11"/>
  <c r="AI16" i="11"/>
  <c r="AN31" i="12"/>
  <c r="AU31" i="12"/>
  <c r="AR20" i="12"/>
  <c r="AK20" i="12"/>
  <c r="AJ21" i="12"/>
  <c r="AQ21" i="12"/>
  <c r="AT29" i="12"/>
  <c r="AM29" i="12"/>
  <c r="AR18" i="12"/>
  <c r="AK18" i="12"/>
  <c r="AH23" i="12"/>
  <c r="AO23" i="12"/>
  <c r="AT19" i="12"/>
  <c r="AM19" i="12"/>
  <c r="AR17" i="12"/>
  <c r="AK17" i="12"/>
  <c r="AU9" i="12"/>
  <c r="AN9" i="12"/>
  <c r="AT30" i="12"/>
  <c r="AM30" i="12"/>
  <c r="AN16" i="12"/>
  <c r="AU16" i="12"/>
  <c r="AL8" i="12"/>
  <c r="AS8" i="12"/>
  <c r="AP10" i="12"/>
  <c r="AI10" i="12"/>
  <c r="AP32" i="13"/>
  <c r="AI32" i="13"/>
  <c r="AH27" i="13"/>
  <c r="AO27" i="13"/>
  <c r="AJ26" i="13"/>
  <c r="AQ26" i="13"/>
  <c r="AN29" i="13"/>
  <c r="AU29" i="13"/>
  <c r="AR33" i="11"/>
  <c r="AK33" i="11"/>
  <c r="AL32" i="11"/>
  <c r="AS32" i="11"/>
  <c r="AR20" i="11"/>
  <c r="AK20" i="11"/>
  <c r="AH14" i="11"/>
  <c r="AO14" i="11"/>
  <c r="AH31" i="12"/>
  <c r="AO31" i="12"/>
  <c r="AP20" i="12"/>
  <c r="AI20" i="12"/>
  <c r="AJ32" i="12"/>
  <c r="AQ32" i="12"/>
  <c r="AJ24" i="12"/>
  <c r="AQ24" i="12"/>
  <c r="AH19" i="12"/>
  <c r="AO19" i="12"/>
  <c r="AP17" i="12"/>
  <c r="AI17" i="12"/>
  <c r="AP34" i="12"/>
  <c r="AI34" i="12"/>
  <c r="AL27" i="12"/>
  <c r="AS27" i="12"/>
  <c r="AP16" i="12"/>
  <c r="AI16" i="12"/>
  <c r="AH11" i="12"/>
  <c r="AO11" i="12"/>
  <c r="AT33" i="12"/>
  <c r="AM33" i="12"/>
  <c r="AT32" i="13"/>
  <c r="AM32" i="13"/>
  <c r="AL33" i="13"/>
  <c r="AS33" i="13"/>
  <c r="AR23" i="13"/>
  <c r="AK23" i="13"/>
  <c r="AR26" i="13"/>
  <c r="AK26" i="13"/>
  <c r="AN25" i="13"/>
  <c r="AU25" i="13"/>
  <c r="AH37" i="11"/>
  <c r="AO37" i="11"/>
  <c r="AP36" i="11"/>
  <c r="AI36" i="11"/>
  <c r="AH20" i="11"/>
  <c r="AO20" i="11"/>
  <c r="AR14" i="11"/>
  <c r="AK14" i="11"/>
  <c r="AL31" i="12"/>
  <c r="AS31" i="12"/>
  <c r="AN20" i="12"/>
  <c r="AU20" i="12"/>
  <c r="AN21" i="12"/>
  <c r="AU21" i="12"/>
  <c r="AL29" i="12"/>
  <c r="AS29" i="12"/>
  <c r="AT18" i="12"/>
  <c r="AM18" i="12"/>
  <c r="AT23" i="12"/>
  <c r="AM23" i="12"/>
  <c r="AP19" i="12"/>
  <c r="AI19" i="12"/>
  <c r="AL17" i="12"/>
  <c r="AS17" i="12"/>
  <c r="AL9" i="12"/>
  <c r="AS9" i="12"/>
  <c r="AN30" i="12"/>
  <c r="AU30" i="12"/>
  <c r="AN13" i="12"/>
  <c r="AU13" i="12"/>
  <c r="AL15" i="12"/>
  <c r="AS15" i="12"/>
  <c r="AH33" i="12"/>
  <c r="AO33" i="12"/>
  <c r="AJ33" i="13"/>
  <c r="AQ33" i="13"/>
  <c r="AH23" i="13"/>
  <c r="AO23" i="13"/>
  <c r="AH26" i="13"/>
  <c r="AO26" i="13"/>
  <c r="AM29" i="13"/>
  <c r="AT29" i="13"/>
  <c r="AI14" i="13"/>
  <c r="AP14" i="13"/>
  <c r="AN18" i="13"/>
  <c r="AU18" i="13"/>
  <c r="AI31" i="13"/>
  <c r="AP31" i="13"/>
  <c r="AL19" i="13"/>
  <c r="AS19" i="13"/>
  <c r="AH15" i="13"/>
  <c r="AO15" i="13"/>
  <c r="AN9" i="13"/>
  <c r="AU9" i="13"/>
  <c r="AT24" i="13"/>
  <c r="AM24" i="13"/>
  <c r="AL37" i="14"/>
  <c r="AS37" i="14"/>
  <c r="AI32" i="14"/>
  <c r="AP32" i="14"/>
  <c r="AK17" i="14"/>
  <c r="AR17" i="14"/>
  <c r="AK31" i="14"/>
  <c r="AR31" i="14"/>
  <c r="AL19" i="14"/>
  <c r="AS19" i="14"/>
  <c r="AK30" i="14"/>
  <c r="AR30" i="14"/>
  <c r="AK28" i="14"/>
  <c r="AR28" i="14"/>
  <c r="AU29" i="14"/>
  <c r="AN29" i="14"/>
  <c r="AS16" i="14"/>
  <c r="AL16" i="14"/>
  <c r="AN12" i="14"/>
  <c r="AU12" i="14"/>
  <c r="AU14" i="14"/>
  <c r="AN14" i="14"/>
  <c r="AM27" i="14"/>
  <c r="AT27" i="14"/>
  <c r="AN22" i="14"/>
  <c r="AU22" i="14"/>
  <c r="AS10" i="12"/>
  <c r="AL10" i="12"/>
  <c r="AJ14" i="13"/>
  <c r="AQ14" i="13"/>
  <c r="AI18" i="13"/>
  <c r="AP18" i="13"/>
  <c r="AH20" i="13"/>
  <c r="AO20" i="13"/>
  <c r="AJ16" i="13"/>
  <c r="AQ16" i="13"/>
  <c r="AP11" i="13"/>
  <c r="AI11" i="13"/>
  <c r="AH34" i="13"/>
  <c r="AO34" i="13"/>
  <c r="AH33" i="14"/>
  <c r="AO33" i="14"/>
  <c r="AI21" i="14"/>
  <c r="AP21" i="14"/>
  <c r="AJ11" i="14"/>
  <c r="AQ11" i="14"/>
  <c r="AI19" i="14"/>
  <c r="AP19" i="14"/>
  <c r="AO36" i="14"/>
  <c r="AH36" i="14"/>
  <c r="AQ29" i="14"/>
  <c r="AJ29" i="14"/>
  <c r="AI26" i="14"/>
  <c r="AP26" i="14"/>
  <c r="AL13" i="14"/>
  <c r="AS13" i="14"/>
  <c r="AH27" i="14"/>
  <c r="AO27" i="14"/>
  <c r="AT10" i="14"/>
  <c r="AM10" i="14"/>
  <c r="AT22" i="13"/>
  <c r="AM22" i="13"/>
  <c r="AT30" i="13"/>
  <c r="AM30" i="13"/>
  <c r="AL35" i="13"/>
  <c r="AS35" i="13"/>
  <c r="AL20" i="13"/>
  <c r="AS20" i="13"/>
  <c r="AL16" i="13"/>
  <c r="AS16" i="13"/>
  <c r="AT15" i="13"/>
  <c r="AM15" i="13"/>
  <c r="AP9" i="13"/>
  <c r="AI9" i="13"/>
  <c r="AN24" i="13"/>
  <c r="AU24" i="13"/>
  <c r="AM37" i="14"/>
  <c r="AT37" i="14"/>
  <c r="AM32" i="14"/>
  <c r="AT32" i="14"/>
  <c r="AU17" i="14"/>
  <c r="AN17" i="14"/>
  <c r="AL31" i="14"/>
  <c r="AS31" i="14"/>
  <c r="AM19" i="14"/>
  <c r="AT19" i="14"/>
  <c r="AS30" i="14"/>
  <c r="AL30" i="14"/>
  <c r="AS28" i="14"/>
  <c r="AL28" i="14"/>
  <c r="AL29" i="14"/>
  <c r="AS29" i="14"/>
  <c r="AK16" i="14"/>
  <c r="AR16" i="14"/>
  <c r="AK12" i="14"/>
  <c r="AR12" i="14"/>
  <c r="AS14" i="14"/>
  <c r="AL14" i="14"/>
  <c r="AK27" i="14"/>
  <c r="AR27" i="14"/>
  <c r="AS22" i="14"/>
  <c r="AL22" i="14"/>
  <c r="AH29" i="13"/>
  <c r="AO29" i="13"/>
  <c r="AM14" i="13"/>
  <c r="AT14" i="13"/>
  <c r="AJ35" i="13"/>
  <c r="AQ35" i="13"/>
  <c r="AH19" i="13"/>
  <c r="AO19" i="13"/>
  <c r="AR12" i="13"/>
  <c r="AK12" i="13"/>
  <c r="AL11" i="13"/>
  <c r="AS11" i="13"/>
  <c r="AH24" i="13"/>
  <c r="AO24" i="13"/>
  <c r="AH37" i="14"/>
  <c r="AO37" i="14"/>
  <c r="AN32" i="14"/>
  <c r="AU32" i="14"/>
  <c r="AQ31" i="14"/>
  <c r="AJ31" i="14"/>
  <c r="AQ19" i="14"/>
  <c r="AJ19" i="14"/>
  <c r="AO30" i="14"/>
  <c r="AH30" i="14"/>
  <c r="AI24" i="14"/>
  <c r="AP24" i="14"/>
  <c r="AO16" i="14"/>
  <c r="AH16" i="14"/>
  <c r="AH12" i="14"/>
  <c r="AO12" i="14"/>
  <c r="AQ35" i="14"/>
  <c r="AJ35" i="14"/>
  <c r="AI23" i="14"/>
  <c r="AP23" i="14"/>
  <c r="AJ10" i="14"/>
  <c r="AQ10" i="14"/>
  <c r="AJ36" i="7"/>
  <c r="AQ36" i="7"/>
  <c r="AJ27" i="7"/>
  <c r="AQ27" i="7"/>
  <c r="AN32" i="7"/>
  <c r="AU32" i="7"/>
  <c r="AJ33" i="7"/>
  <c r="AQ33" i="7"/>
  <c r="AN20" i="7"/>
  <c r="AU20" i="7"/>
  <c r="AR16" i="7"/>
  <c r="AK16" i="7"/>
  <c r="AL31" i="7"/>
  <c r="AS31" i="7"/>
  <c r="AJ16" i="7"/>
  <c r="AQ16" i="7"/>
  <c r="AT17" i="7"/>
  <c r="AM17" i="7"/>
  <c r="AO14" i="12"/>
  <c r="AH14" i="12"/>
  <c r="AN30" i="7"/>
  <c r="AU30" i="7"/>
  <c r="AN37" i="7"/>
  <c r="AU37" i="7"/>
  <c r="AN31" i="7"/>
  <c r="AU31" i="7"/>
  <c r="AH21" i="7"/>
  <c r="AO21" i="7"/>
  <c r="AJ21" i="7"/>
  <c r="AQ21" i="7"/>
  <c r="AJ20" i="7"/>
  <c r="AQ20" i="7"/>
  <c r="AK27" i="7"/>
  <c r="AR27" i="7"/>
  <c r="AN17" i="7"/>
  <c r="AU17" i="7"/>
  <c r="AH19" i="7"/>
  <c r="AO19" i="7"/>
  <c r="AR10" i="9"/>
  <c r="AK10" i="9"/>
  <c r="AT14" i="12"/>
  <c r="AM14" i="12"/>
  <c r="AK37" i="7"/>
  <c r="AR37" i="7"/>
  <c r="AL21" i="7"/>
  <c r="AS21" i="7"/>
  <c r="AH37" i="7"/>
  <c r="AO37" i="7"/>
  <c r="AI20" i="7"/>
  <c r="AP20" i="7"/>
  <c r="AM26" i="7"/>
  <c r="AT26" i="7"/>
  <c r="AL26" i="7"/>
  <c r="AS26" i="7"/>
  <c r="AM16" i="7"/>
  <c r="AT16" i="7"/>
  <c r="AL35" i="7"/>
  <c r="AS35" i="7"/>
  <c r="AP19" i="7"/>
  <c r="AI19" i="7"/>
  <c r="AL27" i="7"/>
  <c r="AS27" i="7"/>
  <c r="AJ10" i="9"/>
  <c r="AQ10" i="9"/>
  <c r="AT13" i="13"/>
  <c r="AM13" i="13"/>
  <c r="AR32" i="7"/>
  <c r="AK32" i="7"/>
  <c r="AL16" i="7"/>
  <c r="AS16" i="7"/>
  <c r="AN36" i="7"/>
  <c r="AU36" i="7"/>
  <c r="AJ22" i="7"/>
  <c r="AQ22" i="7"/>
  <c r="AJ25" i="7"/>
  <c r="AQ25" i="7"/>
  <c r="AN29" i="7"/>
  <c r="AU29" i="7"/>
  <c r="AK17" i="7"/>
  <c r="AR17" i="7"/>
  <c r="AH23" i="7"/>
  <c r="AO23" i="7"/>
  <c r="AK31" i="7"/>
  <c r="AR31" i="7"/>
  <c r="AH27" i="7"/>
  <c r="AO27" i="7"/>
  <c r="AM18" i="10"/>
  <c r="AT18" i="10"/>
  <c r="AH13" i="13"/>
  <c r="AO13" i="13"/>
  <c r="AT31" i="7"/>
  <c r="AM31" i="7"/>
  <c r="AJ13" i="13"/>
  <c r="AQ13" i="13"/>
  <c r="AI14" i="7"/>
  <c r="AP14" i="7"/>
  <c r="AN11" i="7"/>
  <c r="AU11" i="7"/>
  <c r="AP15" i="7"/>
  <c r="AI15" i="7"/>
  <c r="AN12" i="7"/>
  <c r="AU12" i="7"/>
  <c r="AH10" i="7"/>
  <c r="AO10" i="7"/>
  <c r="AR14" i="7"/>
  <c r="AK14" i="7"/>
  <c r="AI12" i="7"/>
  <c r="AP12" i="7"/>
  <c r="AM10" i="7"/>
  <c r="AT10" i="7"/>
  <c r="AT13" i="7"/>
  <c r="AM13" i="7"/>
  <c r="AK11" i="7"/>
  <c r="AR11" i="7"/>
  <c r="AN10" i="11"/>
  <c r="AU10" i="11"/>
  <c r="AH10" i="11"/>
  <c r="AO10" i="11"/>
  <c r="AI17" i="8"/>
  <c r="AP17" i="8"/>
  <c r="AI21" i="8"/>
  <c r="AP21" i="8"/>
  <c r="AO32" i="8"/>
  <c r="AH32" i="8"/>
  <c r="AJ32" i="9"/>
  <c r="AQ32" i="9"/>
  <c r="AI34" i="9"/>
  <c r="AP34" i="9"/>
  <c r="AM20" i="10"/>
  <c r="AT20" i="10"/>
  <c r="AM18" i="9"/>
  <c r="AT18" i="9"/>
  <c r="AL12" i="9"/>
  <c r="AS12" i="9"/>
  <c r="AL19" i="9"/>
  <c r="AS19" i="9"/>
  <c r="AQ19" i="10"/>
  <c r="AJ19" i="10"/>
  <c r="AJ34" i="8"/>
  <c r="AQ34" i="8"/>
  <c r="AH31" i="9"/>
  <c r="AO31" i="9"/>
  <c r="AH35" i="9"/>
  <c r="AO35" i="9"/>
  <c r="AN36" i="8"/>
  <c r="AU36" i="8"/>
  <c r="AS28" i="8"/>
  <c r="AL28" i="8"/>
  <c r="AN30" i="8"/>
  <c r="AU30" i="8"/>
  <c r="AS20" i="8"/>
  <c r="AL20" i="8"/>
  <c r="AL31" i="9"/>
  <c r="AS31" i="9"/>
  <c r="AL37" i="9"/>
  <c r="AS37" i="9"/>
  <c r="AU27" i="9"/>
  <c r="AN27" i="9"/>
  <c r="AQ19" i="8"/>
  <c r="AJ19" i="8"/>
  <c r="AO26" i="8"/>
  <c r="AH26" i="8"/>
  <c r="AH23" i="8"/>
  <c r="AO23" i="8"/>
  <c r="AU27" i="8"/>
  <c r="AN27" i="8"/>
  <c r="AL25" i="8"/>
  <c r="AS25" i="8"/>
  <c r="AL13" i="8"/>
  <c r="AS13" i="8"/>
  <c r="AM29" i="9"/>
  <c r="AT29" i="9"/>
  <c r="AI23" i="9"/>
  <c r="AP23" i="9"/>
  <c r="AO18" i="9"/>
  <c r="AH18" i="9"/>
  <c r="AJ15" i="9"/>
  <c r="AQ15" i="9"/>
  <c r="AJ30" i="9"/>
  <c r="AQ30" i="9"/>
  <c r="AK11" i="8"/>
  <c r="AR11" i="8"/>
  <c r="AQ37" i="9"/>
  <c r="AJ37" i="9"/>
  <c r="AM33" i="8"/>
  <c r="AT33" i="8"/>
  <c r="AK17" i="8"/>
  <c r="AR17" i="8"/>
  <c r="AL19" i="8"/>
  <c r="AS19" i="8"/>
  <c r="AK32" i="8"/>
  <c r="AR32" i="8"/>
  <c r="AU21" i="8"/>
  <c r="AN21" i="8"/>
  <c r="AN24" i="8"/>
  <c r="AU24" i="8"/>
  <c r="AK34" i="8"/>
  <c r="AR34" i="8"/>
  <c r="AL35" i="8"/>
  <c r="AS35" i="8"/>
  <c r="AN12" i="8"/>
  <c r="AU12" i="8"/>
  <c r="AS22" i="9"/>
  <c r="AL22" i="9"/>
  <c r="AL33" i="9"/>
  <c r="AS33" i="9"/>
  <c r="AU23" i="9"/>
  <c r="AN23" i="9"/>
  <c r="AT17" i="9"/>
  <c r="AM17" i="9"/>
  <c r="AL18" i="9"/>
  <c r="AS18" i="9"/>
  <c r="AK15" i="9"/>
  <c r="AR15" i="9"/>
  <c r="AN30" i="9"/>
  <c r="AU30" i="9"/>
  <c r="AK23" i="10"/>
  <c r="AR23" i="10"/>
  <c r="AN34" i="10"/>
  <c r="AU34" i="10"/>
  <c r="AS28" i="10"/>
  <c r="AL28" i="10"/>
  <c r="AN37" i="10"/>
  <c r="AU37" i="10"/>
  <c r="AH31" i="10"/>
  <c r="AO31" i="10"/>
  <c r="AI11" i="10"/>
  <c r="AP11" i="10"/>
  <c r="AI30" i="11"/>
  <c r="AP30" i="11"/>
  <c r="AP22" i="11"/>
  <c r="AI22" i="11"/>
  <c r="AJ18" i="11"/>
  <c r="AQ18" i="11"/>
  <c r="AH12" i="11"/>
  <c r="AO12" i="11"/>
  <c r="AJ28" i="10"/>
  <c r="AQ28" i="10"/>
  <c r="AM32" i="10"/>
  <c r="AT32" i="10"/>
  <c r="AI22" i="10"/>
  <c r="AP22" i="10"/>
  <c r="AN14" i="10"/>
  <c r="AU14" i="10"/>
  <c r="AT29" i="11"/>
  <c r="AM29" i="11"/>
  <c r="AR30" i="11"/>
  <c r="AK30" i="11"/>
  <c r="AT26" i="11"/>
  <c r="AM26" i="11"/>
  <c r="AT21" i="11"/>
  <c r="AM21" i="11"/>
  <c r="AR25" i="11"/>
  <c r="AK25" i="11"/>
  <c r="AU15" i="10"/>
  <c r="AN15" i="10"/>
  <c r="AS35" i="10"/>
  <c r="AL35" i="10"/>
  <c r="AI12" i="10"/>
  <c r="AP12" i="10"/>
  <c r="AL29" i="10"/>
  <c r="AS29" i="10"/>
  <c r="AI31" i="10"/>
  <c r="AP31" i="10"/>
  <c r="AP29" i="11"/>
  <c r="AI29" i="11"/>
  <c r="AH27" i="11"/>
  <c r="AO27" i="11"/>
  <c r="AJ19" i="11"/>
  <c r="AQ19" i="11"/>
  <c r="AO20" i="10"/>
  <c r="AH20" i="10"/>
  <c r="AI34" i="10"/>
  <c r="AP34" i="10"/>
  <c r="AL21" i="10"/>
  <c r="AS21" i="10"/>
  <c r="AN32" i="10"/>
  <c r="AU32" i="10"/>
  <c r="AI29" i="10"/>
  <c r="AP29" i="10"/>
  <c r="AI24" i="10"/>
  <c r="AP24" i="10"/>
  <c r="AU29" i="11"/>
  <c r="AN29" i="11"/>
  <c r="AN30" i="11"/>
  <c r="AU30" i="11"/>
  <c r="AR26" i="11"/>
  <c r="AK26" i="11"/>
  <c r="AL21" i="11"/>
  <c r="AS21" i="11"/>
  <c r="AR12" i="11"/>
  <c r="AK12" i="11"/>
  <c r="AN35" i="11"/>
  <c r="AU35" i="11"/>
  <c r="AI31" i="8"/>
  <c r="AP31" i="8"/>
  <c r="AT28" i="12"/>
  <c r="AM28" i="12"/>
  <c r="AJ29" i="12"/>
  <c r="AQ29" i="12"/>
  <c r="AJ23" i="12"/>
  <c r="AQ23" i="12"/>
  <c r="AQ9" i="12"/>
  <c r="AJ9" i="12"/>
  <c r="AP13" i="12"/>
  <c r="AI13" i="12"/>
  <c r="AL33" i="12"/>
  <c r="AS33" i="12"/>
  <c r="AN28" i="13"/>
  <c r="AU28" i="13"/>
  <c r="AL10" i="13"/>
  <c r="AS10" i="13"/>
  <c r="AJ36" i="11"/>
  <c r="AQ36" i="11"/>
  <c r="AL10" i="8"/>
  <c r="AS10" i="8"/>
  <c r="AT22" i="12"/>
  <c r="AM22" i="12"/>
  <c r="AU35" i="12"/>
  <c r="AN35" i="12"/>
  <c r="AN25" i="12"/>
  <c r="AU25" i="12"/>
  <c r="AN34" i="12"/>
  <c r="AU34" i="12"/>
  <c r="AR15" i="12"/>
  <c r="AK15" i="12"/>
  <c r="AJ33" i="12"/>
  <c r="AQ33" i="12"/>
  <c r="AP28" i="13"/>
  <c r="AI28" i="13"/>
  <c r="AO21" i="13"/>
  <c r="AH21" i="13"/>
  <c r="AL36" i="11"/>
  <c r="AS36" i="11"/>
  <c r="AR16" i="11"/>
  <c r="AK16" i="11"/>
  <c r="AH28" i="12"/>
  <c r="AO28" i="12"/>
  <c r="AH35" i="12"/>
  <c r="AO35" i="12"/>
  <c r="AJ25" i="12"/>
  <c r="AQ25" i="12"/>
  <c r="AL30" i="12"/>
  <c r="AS30" i="12"/>
  <c r="AN8" i="12"/>
  <c r="AU8" i="12"/>
  <c r="AK28" i="13"/>
  <c r="AR28" i="13"/>
  <c r="AR10" i="13"/>
  <c r="AK10" i="13"/>
  <c r="AI29" i="13"/>
  <c r="AP29" i="13"/>
  <c r="AJ35" i="11"/>
  <c r="AQ35" i="11"/>
  <c r="AR10" i="8"/>
  <c r="AK10" i="8"/>
  <c r="AJ22" i="12"/>
  <c r="AQ22" i="12"/>
  <c r="AL35" i="12"/>
  <c r="AS35" i="12"/>
  <c r="AR25" i="12"/>
  <c r="AK25" i="12"/>
  <c r="AT27" i="12"/>
  <c r="AM27" i="12"/>
  <c r="AJ32" i="13"/>
  <c r="AQ32" i="13"/>
  <c r="AR25" i="13"/>
  <c r="AK25" i="13"/>
  <c r="AI35" i="13"/>
  <c r="AP35" i="13"/>
  <c r="AH11" i="13"/>
  <c r="AO11" i="13"/>
  <c r="AM33" i="14"/>
  <c r="AT33" i="14"/>
  <c r="AK25" i="14"/>
  <c r="AR25" i="14"/>
  <c r="AS34" i="14"/>
  <c r="AL34" i="14"/>
  <c r="AK20" i="14"/>
  <c r="AR20" i="14"/>
  <c r="AU35" i="14"/>
  <c r="AN35" i="14"/>
  <c r="AN17" i="13"/>
  <c r="AU17" i="13"/>
  <c r="AP19" i="13"/>
  <c r="AI19" i="13"/>
  <c r="AI15" i="14"/>
  <c r="AP15" i="14"/>
  <c r="AI17" i="14"/>
  <c r="AP17" i="14"/>
  <c r="AJ28" i="14"/>
  <c r="AQ28" i="14"/>
  <c r="AO14" i="14"/>
  <c r="AH14" i="14"/>
  <c r="AN14" i="13"/>
  <c r="AU14" i="13"/>
  <c r="AL31" i="13"/>
  <c r="AS31" i="13"/>
  <c r="AT11" i="13"/>
  <c r="AM11" i="13"/>
  <c r="AL33" i="14"/>
  <c r="AS33" i="14"/>
  <c r="AU25" i="14"/>
  <c r="AN25" i="14"/>
  <c r="AK24" i="14"/>
  <c r="AR24" i="14"/>
  <c r="AM13" i="14"/>
  <c r="AT13" i="14"/>
  <c r="AK23" i="14"/>
  <c r="AR23" i="14"/>
  <c r="AM18" i="13"/>
  <c r="AT18" i="13"/>
  <c r="AR16" i="13"/>
  <c r="AK16" i="13"/>
  <c r="AJ9" i="13"/>
  <c r="AQ9" i="13"/>
  <c r="AO17" i="14"/>
  <c r="AH17" i="14"/>
  <c r="AH25" i="14"/>
  <c r="AO25" i="14"/>
  <c r="AH29" i="14"/>
  <c r="AO29" i="14"/>
  <c r="AI27" i="14"/>
  <c r="AP27" i="14"/>
  <c r="AT29" i="7"/>
  <c r="AM29" i="7"/>
  <c r="AJ19" i="7"/>
  <c r="AQ19" i="7"/>
  <c r="AN18" i="7"/>
  <c r="AU18" i="7"/>
  <c r="AT19" i="7"/>
  <c r="AM19" i="7"/>
  <c r="AR22" i="7"/>
  <c r="AK22" i="7"/>
  <c r="AH29" i="7"/>
  <c r="AO29" i="7"/>
  <c r="AH18" i="7"/>
  <c r="AO18" i="7"/>
  <c r="AL23" i="7"/>
  <c r="AS23" i="7"/>
  <c r="AN18" i="10"/>
  <c r="AU18" i="10"/>
  <c r="AH36" i="7"/>
  <c r="AO36" i="7"/>
  <c r="AM22" i="7"/>
  <c r="AT22" i="7"/>
  <c r="AL19" i="7"/>
  <c r="AS19" i="7"/>
  <c r="AH34" i="7"/>
  <c r="AO34" i="7"/>
  <c r="AO18" i="14"/>
  <c r="AH18" i="14"/>
  <c r="AN28" i="7"/>
  <c r="AU28" i="7"/>
  <c r="AP25" i="7"/>
  <c r="AI25" i="7"/>
  <c r="AM30" i="7"/>
  <c r="AT30" i="7"/>
  <c r="AS18" i="14"/>
  <c r="AL18" i="14"/>
  <c r="AH13" i="7"/>
  <c r="AO13" i="7"/>
  <c r="AT11" i="7"/>
  <c r="AM11" i="7"/>
  <c r="AJ13" i="7"/>
  <c r="AQ13" i="7"/>
  <c r="AL12" i="7"/>
  <c r="AS12" i="7"/>
  <c r="AP10" i="11"/>
  <c r="AI10" i="11"/>
  <c r="AQ13" i="9"/>
  <c r="AJ13" i="9"/>
  <c r="AO24" i="8"/>
  <c r="AH24" i="8"/>
  <c r="AJ32" i="8"/>
  <c r="AQ32" i="8"/>
  <c r="AU15" i="9"/>
  <c r="AN15" i="9"/>
  <c r="AI30" i="9"/>
  <c r="AP30" i="9"/>
  <c r="AL19" i="10"/>
  <c r="AS19" i="10"/>
  <c r="AR14" i="9"/>
  <c r="AK14" i="9"/>
  <c r="AM30" i="9"/>
  <c r="AT30" i="9"/>
  <c r="AL17" i="8"/>
  <c r="AS17" i="8"/>
  <c r="AI37" i="8"/>
  <c r="AP37" i="8"/>
  <c r="AJ26" i="8"/>
  <c r="AQ26" i="8"/>
  <c r="AP22" i="8"/>
  <c r="AI22" i="8"/>
  <c r="AO36" i="8"/>
  <c r="AH36" i="8"/>
  <c r="AI14" i="8"/>
  <c r="AP14" i="8"/>
  <c r="AO18" i="8"/>
  <c r="AH18" i="8"/>
  <c r="AK26" i="8"/>
  <c r="AR26" i="8"/>
  <c r="AN13" i="9"/>
  <c r="AU13" i="9"/>
  <c r="AI14" i="9"/>
  <c r="AP14" i="9"/>
  <c r="AH15" i="9"/>
  <c r="AO15" i="9"/>
  <c r="AO34" i="9"/>
  <c r="AH34" i="9"/>
  <c r="AJ19" i="9"/>
  <c r="AQ19" i="9"/>
  <c r="AI13" i="10"/>
  <c r="AP13" i="10"/>
  <c r="AM32" i="9"/>
  <c r="AT32" i="9"/>
  <c r="AR18" i="9"/>
  <c r="AK18" i="9"/>
  <c r="AT20" i="9"/>
  <c r="AM20" i="9"/>
  <c r="AL15" i="9"/>
  <c r="AS15" i="9"/>
  <c r="AR16" i="9"/>
  <c r="AK16" i="9"/>
  <c r="AU19" i="9"/>
  <c r="AN19" i="9"/>
  <c r="AM13" i="10"/>
  <c r="AT13" i="10"/>
  <c r="AM16" i="10"/>
  <c r="AT16" i="10"/>
  <c r="AH15" i="8"/>
  <c r="AO15" i="8"/>
  <c r="AJ11" i="8"/>
  <c r="AQ11" i="8"/>
  <c r="AH13" i="8"/>
  <c r="AO13" i="8"/>
  <c r="AI25" i="9"/>
  <c r="AP25" i="9"/>
  <c r="AI36" i="9"/>
  <c r="AP36" i="9"/>
  <c r="AO21" i="9"/>
  <c r="AH21" i="9"/>
  <c r="AR37" i="8"/>
  <c r="AK37" i="8"/>
  <c r="AK22" i="8"/>
  <c r="AR22" i="8"/>
  <c r="AR23" i="8"/>
  <c r="AK23" i="8"/>
  <c r="AM27" i="8"/>
  <c r="AT27" i="8"/>
  <c r="AS30" i="8"/>
  <c r="AL30" i="8"/>
  <c r="AQ25" i="8"/>
  <c r="AJ25" i="8"/>
  <c r="AN20" i="8"/>
  <c r="AU20" i="8"/>
  <c r="AI12" i="8"/>
  <c r="AP12" i="8"/>
  <c r="AQ31" i="9"/>
  <c r="AJ31" i="9"/>
  <c r="AT22" i="9"/>
  <c r="AM22" i="9"/>
  <c r="AQ29" i="9"/>
  <c r="AJ29" i="9"/>
  <c r="AU33" i="9"/>
  <c r="AN33" i="9"/>
  <c r="AL35" i="9"/>
  <c r="AS35" i="9"/>
  <c r="AS21" i="9"/>
  <c r="AL21" i="9"/>
  <c r="AH13" i="9"/>
  <c r="AO13" i="9"/>
  <c r="AQ37" i="8"/>
  <c r="AJ37" i="8"/>
  <c r="AI32" i="8"/>
  <c r="AP32" i="8"/>
  <c r="AQ29" i="8"/>
  <c r="AJ29" i="8"/>
  <c r="AQ17" i="8"/>
  <c r="AJ17" i="8"/>
  <c r="AJ24" i="8"/>
  <c r="AQ24" i="8"/>
  <c r="AH14" i="8"/>
  <c r="AO14" i="8"/>
  <c r="AI34" i="8"/>
  <c r="AP34" i="8"/>
  <c r="AH35" i="8"/>
  <c r="AO35" i="8"/>
  <c r="AN11" i="8"/>
  <c r="AU11" i="8"/>
  <c r="AJ12" i="8"/>
  <c r="AQ12" i="8"/>
  <c r="AI31" i="9"/>
  <c r="AP31" i="9"/>
  <c r="AH25" i="9"/>
  <c r="AO25" i="9"/>
  <c r="AJ36" i="9"/>
  <c r="AQ36" i="9"/>
  <c r="AQ23" i="9"/>
  <c r="AJ23" i="9"/>
  <c r="AT13" i="9"/>
  <c r="AM13" i="9"/>
  <c r="AO28" i="9"/>
  <c r="AH28" i="9"/>
  <c r="AJ14" i="9"/>
  <c r="AQ14" i="9"/>
  <c r="AO24" i="9"/>
  <c r="AH24" i="9"/>
  <c r="AI16" i="9"/>
  <c r="AP16" i="9"/>
  <c r="AO30" i="9"/>
  <c r="AH30" i="9"/>
  <c r="AQ13" i="10"/>
  <c r="AJ13" i="10"/>
  <c r="AN16" i="10"/>
  <c r="AU16" i="10"/>
  <c r="AI35" i="8"/>
  <c r="AP35" i="8"/>
  <c r="AR12" i="8"/>
  <c r="AK12" i="8"/>
  <c r="AL29" i="9"/>
  <c r="AS29" i="9"/>
  <c r="AQ27" i="9"/>
  <c r="AJ27" i="9"/>
  <c r="AM37" i="8"/>
  <c r="AT37" i="8"/>
  <c r="AS32" i="8"/>
  <c r="AL32" i="8"/>
  <c r="AR21" i="8"/>
  <c r="AK21" i="8"/>
  <c r="AS24" i="8"/>
  <c r="AL24" i="8"/>
  <c r="AU19" i="8"/>
  <c r="AN19" i="8"/>
  <c r="AH33" i="8"/>
  <c r="AO33" i="8"/>
  <c r="AT32" i="8"/>
  <c r="AM32" i="8"/>
  <c r="AM22" i="8"/>
  <c r="AT22" i="8"/>
  <c r="AH21" i="8"/>
  <c r="AO21" i="8"/>
  <c r="AU23" i="8"/>
  <c r="AN23" i="8"/>
  <c r="AK24" i="8"/>
  <c r="AR24" i="8"/>
  <c r="AS14" i="8"/>
  <c r="AL14" i="8"/>
  <c r="AK15" i="8"/>
  <c r="AR15" i="8"/>
  <c r="AU35" i="8"/>
  <c r="AN35" i="8"/>
  <c r="AL11" i="8"/>
  <c r="AS11" i="8"/>
  <c r="AN16" i="8"/>
  <c r="AU16" i="8"/>
  <c r="AN13" i="8"/>
  <c r="AU13" i="8"/>
  <c r="AN26" i="9"/>
  <c r="AU26" i="9"/>
  <c r="AK25" i="9"/>
  <c r="AR25" i="9"/>
  <c r="AK37" i="9"/>
  <c r="AR37" i="9"/>
  <c r="AS36" i="9"/>
  <c r="AL36" i="9"/>
  <c r="AM27" i="9"/>
  <c r="AT27" i="9"/>
  <c r="AK21" i="9"/>
  <c r="AR21" i="9"/>
  <c r="AK13" i="9"/>
  <c r="AR13" i="9"/>
  <c r="AS28" i="9"/>
  <c r="AL28" i="9"/>
  <c r="AN14" i="9"/>
  <c r="AU14" i="9"/>
  <c r="AS24" i="9"/>
  <c r="AL24" i="9"/>
  <c r="AR12" i="9"/>
  <c r="AK12" i="9"/>
  <c r="AK30" i="9"/>
  <c r="AR30" i="9"/>
  <c r="AQ11" i="9"/>
  <c r="AJ11" i="9"/>
  <c r="AM19" i="10"/>
  <c r="AT19" i="10"/>
  <c r="AH23" i="10"/>
  <c r="AO23" i="10"/>
  <c r="AK34" i="10"/>
  <c r="AR34" i="10"/>
  <c r="AU33" i="10"/>
  <c r="AN33" i="10"/>
  <c r="AM28" i="10"/>
  <c r="AT28" i="10"/>
  <c r="AU17" i="10"/>
  <c r="AN17" i="10"/>
  <c r="AO12" i="10"/>
  <c r="AH12" i="10"/>
  <c r="AM22" i="10"/>
  <c r="AT22" i="10"/>
  <c r="AU29" i="10"/>
  <c r="AN29" i="10"/>
  <c r="AJ14" i="10"/>
  <c r="AQ14" i="10"/>
  <c r="AP36" i="10"/>
  <c r="AI36" i="10"/>
  <c r="AN24" i="10"/>
  <c r="AU24" i="10"/>
  <c r="AP17" i="11"/>
  <c r="AI17" i="11"/>
  <c r="AO30" i="11"/>
  <c r="AH30" i="11"/>
  <c r="AP23" i="11"/>
  <c r="AI23" i="11"/>
  <c r="AQ26" i="11"/>
  <c r="AJ26" i="11"/>
  <c r="AH28" i="11"/>
  <c r="AO28" i="11"/>
  <c r="AP21" i="11"/>
  <c r="AI21" i="11"/>
  <c r="AJ11" i="11"/>
  <c r="AQ11" i="11"/>
  <c r="AP12" i="11"/>
  <c r="AI12" i="11"/>
  <c r="AO30" i="10"/>
  <c r="AH30" i="10"/>
  <c r="AH35" i="10"/>
  <c r="AO35" i="10"/>
  <c r="AH17" i="10"/>
  <c r="AO17" i="10"/>
  <c r="AS12" i="10"/>
  <c r="AL12" i="10"/>
  <c r="AK26" i="10"/>
  <c r="AR26" i="10"/>
  <c r="AM29" i="10"/>
  <c r="AT29" i="10"/>
  <c r="AS14" i="10"/>
  <c r="AL14" i="10"/>
  <c r="AT36" i="10"/>
  <c r="AM36" i="10"/>
  <c r="AM11" i="10"/>
  <c r="AT11" i="10"/>
  <c r="AT17" i="11"/>
  <c r="AM17" i="11"/>
  <c r="AT34" i="11"/>
  <c r="AM34" i="11"/>
  <c r="AT27" i="11"/>
  <c r="AM27" i="11"/>
  <c r="AL31" i="11"/>
  <c r="AS31" i="11"/>
  <c r="AN22" i="11"/>
  <c r="AU22" i="11"/>
  <c r="AN21" i="11"/>
  <c r="AU21" i="11"/>
  <c r="AL11" i="11"/>
  <c r="AS11" i="11"/>
  <c r="AN25" i="11"/>
  <c r="AU25" i="11"/>
  <c r="AN12" i="11"/>
  <c r="AU12" i="11"/>
  <c r="AI16" i="10"/>
  <c r="AP16" i="10"/>
  <c r="AL15" i="10"/>
  <c r="AS15" i="10"/>
  <c r="AM30" i="10"/>
  <c r="AT30" i="10"/>
  <c r="AN35" i="10"/>
  <c r="AU35" i="10"/>
  <c r="AI21" i="10"/>
  <c r="AP21" i="10"/>
  <c r="AN10" i="10"/>
  <c r="AU10" i="10"/>
  <c r="AM26" i="10"/>
  <c r="AT26" i="10"/>
  <c r="AJ37" i="10"/>
  <c r="AQ37" i="10"/>
  <c r="AL31" i="10"/>
  <c r="AS31" i="10"/>
  <c r="AI27" i="10"/>
  <c r="AP27" i="10"/>
  <c r="AQ11" i="10"/>
  <c r="AJ11" i="10"/>
  <c r="AJ13" i="11"/>
  <c r="AQ13" i="11"/>
  <c r="AJ30" i="11"/>
  <c r="AQ30" i="11"/>
  <c r="AP31" i="11"/>
  <c r="AI31" i="11"/>
  <c r="AJ24" i="11"/>
  <c r="AQ24" i="11"/>
  <c r="AP11" i="11"/>
  <c r="AI11" i="11"/>
  <c r="AH25" i="11"/>
  <c r="AO25" i="11"/>
  <c r="AM37" i="11"/>
  <c r="AT37" i="11"/>
  <c r="AJ16" i="10"/>
  <c r="AQ16" i="10"/>
  <c r="AH15" i="10"/>
  <c r="AO15" i="10"/>
  <c r="AI33" i="10"/>
  <c r="AP33" i="10"/>
  <c r="AO28" i="10"/>
  <c r="AH28" i="10"/>
  <c r="AI17" i="10"/>
  <c r="AP17" i="10"/>
  <c r="AM12" i="10"/>
  <c r="AT12" i="10"/>
  <c r="AN26" i="10"/>
  <c r="AU26" i="10"/>
  <c r="AR37" i="10"/>
  <c r="AK37" i="10"/>
  <c r="AK25" i="10"/>
  <c r="AR25" i="10"/>
  <c r="AM31" i="10"/>
  <c r="AT31" i="10"/>
  <c r="AM27" i="10"/>
  <c r="AT27" i="10"/>
  <c r="AU11" i="10"/>
  <c r="AN11" i="10"/>
  <c r="AN17" i="11"/>
  <c r="AU17" i="11"/>
  <c r="AN34" i="11"/>
  <c r="AU34" i="11"/>
  <c r="AR23" i="11"/>
  <c r="AK23" i="11"/>
  <c r="AL26" i="11"/>
  <c r="AS26" i="11"/>
  <c r="AR28" i="11"/>
  <c r="AK28" i="11"/>
  <c r="AJ21" i="11"/>
  <c r="AQ21" i="11"/>
  <c r="AT11" i="11"/>
  <c r="AM11" i="11"/>
  <c r="AT25" i="11"/>
  <c r="AM25" i="11"/>
  <c r="AL12" i="11"/>
  <c r="AS12" i="11"/>
  <c r="AN33" i="11"/>
  <c r="AU33" i="11"/>
  <c r="AR32" i="11"/>
  <c r="AK32" i="11"/>
  <c r="AN20" i="11"/>
  <c r="AU20" i="11"/>
  <c r="AP14" i="11"/>
  <c r="AI14" i="11"/>
  <c r="AP31" i="12"/>
  <c r="AI31" i="12"/>
  <c r="AR21" i="12"/>
  <c r="AK21" i="12"/>
  <c r="AH29" i="12"/>
  <c r="AO29" i="12"/>
  <c r="AJ18" i="12"/>
  <c r="AQ18" i="12"/>
  <c r="AP23" i="12"/>
  <c r="AI23" i="12"/>
  <c r="AH25" i="12"/>
  <c r="AO25" i="12"/>
  <c r="AP12" i="12"/>
  <c r="AI12" i="12"/>
  <c r="AH30" i="12"/>
  <c r="AO30" i="12"/>
  <c r="AR13" i="12"/>
  <c r="AK13" i="12"/>
  <c r="AT15" i="12"/>
  <c r="AM15" i="12"/>
  <c r="AT8" i="12"/>
  <c r="AM8" i="12"/>
  <c r="AH10" i="12"/>
  <c r="AO10" i="12"/>
  <c r="AL28" i="13"/>
  <c r="AS28" i="13"/>
  <c r="AP27" i="13"/>
  <c r="AI27" i="13"/>
  <c r="AN10" i="13"/>
  <c r="AU10" i="13"/>
  <c r="AR21" i="13"/>
  <c r="AK21" i="13"/>
  <c r="AJ29" i="13"/>
  <c r="AQ29" i="13"/>
  <c r="AH32" i="11"/>
  <c r="AO32" i="11"/>
  <c r="AT14" i="11"/>
  <c r="AM14" i="11"/>
  <c r="AT31" i="12"/>
  <c r="AM31" i="12"/>
  <c r="AL20" i="12"/>
  <c r="AS20" i="12"/>
  <c r="AL21" i="12"/>
  <c r="AS21" i="12"/>
  <c r="AN29" i="12"/>
  <c r="AU29" i="12"/>
  <c r="AN18" i="12"/>
  <c r="AU18" i="12"/>
  <c r="AN23" i="12"/>
  <c r="AU23" i="12"/>
  <c r="AR19" i="12"/>
  <c r="AK19" i="12"/>
  <c r="AN17" i="12"/>
  <c r="AU17" i="12"/>
  <c r="AK9" i="12"/>
  <c r="AR9" i="12"/>
  <c r="AR27" i="12"/>
  <c r="AK27" i="12"/>
  <c r="AP15" i="12"/>
  <c r="AI15" i="12"/>
  <c r="AJ8" i="12"/>
  <c r="AQ8" i="12"/>
  <c r="AN14" i="12"/>
  <c r="AU14" i="12"/>
  <c r="AH28" i="13"/>
  <c r="AO28" i="13"/>
  <c r="AN27" i="13"/>
  <c r="AU27" i="13"/>
  <c r="AN21" i="13"/>
  <c r="AU21" i="13"/>
  <c r="AL29" i="13"/>
  <c r="AS29" i="13"/>
  <c r="AN36" i="11"/>
  <c r="AU36" i="11"/>
  <c r="AR35" i="11"/>
  <c r="AK35" i="11"/>
  <c r="AT16" i="11"/>
  <c r="AM16" i="11"/>
  <c r="AK31" i="8"/>
  <c r="AR31" i="8"/>
  <c r="AN28" i="12"/>
  <c r="AU28" i="12"/>
  <c r="AP22" i="12"/>
  <c r="AI22" i="12"/>
  <c r="AP29" i="12"/>
  <c r="AI29" i="12"/>
  <c r="AL23" i="12"/>
  <c r="AS23" i="12"/>
  <c r="AJ19" i="12"/>
  <c r="AQ19" i="12"/>
  <c r="AL12" i="12"/>
  <c r="AS12" i="12"/>
  <c r="AH34" i="12"/>
  <c r="AO34" i="12"/>
  <c r="AP27" i="12"/>
  <c r="AI27" i="12"/>
  <c r="AQ15" i="12"/>
  <c r="AJ15" i="12"/>
  <c r="AK8" i="12"/>
  <c r="AR8" i="12"/>
  <c r="AJ10" i="12"/>
  <c r="AQ10" i="12"/>
  <c r="AT28" i="13"/>
  <c r="AM28" i="13"/>
  <c r="AM27" i="13"/>
  <c r="AT27" i="13"/>
  <c r="AJ10" i="13"/>
  <c r="AQ10" i="13"/>
  <c r="AJ21" i="13"/>
  <c r="AQ21" i="13"/>
  <c r="AR29" i="13"/>
  <c r="AK29" i="13"/>
  <c r="AJ37" i="11"/>
  <c r="AQ37" i="11"/>
  <c r="AP32" i="11"/>
  <c r="AI32" i="11"/>
  <c r="AJ20" i="11"/>
  <c r="AQ20" i="11"/>
  <c r="AL14" i="11"/>
  <c r="AS14" i="11"/>
  <c r="AR31" i="12"/>
  <c r="AK31" i="12"/>
  <c r="AT20" i="12"/>
  <c r="AM20" i="12"/>
  <c r="AT21" i="12"/>
  <c r="AM21" i="12"/>
  <c r="AR29" i="12"/>
  <c r="AK29" i="12"/>
  <c r="AL18" i="12"/>
  <c r="AS18" i="12"/>
  <c r="AR23" i="12"/>
  <c r="AK23" i="12"/>
  <c r="AN19" i="12"/>
  <c r="AU19" i="12"/>
  <c r="AT17" i="12"/>
  <c r="AM17" i="12"/>
  <c r="AT9" i="12"/>
  <c r="AM9" i="12"/>
  <c r="AN27" i="12"/>
  <c r="AU27" i="12"/>
  <c r="AT16" i="12"/>
  <c r="AM16" i="12"/>
  <c r="AR11" i="12"/>
  <c r="AK11" i="12"/>
  <c r="AM10" i="12"/>
  <c r="AT10" i="12"/>
  <c r="AI33" i="13"/>
  <c r="AP33" i="13"/>
  <c r="AM10" i="13"/>
  <c r="AT10" i="13"/>
  <c r="AI21" i="13"/>
  <c r="AP21" i="13"/>
  <c r="AR22" i="13"/>
  <c r="AK22" i="13"/>
  <c r="AR14" i="13"/>
  <c r="AK14" i="13"/>
  <c r="AR18" i="13"/>
  <c r="AK18" i="13"/>
  <c r="AN31" i="13"/>
  <c r="AU31" i="13"/>
  <c r="AN19" i="13"/>
  <c r="AU19" i="13"/>
  <c r="AN15" i="13"/>
  <c r="AU15" i="13"/>
  <c r="AH9" i="13"/>
  <c r="AO9" i="13"/>
  <c r="AL24" i="13"/>
  <c r="AS24" i="13"/>
  <c r="AU37" i="14"/>
  <c r="AN37" i="14"/>
  <c r="AK32" i="14"/>
  <c r="AR32" i="14"/>
  <c r="AS17" i="14"/>
  <c r="AL17" i="14"/>
  <c r="AU31" i="14"/>
  <c r="AN31" i="14"/>
  <c r="AU19" i="14"/>
  <c r="AN19" i="14"/>
  <c r="AM30" i="14"/>
  <c r="AT30" i="14"/>
  <c r="AM28" i="14"/>
  <c r="AT28" i="14"/>
  <c r="AM29" i="14"/>
  <c r="AT29" i="14"/>
  <c r="AM16" i="14"/>
  <c r="AT16" i="14"/>
  <c r="AL12" i="14"/>
  <c r="AS12" i="14"/>
  <c r="AM14" i="14"/>
  <c r="AT14" i="14"/>
  <c r="AU27" i="14"/>
  <c r="AN27" i="14"/>
  <c r="AM22" i="14"/>
  <c r="AT22" i="14"/>
  <c r="AP22" i="13"/>
  <c r="AI22" i="13"/>
  <c r="AH14" i="13"/>
  <c r="AO14" i="13"/>
  <c r="AH18" i="13"/>
  <c r="AO18" i="13"/>
  <c r="AJ20" i="13"/>
  <c r="AQ20" i="13"/>
  <c r="AH12" i="13"/>
  <c r="AO12" i="13"/>
  <c r="AK9" i="13"/>
  <c r="AR9" i="13"/>
  <c r="AP24" i="13"/>
  <c r="AI24" i="13"/>
  <c r="AJ32" i="14"/>
  <c r="AQ32" i="14"/>
  <c r="AQ17" i="14"/>
  <c r="AJ17" i="14"/>
  <c r="AI31" i="14"/>
  <c r="AP31" i="14"/>
  <c r="AJ34" i="14"/>
  <c r="AQ34" i="14"/>
  <c r="AO28" i="14"/>
  <c r="AH28" i="14"/>
  <c r="AO20" i="14"/>
  <c r="AH20" i="14"/>
  <c r="AO26" i="14"/>
  <c r="AH26" i="14"/>
  <c r="AQ14" i="14"/>
  <c r="AJ14" i="14"/>
  <c r="AM23" i="14"/>
  <c r="AT23" i="14"/>
  <c r="AH10" i="14"/>
  <c r="AO10" i="14"/>
  <c r="AT17" i="13"/>
  <c r="AM17" i="13"/>
  <c r="AL30" i="13"/>
  <c r="AS30" i="13"/>
  <c r="AR35" i="13"/>
  <c r="AK35" i="13"/>
  <c r="AN20" i="13"/>
  <c r="AU20" i="13"/>
  <c r="AN16" i="13"/>
  <c r="AU16" i="13"/>
  <c r="AK15" i="13"/>
  <c r="AR15" i="13"/>
  <c r="AT9" i="13"/>
  <c r="AM9" i="13"/>
  <c r="AR24" i="13"/>
  <c r="AK24" i="13"/>
  <c r="AK37" i="14"/>
  <c r="AR37" i="14"/>
  <c r="AS32" i="14"/>
  <c r="AL32" i="14"/>
  <c r="AM17" i="14"/>
  <c r="AT17" i="14"/>
  <c r="AM31" i="14"/>
  <c r="AT31" i="14"/>
  <c r="AK19" i="14"/>
  <c r="AR19" i="14"/>
  <c r="AN30" i="14"/>
  <c r="AU30" i="14"/>
  <c r="AN28" i="14"/>
  <c r="AU28" i="14"/>
  <c r="AK29" i="14"/>
  <c r="AR29" i="14"/>
  <c r="AU16" i="14"/>
  <c r="AN16" i="14"/>
  <c r="AT12" i="14"/>
  <c r="AM12" i="14"/>
  <c r="AK35" i="14"/>
  <c r="AR35" i="14"/>
  <c r="AH23" i="14"/>
  <c r="AO23" i="14"/>
  <c r="AP10" i="14"/>
  <c r="AI10" i="14"/>
  <c r="AQ22" i="13"/>
  <c r="AJ22" i="13"/>
  <c r="AP30" i="13"/>
  <c r="AI30" i="13"/>
  <c r="AM31" i="13"/>
  <c r="AT31" i="13"/>
  <c r="AJ19" i="13"/>
  <c r="AQ19" i="13"/>
  <c r="AI12" i="13"/>
  <c r="AP12" i="13"/>
  <c r="AJ11" i="13"/>
  <c r="AQ11" i="13"/>
  <c r="AJ24" i="13"/>
  <c r="AQ24" i="13"/>
  <c r="AQ37" i="14"/>
  <c r="AJ37" i="14"/>
  <c r="AH21" i="14"/>
  <c r="AO21" i="14"/>
  <c r="AH31" i="14"/>
  <c r="AO31" i="14"/>
  <c r="AO34" i="14"/>
  <c r="AH34" i="14"/>
  <c r="AI36" i="14"/>
  <c r="AP36" i="14"/>
  <c r="AI29" i="14"/>
  <c r="AP29" i="14"/>
  <c r="AI16" i="14"/>
  <c r="AP16" i="14"/>
  <c r="AI13" i="14"/>
  <c r="AP13" i="14"/>
  <c r="AH35" i="14"/>
  <c r="AO35" i="14"/>
  <c r="AQ23" i="14"/>
  <c r="AJ23" i="14"/>
  <c r="AM10" i="9"/>
  <c r="AT10" i="9"/>
  <c r="AJ35" i="7"/>
  <c r="AQ35" i="7"/>
  <c r="AJ23" i="7"/>
  <c r="AQ23" i="7"/>
  <c r="AL32" i="7"/>
  <c r="AS32" i="7"/>
  <c r="AP29" i="7"/>
  <c r="AI29" i="7"/>
  <c r="AH17" i="7"/>
  <c r="AO17" i="7"/>
  <c r="AT37" i="7"/>
  <c r="AM37" i="7"/>
  <c r="AK23" i="7"/>
  <c r="AR23" i="7"/>
  <c r="AH16" i="7"/>
  <c r="AO16" i="7"/>
  <c r="AQ31" i="8"/>
  <c r="AJ31" i="8"/>
  <c r="AL13" i="13"/>
  <c r="AS13" i="13"/>
  <c r="AR26" i="7"/>
  <c r="AK26" i="7"/>
  <c r="AR36" i="7"/>
  <c r="AK36" i="7"/>
  <c r="AJ32" i="7"/>
  <c r="AQ32" i="7"/>
  <c r="AL29" i="7"/>
  <c r="AS29" i="7"/>
  <c r="AN33" i="7"/>
  <c r="AU33" i="7"/>
  <c r="AL17" i="7"/>
  <c r="AS17" i="7"/>
  <c r="AI34" i="7"/>
  <c r="AP34" i="7"/>
  <c r="AT33" i="7"/>
  <c r="AM33" i="7"/>
  <c r="AN16" i="7"/>
  <c r="AU16" i="7"/>
  <c r="AN10" i="9"/>
  <c r="AU10" i="9"/>
  <c r="AP13" i="13"/>
  <c r="AI13" i="13"/>
  <c r="AP33" i="7"/>
  <c r="AI33" i="7"/>
  <c r="AJ17" i="7"/>
  <c r="AQ17" i="7"/>
  <c r="AI36" i="7"/>
  <c r="AP36" i="7"/>
  <c r="AN22" i="7"/>
  <c r="AU22" i="7"/>
  <c r="AN25" i="7"/>
  <c r="AU25" i="7"/>
  <c r="AT25" i="7"/>
  <c r="AM25" i="7"/>
  <c r="AT23" i="7"/>
  <c r="AM23" i="7"/>
  <c r="AK35" i="7"/>
  <c r="AR35" i="7"/>
  <c r="AP17" i="7"/>
  <c r="AI17" i="7"/>
  <c r="AK21" i="7"/>
  <c r="AR21" i="7"/>
  <c r="AI18" i="10"/>
  <c r="AP18" i="10"/>
  <c r="AI18" i="14"/>
  <c r="AP18" i="14"/>
  <c r="AJ28" i="7"/>
  <c r="AQ28" i="7"/>
  <c r="AP35" i="7"/>
  <c r="AI35" i="7"/>
  <c r="AN35" i="7"/>
  <c r="AU35" i="7"/>
  <c r="AH32" i="7"/>
  <c r="AO32" i="7"/>
  <c r="AI22" i="7"/>
  <c r="AP22" i="7"/>
  <c r="AH26" i="7"/>
  <c r="AO26" i="7"/>
  <c r="AH35" i="7"/>
  <c r="AO35" i="7"/>
  <c r="AP37" i="7"/>
  <c r="AI37" i="7"/>
  <c r="AR24" i="7"/>
  <c r="AK24" i="7"/>
  <c r="AR20" i="7"/>
  <c r="AK20" i="7"/>
  <c r="AS18" i="10"/>
  <c r="AL18" i="10"/>
  <c r="AM18" i="14"/>
  <c r="AT18" i="14"/>
  <c r="AN27" i="7"/>
  <c r="AU27" i="7"/>
  <c r="AN15" i="7"/>
  <c r="AU15" i="7"/>
  <c r="AL13" i="7"/>
  <c r="AS13" i="7"/>
  <c r="AJ11" i="7"/>
  <c r="AQ11" i="7"/>
  <c r="AL14" i="7"/>
  <c r="AS14" i="7"/>
  <c r="AJ12" i="7"/>
  <c r="AQ12" i="7"/>
  <c r="AL10" i="7"/>
  <c r="AS10" i="7"/>
  <c r="AN13" i="7"/>
  <c r="AU13" i="7"/>
  <c r="AL11" i="7"/>
  <c r="AS11" i="7"/>
  <c r="AK15" i="7"/>
  <c r="AR15" i="7"/>
  <c r="AP13" i="7"/>
  <c r="AI13" i="7"/>
  <c r="AJ10" i="7"/>
  <c r="AQ10" i="7"/>
  <c r="AR10" i="11"/>
  <c r="AK10" i="11"/>
  <c r="AL10" i="11"/>
  <c r="AS10" i="11"/>
  <c r="AP30" i="4"/>
  <c r="AI30" i="4"/>
  <c r="AQ23" i="4"/>
  <c r="AJ23" i="4"/>
  <c r="AR33" i="4"/>
  <c r="AK33" i="4"/>
  <c r="AS20" i="4"/>
  <c r="AL20" i="4"/>
  <c r="AO34" i="4"/>
  <c r="AH34" i="4"/>
  <c r="AU30" i="4"/>
  <c r="AN30" i="4"/>
  <c r="AT30" i="4"/>
  <c r="AM30" i="4"/>
  <c r="AS28" i="4"/>
  <c r="AL28" i="4"/>
  <c r="AR28" i="4"/>
  <c r="AK28" i="4"/>
  <c r="AP19" i="4"/>
  <c r="AI19" i="4"/>
  <c r="AO19" i="4"/>
  <c r="AH19" i="4"/>
  <c r="AU23" i="4"/>
  <c r="AN23" i="4"/>
  <c r="AU32" i="4"/>
  <c r="AN32" i="4"/>
  <c r="AT32" i="4"/>
  <c r="AM32" i="4"/>
  <c r="AR37" i="4"/>
  <c r="AK37" i="4"/>
  <c r="AJ37" i="4"/>
  <c r="AQ37" i="4"/>
  <c r="AP35" i="4"/>
  <c r="AI35" i="4"/>
  <c r="AO35" i="4"/>
  <c r="AH35" i="4"/>
  <c r="AU33" i="4"/>
  <c r="AN33" i="4"/>
  <c r="AT31" i="4"/>
  <c r="AM31" i="4"/>
  <c r="AS31" i="4"/>
  <c r="AL31" i="4"/>
  <c r="AR29" i="4"/>
  <c r="AK29" i="4"/>
  <c r="AQ29" i="4"/>
  <c r="AJ29" i="4"/>
  <c r="AP27" i="4"/>
  <c r="AI27" i="4"/>
  <c r="AO27" i="4"/>
  <c r="AH27" i="4"/>
  <c r="AU25" i="4"/>
  <c r="AN25" i="4"/>
  <c r="AU36" i="4"/>
  <c r="AN36" i="4"/>
  <c r="AT36" i="4"/>
  <c r="AM36" i="4"/>
  <c r="AS24" i="4"/>
  <c r="AL24" i="4"/>
  <c r="AR24" i="4"/>
  <c r="AK24" i="4"/>
  <c r="AQ22" i="4"/>
  <c r="AJ22" i="4"/>
  <c r="AP22" i="4"/>
  <c r="AI22" i="4"/>
  <c r="AO20" i="4"/>
  <c r="AH20" i="4"/>
  <c r="AU18" i="4"/>
  <c r="AN18" i="4"/>
  <c r="AT18" i="4"/>
  <c r="AM18" i="4"/>
  <c r="AQ16" i="4"/>
  <c r="AJ16" i="4"/>
  <c r="AR16" i="4"/>
  <c r="AK16" i="4"/>
  <c r="AP17" i="4"/>
  <c r="AI17" i="4"/>
  <c r="AO17" i="4"/>
  <c r="AH17" i="4"/>
  <c r="AU21" i="4"/>
  <c r="AN21" i="4"/>
  <c r="AU26" i="4"/>
  <c r="AN26" i="4"/>
  <c r="AT26" i="4"/>
  <c r="AM26" i="4"/>
  <c r="AO15" i="4"/>
  <c r="AH15" i="4"/>
  <c r="AU13" i="4"/>
  <c r="AN13" i="4"/>
  <c r="AT12" i="4"/>
  <c r="AM12" i="4"/>
  <c r="AS11" i="4"/>
  <c r="AL11" i="4"/>
  <c r="AK10" i="4"/>
  <c r="AP15" i="4"/>
  <c r="AI15" i="4"/>
  <c r="AO14" i="4"/>
  <c r="AH14" i="4"/>
  <c r="AU12" i="4"/>
  <c r="AN12" i="4"/>
  <c r="AT11" i="4"/>
  <c r="AM11" i="4"/>
  <c r="AS10" i="4"/>
  <c r="AL10" i="4"/>
  <c r="AS34" i="4"/>
  <c r="AL34" i="4"/>
  <c r="AO28" i="4"/>
  <c r="AH28" i="4"/>
  <c r="AR23" i="4"/>
  <c r="AK23" i="4"/>
  <c r="AN37" i="4"/>
  <c r="AU37" i="4"/>
  <c r="AP31" i="4"/>
  <c r="AI31" i="4"/>
  <c r="AU22" i="4"/>
  <c r="AN22" i="4"/>
  <c r="AU34" i="4"/>
  <c r="AN34" i="4"/>
  <c r="AT34" i="4"/>
  <c r="AM34" i="4"/>
  <c r="AS30" i="4"/>
  <c r="AL30" i="4"/>
  <c r="AR30" i="4"/>
  <c r="AK30" i="4"/>
  <c r="AQ28" i="4"/>
  <c r="AJ28" i="4"/>
  <c r="AP28" i="4"/>
  <c r="AI28" i="4"/>
  <c r="AU19" i="4"/>
  <c r="AN19" i="4"/>
  <c r="AT23" i="4"/>
  <c r="AM23" i="4"/>
  <c r="AS23" i="4"/>
  <c r="AL23" i="4"/>
  <c r="AS32" i="4"/>
  <c r="AL32" i="4"/>
  <c r="AR32" i="4"/>
  <c r="AK32" i="4"/>
  <c r="AI37" i="4"/>
  <c r="AP37" i="4"/>
  <c r="AO37" i="4"/>
  <c r="AH37" i="4"/>
  <c r="AU35" i="4"/>
  <c r="AN35" i="4"/>
  <c r="AT33" i="4"/>
  <c r="AM33" i="4"/>
  <c r="AS33" i="4"/>
  <c r="AL33" i="4"/>
  <c r="AR31" i="4"/>
  <c r="AK31" i="4"/>
  <c r="AQ31" i="4"/>
  <c r="AJ31" i="4"/>
  <c r="AP29" i="4"/>
  <c r="AI29" i="4"/>
  <c r="AO29" i="4"/>
  <c r="AH29" i="4"/>
  <c r="AU27" i="4"/>
  <c r="AN27" i="4"/>
  <c r="AT25" i="4"/>
  <c r="AM25" i="4"/>
  <c r="AS25" i="4"/>
  <c r="AL25" i="4"/>
  <c r="AS36" i="4"/>
  <c r="AL36" i="4"/>
  <c r="AR36" i="4"/>
  <c r="AK36" i="4"/>
  <c r="AQ24" i="4"/>
  <c r="AJ24" i="4"/>
  <c r="AP24" i="4"/>
  <c r="AI24" i="4"/>
  <c r="AO22" i="4"/>
  <c r="AH22" i="4"/>
  <c r="AU20" i="4"/>
  <c r="AN20" i="4"/>
  <c r="AT20" i="4"/>
  <c r="AM20" i="4"/>
  <c r="AS18" i="4"/>
  <c r="AL18" i="4"/>
  <c r="AR18" i="4"/>
  <c r="AK18" i="4"/>
  <c r="AS16" i="4"/>
  <c r="AL16" i="4"/>
  <c r="AT16" i="4"/>
  <c r="AM16" i="4"/>
  <c r="AU17" i="4"/>
  <c r="AN17" i="4"/>
  <c r="AT21" i="4"/>
  <c r="AM21" i="4"/>
  <c r="AS21" i="4"/>
  <c r="AL21" i="4"/>
  <c r="AS26" i="4"/>
  <c r="AL26" i="4"/>
  <c r="AR26" i="4"/>
  <c r="AK26" i="4"/>
  <c r="AU15" i="4"/>
  <c r="AN15" i="4"/>
  <c r="AT14" i="4"/>
  <c r="AM14" i="4"/>
  <c r="AS13" i="4"/>
  <c r="AL13" i="4"/>
  <c r="AR12" i="4"/>
  <c r="AK12" i="4"/>
  <c r="AQ11" i="4"/>
  <c r="AJ11" i="4"/>
  <c r="AP10" i="4"/>
  <c r="AI10" i="4"/>
  <c r="AU14" i="4"/>
  <c r="AN14" i="4"/>
  <c r="AT13" i="4"/>
  <c r="AM13" i="4"/>
  <c r="AS12" i="4"/>
  <c r="AL12" i="4"/>
  <c r="AR11" i="4"/>
  <c r="AK11" i="4"/>
  <c r="AQ10" i="4"/>
  <c r="AR34" i="4"/>
  <c r="AK34" i="4"/>
  <c r="AT19" i="4"/>
  <c r="AM19" i="4"/>
  <c r="AQ32" i="4"/>
  <c r="AJ32" i="4"/>
  <c r="AS35" i="4"/>
  <c r="AL35" i="4"/>
  <c r="AO31" i="4"/>
  <c r="AH31" i="4"/>
  <c r="AT27" i="4"/>
  <c r="AM27" i="4"/>
  <c r="AR25" i="4"/>
  <c r="AK25" i="4"/>
  <c r="AQ36" i="4"/>
  <c r="AJ36" i="4"/>
  <c r="AP36" i="4"/>
  <c r="AI36" i="4"/>
  <c r="AO24" i="4"/>
  <c r="AH24" i="4"/>
  <c r="AT22" i="4"/>
  <c r="AM22" i="4"/>
  <c r="AR20" i="4"/>
  <c r="AK20" i="4"/>
  <c r="AP18" i="4"/>
  <c r="AI18" i="4"/>
  <c r="AU16" i="4"/>
  <c r="AN16" i="4"/>
  <c r="AT17" i="4"/>
  <c r="AM17" i="4"/>
  <c r="AS17" i="4"/>
  <c r="AL17" i="4"/>
  <c r="AR21" i="4"/>
  <c r="AK21" i="4"/>
  <c r="AQ21" i="4"/>
  <c r="AJ21" i="4"/>
  <c r="AQ26" i="4"/>
  <c r="AJ26" i="4"/>
  <c r="AP26" i="4"/>
  <c r="AI26" i="4"/>
  <c r="AS15" i="4"/>
  <c r="AL15" i="4"/>
  <c r="AR14" i="4"/>
  <c r="AK14" i="4"/>
  <c r="AQ13" i="4"/>
  <c r="AJ13" i="4"/>
  <c r="AP12" i="4"/>
  <c r="AI12" i="4"/>
  <c r="AO11" i="4"/>
  <c r="AT15" i="4"/>
  <c r="AM15" i="4"/>
  <c r="AS14" i="4"/>
  <c r="AL14" i="4"/>
  <c r="AR13" i="4"/>
  <c r="AK13" i="4"/>
  <c r="AQ12" i="4"/>
  <c r="AJ12" i="4"/>
  <c r="AP11" i="4"/>
  <c r="AI11" i="4"/>
  <c r="AO10" i="4"/>
  <c r="AH10" i="4"/>
  <c r="AQ30" i="4"/>
  <c r="AJ30" i="4"/>
  <c r="AS19" i="4"/>
  <c r="AL19" i="4"/>
  <c r="AP32" i="4"/>
  <c r="AI32" i="4"/>
  <c r="AT35" i="4"/>
  <c r="AM35" i="4"/>
  <c r="AQ33" i="4"/>
  <c r="AJ33" i="4"/>
  <c r="AU29" i="4"/>
  <c r="AN29" i="4"/>
  <c r="AS27" i="4"/>
  <c r="AL27" i="4"/>
  <c r="AQ25" i="4"/>
  <c r="AJ25" i="4"/>
  <c r="AQ18" i="4"/>
  <c r="AJ18" i="4"/>
  <c r="AQ34" i="4"/>
  <c r="AJ34" i="4"/>
  <c r="AP34" i="4"/>
  <c r="AI34" i="4"/>
  <c r="AO30" i="4"/>
  <c r="AH30" i="4"/>
  <c r="AU28" i="4"/>
  <c r="AN28" i="4"/>
  <c r="AT28" i="4"/>
  <c r="AM28" i="4"/>
  <c r="AR19" i="4"/>
  <c r="AK19" i="4"/>
  <c r="AQ19" i="4"/>
  <c r="AJ19" i="4"/>
  <c r="AP23" i="4"/>
  <c r="AI23" i="4"/>
  <c r="AO23" i="4"/>
  <c r="AH23" i="4"/>
  <c r="AO32" i="4"/>
  <c r="AH32" i="4"/>
  <c r="AM37" i="4"/>
  <c r="AT37" i="4"/>
  <c r="AS37" i="4"/>
  <c r="AL37" i="4"/>
  <c r="AR35" i="4"/>
  <c r="AK35" i="4"/>
  <c r="AQ35" i="4"/>
  <c r="AJ35" i="4"/>
  <c r="AP33" i="4"/>
  <c r="AI33" i="4"/>
  <c r="AO33" i="4"/>
  <c r="AH33" i="4"/>
  <c r="AU31" i="4"/>
  <c r="AN31" i="4"/>
  <c r="AT29" i="4"/>
  <c r="AM29" i="4"/>
  <c r="AS29" i="4"/>
  <c r="AL29" i="4"/>
  <c r="AR27" i="4"/>
  <c r="AK27" i="4"/>
  <c r="AQ27" i="4"/>
  <c r="AJ27" i="4"/>
  <c r="AP25" i="4"/>
  <c r="AI25" i="4"/>
  <c r="AO25" i="4"/>
  <c r="AH25" i="4"/>
  <c r="AO36" i="4"/>
  <c r="AH36" i="4"/>
  <c r="AU24" i="4"/>
  <c r="AN24" i="4"/>
  <c r="AT24" i="4"/>
  <c r="AM24" i="4"/>
  <c r="AS22" i="4"/>
  <c r="AL22" i="4"/>
  <c r="AR22" i="4"/>
  <c r="AK22" i="4"/>
  <c r="AQ20" i="4"/>
  <c r="AJ20" i="4"/>
  <c r="AP20" i="4"/>
  <c r="AI20" i="4"/>
  <c r="AO18" i="4"/>
  <c r="AH18" i="4"/>
  <c r="AO16" i="4"/>
  <c r="AH16" i="4"/>
  <c r="AP16" i="4"/>
  <c r="AI16" i="4"/>
  <c r="AR17" i="4"/>
  <c r="AK17" i="4"/>
  <c r="AQ17" i="4"/>
  <c r="AJ17" i="4"/>
  <c r="AP21" i="4"/>
  <c r="AI21" i="4"/>
  <c r="AO21" i="4"/>
  <c r="AH21" i="4"/>
  <c r="AO26" i="4"/>
  <c r="AH26" i="4"/>
  <c r="AQ15" i="4"/>
  <c r="AJ15" i="4"/>
  <c r="AP14" i="4"/>
  <c r="AI14" i="4"/>
  <c r="AO13" i="4"/>
  <c r="AH13" i="4"/>
  <c r="AU11" i="4"/>
  <c r="AN11" i="4"/>
  <c r="AT10" i="4"/>
  <c r="AM10" i="4"/>
  <c r="AR15" i="4"/>
  <c r="AK15" i="4"/>
  <c r="AQ14" i="4"/>
  <c r="AJ14" i="4"/>
  <c r="AP13" i="4"/>
  <c r="AI13" i="4"/>
  <c r="AO12" i="4"/>
  <c r="AH12" i="4"/>
  <c r="AU10" i="4"/>
  <c r="AN10" i="4"/>
  <c r="I8" i="13"/>
  <c r="N8" i="13"/>
  <c r="O8" i="13"/>
  <c r="L8" i="13"/>
  <c r="M8" i="13"/>
  <c r="J8" i="13"/>
  <c r="K8" i="13"/>
  <c r="Q28" i="2"/>
  <c r="X28" i="2"/>
  <c r="V28" i="2"/>
  <c r="AL28" i="2" s="1"/>
  <c r="W28" i="2"/>
  <c r="T28" i="2"/>
  <c r="R28" i="2"/>
  <c r="U28" i="2"/>
  <c r="S28" i="2"/>
  <c r="Q18" i="2"/>
  <c r="X18" i="2"/>
  <c r="AN18" i="2" s="1"/>
  <c r="V18" i="2"/>
  <c r="T18" i="2"/>
  <c r="R18" i="2"/>
  <c r="W18" i="2"/>
  <c r="S18" i="2"/>
  <c r="U18" i="2"/>
  <c r="Q16" i="2"/>
  <c r="X16" i="2"/>
  <c r="V16" i="2"/>
  <c r="AL16" i="2" s="1"/>
  <c r="T16" i="2"/>
  <c r="R16" i="2"/>
  <c r="U16" i="2"/>
  <c r="W16" i="2"/>
  <c r="S16" i="2"/>
  <c r="Q14" i="2"/>
  <c r="X14" i="2"/>
  <c r="AN14" i="2" s="1"/>
  <c r="V14" i="2"/>
  <c r="T14" i="2"/>
  <c r="R14" i="2"/>
  <c r="W14" i="2"/>
  <c r="S14" i="2"/>
  <c r="U14" i="2"/>
  <c r="Q12" i="2"/>
  <c r="X12" i="2"/>
  <c r="V12" i="2"/>
  <c r="AL12" i="2" s="1"/>
  <c r="T12" i="2"/>
  <c r="R12" i="2"/>
  <c r="U12" i="2"/>
  <c r="W12" i="2"/>
  <c r="S12" i="2"/>
  <c r="Q10" i="2"/>
  <c r="X10" i="2"/>
  <c r="AN10" i="2" s="1"/>
  <c r="V10" i="2"/>
  <c r="T10" i="2"/>
  <c r="R10" i="2"/>
  <c r="W10" i="2"/>
  <c r="S10" i="2"/>
  <c r="U10" i="2"/>
  <c r="Z21" i="2"/>
  <c r="AF21" i="2"/>
  <c r="AD21" i="2"/>
  <c r="AR21" i="2" s="1"/>
  <c r="AB21" i="2"/>
  <c r="AE21" i="2"/>
  <c r="AA21" i="2"/>
  <c r="AG21" i="2"/>
  <c r="AC21" i="2"/>
  <c r="Z23" i="2"/>
  <c r="AF23" i="2"/>
  <c r="AT23" i="2" s="1"/>
  <c r="AD23" i="2"/>
  <c r="AB23" i="2"/>
  <c r="AG23" i="2"/>
  <c r="AC23" i="2"/>
  <c r="AA23" i="2"/>
  <c r="AE23" i="2"/>
  <c r="Z25" i="2"/>
  <c r="AF25" i="2"/>
  <c r="AD25" i="2"/>
  <c r="AR25" i="2" s="1"/>
  <c r="AB25" i="2"/>
  <c r="AE25" i="2"/>
  <c r="AA25" i="2"/>
  <c r="AC25" i="2"/>
  <c r="AG25" i="2"/>
  <c r="Z27" i="2"/>
  <c r="AF27" i="2"/>
  <c r="AT27" i="2" s="1"/>
  <c r="AD27" i="2"/>
  <c r="AB27" i="2"/>
  <c r="AG27" i="2"/>
  <c r="AC27" i="2"/>
  <c r="AE27" i="2"/>
  <c r="AA27" i="2"/>
  <c r="Z28" i="2"/>
  <c r="AG28" i="2"/>
  <c r="AE28" i="2"/>
  <c r="AS28" i="2" s="1"/>
  <c r="AC28" i="2"/>
  <c r="AA28" i="2"/>
  <c r="AD28" i="2"/>
  <c r="AF28" i="2"/>
  <c r="AB28" i="2"/>
  <c r="Z30" i="2"/>
  <c r="AG30" i="2"/>
  <c r="AU30" i="2" s="1"/>
  <c r="AE30" i="2"/>
  <c r="AC30" i="2"/>
  <c r="AA30" i="2"/>
  <c r="AF30" i="2"/>
  <c r="AB30" i="2"/>
  <c r="AD30" i="2"/>
  <c r="Z32" i="2"/>
  <c r="AG32" i="2"/>
  <c r="AE32" i="2"/>
  <c r="AS32" i="2" s="1"/>
  <c r="AC32" i="2"/>
  <c r="AA32" i="2"/>
  <c r="AD32" i="2"/>
  <c r="AB32" i="2"/>
  <c r="AF32" i="2"/>
  <c r="Z34" i="2"/>
  <c r="AG34" i="2"/>
  <c r="AU34" i="2" s="1"/>
  <c r="AE34" i="2"/>
  <c r="AC34" i="2"/>
  <c r="AA34" i="2"/>
  <c r="AF34" i="2"/>
  <c r="AB34" i="2"/>
  <c r="AD34" i="2"/>
  <c r="Z36" i="2"/>
  <c r="AG36" i="2"/>
  <c r="AE36" i="2"/>
  <c r="AS36" i="2" s="1"/>
  <c r="AC36" i="2"/>
  <c r="AA36" i="2"/>
  <c r="AD36" i="2"/>
  <c r="AF36" i="2"/>
  <c r="AB36" i="2"/>
  <c r="Z29" i="2"/>
  <c r="AF29" i="2"/>
  <c r="AD29" i="2"/>
  <c r="AR29" i="2" s="1"/>
  <c r="AB29" i="2"/>
  <c r="AE29" i="2"/>
  <c r="AA29" i="2"/>
  <c r="AG29" i="2"/>
  <c r="AC29" i="2"/>
  <c r="Z31" i="2"/>
  <c r="AF31" i="2"/>
  <c r="AT31" i="2" s="1"/>
  <c r="AD31" i="2"/>
  <c r="AB31" i="2"/>
  <c r="AG31" i="2"/>
  <c r="AC31" i="2"/>
  <c r="AA31" i="2"/>
  <c r="AE31" i="2"/>
  <c r="Z33" i="2"/>
  <c r="AF33" i="2"/>
  <c r="AD33" i="2"/>
  <c r="AR33" i="2" s="1"/>
  <c r="AB33" i="2"/>
  <c r="AE33" i="2"/>
  <c r="AA33" i="2"/>
  <c r="AC33" i="2"/>
  <c r="AG33" i="2"/>
  <c r="Z35" i="2"/>
  <c r="AF35" i="2"/>
  <c r="AT35" i="2" s="1"/>
  <c r="AD35" i="2"/>
  <c r="AB35" i="2"/>
  <c r="AG35" i="2"/>
  <c r="AC35" i="2"/>
  <c r="AE35" i="2"/>
  <c r="AA35" i="2"/>
  <c r="Q26" i="2"/>
  <c r="X26" i="2"/>
  <c r="AN26" i="2" s="1"/>
  <c r="V26" i="2"/>
  <c r="AL26" i="2" s="1"/>
  <c r="T26" i="2"/>
  <c r="AJ26" i="2" s="1"/>
  <c r="R26" i="2"/>
  <c r="AH26" i="2" s="1"/>
  <c r="W26" i="2"/>
  <c r="AM26" i="2" s="1"/>
  <c r="U26" i="2"/>
  <c r="AK26" i="2" s="1"/>
  <c r="S26" i="2"/>
  <c r="AI26" i="2" s="1"/>
  <c r="Z24" i="2"/>
  <c r="AG24" i="2"/>
  <c r="AE24" i="2"/>
  <c r="AS24" i="2" s="1"/>
  <c r="AC24" i="2"/>
  <c r="AA24" i="2"/>
  <c r="AD24" i="2"/>
  <c r="AB24" i="2"/>
  <c r="AF24" i="2"/>
  <c r="Q22" i="2"/>
  <c r="X22" i="2"/>
  <c r="AN22" i="2" s="1"/>
  <c r="V22" i="2"/>
  <c r="AL22" i="2" s="1"/>
  <c r="T22" i="2"/>
  <c r="AJ22" i="2" s="1"/>
  <c r="R22" i="2"/>
  <c r="AH22" i="2" s="1"/>
  <c r="W22" i="2"/>
  <c r="AM22" i="2" s="1"/>
  <c r="U22" i="2"/>
  <c r="AK22" i="2" s="1"/>
  <c r="S22" i="2"/>
  <c r="AI22" i="2" s="1"/>
  <c r="Z20" i="2"/>
  <c r="AG20" i="2"/>
  <c r="AE20" i="2"/>
  <c r="AS20" i="2" s="1"/>
  <c r="AC20" i="2"/>
  <c r="AA20" i="2"/>
  <c r="AD20" i="2"/>
  <c r="AF20" i="2"/>
  <c r="AB20" i="2"/>
  <c r="Z18" i="2"/>
  <c r="AG18" i="2"/>
  <c r="AU18" i="2" s="1"/>
  <c r="AE18" i="2"/>
  <c r="AC18" i="2"/>
  <c r="AA18" i="2"/>
  <c r="AF18" i="2"/>
  <c r="AB18" i="2"/>
  <c r="AD18" i="2"/>
  <c r="Z16" i="2"/>
  <c r="AG16" i="2"/>
  <c r="AE16" i="2"/>
  <c r="AS16" i="2" s="1"/>
  <c r="AC16" i="2"/>
  <c r="AA16" i="2"/>
  <c r="AD16" i="2"/>
  <c r="AB16" i="2"/>
  <c r="AF16" i="2"/>
  <c r="Z14" i="2"/>
  <c r="AG14" i="2"/>
  <c r="AU14" i="2" s="1"/>
  <c r="AE14" i="2"/>
  <c r="AC14" i="2"/>
  <c r="AA14" i="2"/>
  <c r="AF14" i="2"/>
  <c r="AB14" i="2"/>
  <c r="AD14" i="2"/>
  <c r="Z12" i="2"/>
  <c r="AG12" i="2"/>
  <c r="AE12" i="2"/>
  <c r="AS12" i="2" s="1"/>
  <c r="AC12" i="2"/>
  <c r="AA12" i="2"/>
  <c r="AF12" i="2"/>
  <c r="AB12" i="2"/>
  <c r="AD12" i="2"/>
  <c r="Z10" i="2"/>
  <c r="AG10" i="2"/>
  <c r="AU10" i="2" s="1"/>
  <c r="AE10" i="2"/>
  <c r="AC10" i="2"/>
  <c r="AA10" i="2"/>
  <c r="AD10" i="2"/>
  <c r="AF10" i="2"/>
  <c r="AB10" i="2"/>
  <c r="Q21" i="2"/>
  <c r="W21" i="2"/>
  <c r="U21" i="2"/>
  <c r="AK21" i="2" s="1"/>
  <c r="S21" i="2"/>
  <c r="X21" i="2"/>
  <c r="V21" i="2"/>
  <c r="R21" i="2"/>
  <c r="T21" i="2"/>
  <c r="Q23" i="2"/>
  <c r="W23" i="2"/>
  <c r="AM23" i="2" s="1"/>
  <c r="U23" i="2"/>
  <c r="S23" i="2"/>
  <c r="X23" i="2"/>
  <c r="V23" i="2"/>
  <c r="T23" i="2"/>
  <c r="R23" i="2"/>
  <c r="Q25" i="2"/>
  <c r="W25" i="2"/>
  <c r="U25" i="2"/>
  <c r="AK25" i="2" s="1"/>
  <c r="S25" i="2"/>
  <c r="X25" i="2"/>
  <c r="V25" i="2"/>
  <c r="T25" i="2"/>
  <c r="R25" i="2"/>
  <c r="Q27" i="2"/>
  <c r="W27" i="2"/>
  <c r="AM27" i="2" s="1"/>
  <c r="U27" i="2"/>
  <c r="S27" i="2"/>
  <c r="X27" i="2"/>
  <c r="V27" i="2"/>
  <c r="T27" i="2"/>
  <c r="R27" i="2"/>
  <c r="Q30" i="2"/>
  <c r="X30" i="2"/>
  <c r="AN30" i="2" s="1"/>
  <c r="V30" i="2"/>
  <c r="T30" i="2"/>
  <c r="R30" i="2"/>
  <c r="U30" i="2"/>
  <c r="W30" i="2"/>
  <c r="S30" i="2"/>
  <c r="Q32" i="2"/>
  <c r="X32" i="2"/>
  <c r="V32" i="2"/>
  <c r="AL32" i="2" s="1"/>
  <c r="T32" i="2"/>
  <c r="R32" i="2"/>
  <c r="W32" i="2"/>
  <c r="S32" i="2"/>
  <c r="U32" i="2"/>
  <c r="Q34" i="2"/>
  <c r="X34" i="2"/>
  <c r="AN34" i="2" s="1"/>
  <c r="V34" i="2"/>
  <c r="T34" i="2"/>
  <c r="R34" i="2"/>
  <c r="U34" i="2"/>
  <c r="W34" i="2"/>
  <c r="S34" i="2"/>
  <c r="Q36" i="2"/>
  <c r="X36" i="2"/>
  <c r="V36" i="2"/>
  <c r="AL36" i="2" s="1"/>
  <c r="T36" i="2"/>
  <c r="R36" i="2"/>
  <c r="W36" i="2"/>
  <c r="S36" i="2"/>
  <c r="U36" i="2"/>
  <c r="Q29" i="2"/>
  <c r="W29" i="2"/>
  <c r="U29" i="2"/>
  <c r="AK29" i="2" s="1"/>
  <c r="S29" i="2"/>
  <c r="X29" i="2"/>
  <c r="T29" i="2"/>
  <c r="V29" i="2"/>
  <c r="R29" i="2"/>
  <c r="Q31" i="2"/>
  <c r="W31" i="2"/>
  <c r="AM31" i="2" s="1"/>
  <c r="U31" i="2"/>
  <c r="S31" i="2"/>
  <c r="V31" i="2"/>
  <c r="R31" i="2"/>
  <c r="X31" i="2"/>
  <c r="T31" i="2"/>
  <c r="Q33" i="2"/>
  <c r="W33" i="2"/>
  <c r="U33" i="2"/>
  <c r="AK33" i="2" s="1"/>
  <c r="S33" i="2"/>
  <c r="X33" i="2"/>
  <c r="T33" i="2"/>
  <c r="V33" i="2"/>
  <c r="R33" i="2"/>
  <c r="Q35" i="2"/>
  <c r="W35" i="2"/>
  <c r="AM35" i="2" s="1"/>
  <c r="U35" i="2"/>
  <c r="S35" i="2"/>
  <c r="V35" i="2"/>
  <c r="R35" i="2"/>
  <c r="X35" i="2"/>
  <c r="T35" i="2"/>
  <c r="J31" i="2"/>
  <c r="J23" i="2"/>
  <c r="I35" i="2"/>
  <c r="I31" i="2"/>
  <c r="I27" i="2"/>
  <c r="I23" i="2"/>
  <c r="J33" i="2"/>
  <c r="J25" i="2"/>
  <c r="I32" i="2"/>
  <c r="I28" i="2"/>
  <c r="I24" i="2"/>
  <c r="I20" i="2"/>
  <c r="I16" i="2"/>
  <c r="I12" i="2"/>
  <c r="N10" i="2"/>
  <c r="L12" i="2"/>
  <c r="N14" i="2"/>
  <c r="L16" i="2"/>
  <c r="N18" i="2"/>
  <c r="L20" i="2"/>
  <c r="K21" i="2"/>
  <c r="O21" i="2"/>
  <c r="M23" i="2"/>
  <c r="L24" i="2"/>
  <c r="K25" i="2"/>
  <c r="O25" i="2"/>
  <c r="M27" i="2"/>
  <c r="L28" i="2"/>
  <c r="K29" i="2"/>
  <c r="O29" i="2"/>
  <c r="N30" i="2"/>
  <c r="M31" i="2"/>
  <c r="L32" i="2"/>
  <c r="K33" i="2"/>
  <c r="O33" i="2"/>
  <c r="N34" i="2"/>
  <c r="M35" i="2"/>
  <c r="L36" i="2"/>
  <c r="I36" i="2"/>
  <c r="J12" i="2"/>
  <c r="J16" i="2"/>
  <c r="J20" i="2"/>
  <c r="J24" i="2"/>
  <c r="J28" i="2"/>
  <c r="J32" i="2"/>
  <c r="J36" i="2"/>
  <c r="M10" i="2"/>
  <c r="K12" i="2"/>
  <c r="O12" i="2"/>
  <c r="M14" i="2"/>
  <c r="K16" i="2"/>
  <c r="O16" i="2"/>
  <c r="M18" i="2"/>
  <c r="K20" i="2"/>
  <c r="O20" i="2"/>
  <c r="N21" i="2"/>
  <c r="L23" i="2"/>
  <c r="K24" i="2"/>
  <c r="O24" i="2"/>
  <c r="N25" i="2"/>
  <c r="L27" i="2"/>
  <c r="K28" i="2"/>
  <c r="O28" i="2"/>
  <c r="N29" i="2"/>
  <c r="M30" i="2"/>
  <c r="L31" i="2"/>
  <c r="K32" i="2"/>
  <c r="O32" i="2"/>
  <c r="N33" i="2"/>
  <c r="M34" i="2"/>
  <c r="L35" i="2"/>
  <c r="K36" i="2"/>
  <c r="O36" i="2"/>
  <c r="L10" i="2"/>
  <c r="J35" i="2"/>
  <c r="J27" i="2"/>
  <c r="I33" i="2"/>
  <c r="I29" i="2"/>
  <c r="I25" i="2"/>
  <c r="I21" i="2"/>
  <c r="J29" i="2"/>
  <c r="J21" i="2"/>
  <c r="I34" i="2"/>
  <c r="I30" i="2"/>
  <c r="I18" i="2"/>
  <c r="I14" i="2"/>
  <c r="I10" i="2"/>
  <c r="N12" i="2"/>
  <c r="L14" i="2"/>
  <c r="N16" i="2"/>
  <c r="L18" i="2"/>
  <c r="N20" i="2"/>
  <c r="M21" i="2"/>
  <c r="K23" i="2"/>
  <c r="O23" i="2"/>
  <c r="N24" i="2"/>
  <c r="M25" i="2"/>
  <c r="K27" i="2"/>
  <c r="O27" i="2"/>
  <c r="N28" i="2"/>
  <c r="M29" i="2"/>
  <c r="L30" i="2"/>
  <c r="K31" i="2"/>
  <c r="O31" i="2"/>
  <c r="N32" i="2"/>
  <c r="M33" i="2"/>
  <c r="L34" i="2"/>
  <c r="K35" i="2"/>
  <c r="O35" i="2"/>
  <c r="N36" i="2"/>
  <c r="J10" i="2"/>
  <c r="J14" i="2"/>
  <c r="J18" i="2"/>
  <c r="J30" i="2"/>
  <c r="J34" i="2"/>
  <c r="K10" i="2"/>
  <c r="K14" i="2"/>
  <c r="K18" i="2"/>
  <c r="K30" i="2"/>
  <c r="K34" i="2"/>
  <c r="H12" i="3"/>
  <c r="K12" i="3"/>
  <c r="L12" i="3" s="1"/>
  <c r="I12" i="3"/>
  <c r="J12" i="3" s="1"/>
  <c r="G16" i="2"/>
  <c r="G12" i="2"/>
  <c r="E23" i="2"/>
  <c r="E27" i="2"/>
  <c r="E34" i="2"/>
  <c r="E36" i="2"/>
  <c r="E29" i="2"/>
  <c r="E31" i="2"/>
  <c r="E33" i="2"/>
  <c r="E35" i="2"/>
  <c r="E26" i="2"/>
  <c r="G24" i="2"/>
  <c r="E22" i="2"/>
  <c r="G20" i="2"/>
  <c r="E18" i="2"/>
  <c r="E16" i="2"/>
  <c r="E14" i="2"/>
  <c r="E12" i="2"/>
  <c r="E10" i="2"/>
  <c r="G21" i="2"/>
  <c r="G23" i="2"/>
  <c r="G25" i="2"/>
  <c r="G27" i="2"/>
  <c r="G30" i="2"/>
  <c r="G32" i="2"/>
  <c r="G34" i="2"/>
  <c r="G36" i="2"/>
  <c r="G29" i="2"/>
  <c r="G31" i="2"/>
  <c r="G33" i="2"/>
  <c r="G35" i="2"/>
  <c r="G18" i="2"/>
  <c r="G14" i="2"/>
  <c r="G10" i="2"/>
  <c r="E21" i="2"/>
  <c r="E25" i="2"/>
  <c r="G28" i="2"/>
  <c r="E30" i="2"/>
  <c r="E32" i="2"/>
  <c r="AQ18" i="2" l="1"/>
  <c r="AJ18" i="2"/>
  <c r="AQ27" i="2"/>
  <c r="AJ27" i="2"/>
  <c r="AH29" i="2"/>
  <c r="AO29" i="2"/>
  <c r="AQ20" i="2"/>
  <c r="AJ20" i="2"/>
  <c r="AQ33" i="2"/>
  <c r="AJ33" i="2"/>
  <c r="AO12" i="2"/>
  <c r="AH12" i="2"/>
  <c r="AQ34" i="2"/>
  <c r="AJ34" i="2"/>
  <c r="AQ10" i="2"/>
  <c r="AJ10" i="2"/>
  <c r="AP14" i="2"/>
  <c r="AI14" i="2"/>
  <c r="AQ35" i="2"/>
  <c r="AJ35" i="2"/>
  <c r="AU31" i="2"/>
  <c r="AN31" i="2"/>
  <c r="AT28" i="2"/>
  <c r="AM28" i="2"/>
  <c r="AT24" i="2"/>
  <c r="AM24" i="2"/>
  <c r="AT20" i="2"/>
  <c r="AM20" i="2"/>
  <c r="AT12" i="2"/>
  <c r="AM12" i="2"/>
  <c r="AO30" i="2"/>
  <c r="AH30" i="2"/>
  <c r="AH21" i="2"/>
  <c r="AO21" i="2"/>
  <c r="AI27" i="2"/>
  <c r="AP27" i="2"/>
  <c r="AQ36" i="2"/>
  <c r="AJ36" i="2"/>
  <c r="AN32" i="2"/>
  <c r="AU32" i="2"/>
  <c r="AM29" i="2"/>
  <c r="AT29" i="2"/>
  <c r="AM25" i="2"/>
  <c r="AT25" i="2"/>
  <c r="AM21" i="2"/>
  <c r="AT21" i="2"/>
  <c r="AN16" i="2"/>
  <c r="AU16" i="2"/>
  <c r="AQ12" i="2"/>
  <c r="AJ12" i="2"/>
  <c r="AP28" i="2"/>
  <c r="AI28" i="2"/>
  <c r="AP12" i="2"/>
  <c r="AI12" i="2"/>
  <c r="AM34" i="2"/>
  <c r="AT34" i="2"/>
  <c r="AL31" i="2"/>
  <c r="AS31" i="2"/>
  <c r="AK28" i="2"/>
  <c r="AR28" i="2"/>
  <c r="AK24" i="2"/>
  <c r="AR24" i="2"/>
  <c r="AK20" i="2"/>
  <c r="AR20" i="2"/>
  <c r="AK12" i="2"/>
  <c r="AR12" i="2"/>
  <c r="AO20" i="2"/>
  <c r="AH20" i="2"/>
  <c r="AI25" i="2"/>
  <c r="AP25" i="2"/>
  <c r="AO31" i="2"/>
  <c r="AH31" i="2"/>
  <c r="AP30" i="2"/>
  <c r="AI30" i="2"/>
  <c r="AK30" i="2"/>
  <c r="AR30" i="2"/>
  <c r="AO14" i="2"/>
  <c r="AH14" i="2"/>
  <c r="AS34" i="2"/>
  <c r="AL34" i="2"/>
  <c r="AQ28" i="2"/>
  <c r="AJ28" i="2"/>
  <c r="AP36" i="2"/>
  <c r="AI36" i="2"/>
  <c r="AK36" i="2"/>
  <c r="AR36" i="2"/>
  <c r="AU21" i="2"/>
  <c r="AN21" i="2"/>
  <c r="AO28" i="2"/>
  <c r="AH28" i="2"/>
  <c r="AJ30" i="2"/>
  <c r="AQ30" i="2"/>
  <c r="AP34" i="2"/>
  <c r="AI34" i="2"/>
  <c r="AP10" i="2"/>
  <c r="AI10" i="2"/>
  <c r="AK34" i="2"/>
  <c r="AR34" i="2"/>
  <c r="AQ31" i="2"/>
  <c r="AJ31" i="2"/>
  <c r="AU27" i="2"/>
  <c r="AN27" i="2"/>
  <c r="AU23" i="2"/>
  <c r="AN23" i="2"/>
  <c r="AK18" i="2"/>
  <c r="AR18" i="2"/>
  <c r="AO10" i="2"/>
  <c r="AH10" i="2"/>
  <c r="AO34" i="2"/>
  <c r="AH34" i="2"/>
  <c r="AO25" i="2"/>
  <c r="AH25" i="2"/>
  <c r="AI35" i="2"/>
  <c r="AP35" i="2"/>
  <c r="AR35" i="2"/>
  <c r="AK35" i="2"/>
  <c r="AQ32" i="2"/>
  <c r="AJ32" i="2"/>
  <c r="AU28" i="2"/>
  <c r="AN28" i="2"/>
  <c r="AN24" i="2"/>
  <c r="AU24" i="2"/>
  <c r="AU20" i="2"/>
  <c r="AN20" i="2"/>
  <c r="AQ16" i="2"/>
  <c r="AJ16" i="2"/>
  <c r="AS10" i="2"/>
  <c r="AL10" i="2"/>
  <c r="AI24" i="2"/>
  <c r="AP24" i="2"/>
  <c r="AO36" i="2"/>
  <c r="AH36" i="2"/>
  <c r="AU33" i="2"/>
  <c r="AN33" i="2"/>
  <c r="AT30" i="2"/>
  <c r="AM30" i="2"/>
  <c r="AS27" i="2"/>
  <c r="AL27" i="2"/>
  <c r="AL23" i="2"/>
  <c r="AS23" i="2"/>
  <c r="AM18" i="2"/>
  <c r="AT18" i="2"/>
  <c r="AM10" i="2"/>
  <c r="AT10" i="2"/>
  <c r="AO24" i="2"/>
  <c r="AH24" i="2"/>
  <c r="AI33" i="2"/>
  <c r="AP33" i="2"/>
  <c r="AO35" i="2"/>
  <c r="AH35" i="2"/>
  <c r="AT36" i="2"/>
  <c r="AM36" i="2"/>
  <c r="AQ23" i="2"/>
  <c r="AJ23" i="2"/>
  <c r="AK10" i="2"/>
  <c r="AR10" i="2"/>
  <c r="AS14" i="2"/>
  <c r="AL14" i="2"/>
  <c r="AU29" i="2"/>
  <c r="AN29" i="2"/>
  <c r="AO23" i="2"/>
  <c r="AH23" i="2"/>
  <c r="AS33" i="2"/>
  <c r="AL33" i="2"/>
  <c r="AT16" i="2"/>
  <c r="AM16" i="2"/>
  <c r="AI21" i="2"/>
  <c r="AP21" i="2"/>
  <c r="AR31" i="2"/>
  <c r="AK31" i="2"/>
  <c r="AQ24" i="2"/>
  <c r="AJ24" i="2"/>
  <c r="AP20" i="2"/>
  <c r="AI20" i="2"/>
  <c r="AU25" i="2"/>
  <c r="AN25" i="2"/>
  <c r="AK16" i="2"/>
  <c r="AR16" i="2"/>
  <c r="AI23" i="2"/>
  <c r="AP23" i="2"/>
  <c r="AJ14" i="2"/>
  <c r="AQ14" i="2"/>
  <c r="AP18" i="2"/>
  <c r="AI18" i="2"/>
  <c r="AU35" i="2"/>
  <c r="AN35" i="2"/>
  <c r="AT32" i="2"/>
  <c r="AM32" i="2"/>
  <c r="AS29" i="2"/>
  <c r="AL29" i="2"/>
  <c r="AS25" i="2"/>
  <c r="AL25" i="2"/>
  <c r="AS21" i="2"/>
  <c r="AL21" i="2"/>
  <c r="AK14" i="2"/>
  <c r="AR14" i="2"/>
  <c r="AO18" i="2"/>
  <c r="AH18" i="2"/>
  <c r="AI29" i="2"/>
  <c r="AP29" i="2"/>
  <c r="AO33" i="2"/>
  <c r="AH33" i="2"/>
  <c r="AU36" i="2"/>
  <c r="AN36" i="2"/>
  <c r="AM33" i="2"/>
  <c r="AT33" i="2"/>
  <c r="AS30" i="2"/>
  <c r="AL30" i="2"/>
  <c r="AR27" i="2"/>
  <c r="AK27" i="2"/>
  <c r="AR23" i="2"/>
  <c r="AK23" i="2"/>
  <c r="AS18" i="2"/>
  <c r="AL18" i="2"/>
  <c r="AU12" i="2"/>
  <c r="AN12" i="2"/>
  <c r="AI32" i="2"/>
  <c r="AP32" i="2"/>
  <c r="AI16" i="2"/>
  <c r="AP16" i="2"/>
  <c r="AS35" i="2"/>
  <c r="AL35" i="2"/>
  <c r="AK32" i="2"/>
  <c r="AR32" i="2"/>
  <c r="AQ29" i="2"/>
  <c r="AJ29" i="2"/>
  <c r="AQ25" i="2"/>
  <c r="AJ25" i="2"/>
  <c r="AQ21" i="2"/>
  <c r="AJ21" i="2"/>
  <c r="AT14" i="2"/>
  <c r="AM14" i="2"/>
  <c r="AO16" i="2"/>
  <c r="AH16" i="2"/>
  <c r="AO32" i="2"/>
  <c r="AH32" i="2"/>
  <c r="AO27" i="2"/>
  <c r="AH27" i="2"/>
  <c r="AI31" i="2"/>
  <c r="AP31" i="2"/>
  <c r="AR8" i="13"/>
  <c r="AK8" i="13"/>
  <c r="AJ8" i="13"/>
  <c r="AQ8" i="13"/>
  <c r="AN8" i="13"/>
  <c r="AU8" i="13"/>
  <c r="AI8" i="13"/>
  <c r="AP8" i="13"/>
  <c r="AM8" i="13"/>
  <c r="AT8" i="13"/>
  <c r="AL8" i="13"/>
  <c r="AS8" i="13"/>
  <c r="AH8" i="13"/>
  <c r="AO8" i="13"/>
</calcChain>
</file>

<file path=xl/comments1.xml><?xml version="1.0" encoding="utf-8"?>
<comments xmlns="http://schemas.openxmlformats.org/spreadsheetml/2006/main">
  <authors>
    <author>Steven De Looze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Het nieuwe NAR-minimum verhoogd met de helft van het verschil met het nieuwe sectoraal minimumloon.</t>
        </r>
      </text>
    </comment>
  </commentList>
</comments>
</file>

<file path=xl/sharedStrings.xml><?xml version="1.0" encoding="utf-8"?>
<sst xmlns="http://schemas.openxmlformats.org/spreadsheetml/2006/main" count="1688" uniqueCount="133">
  <si>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</si>
  <si>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</si>
  <si>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</si>
  <si>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</si>
  <si>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</si>
  <si>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</si>
  <si>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</si>
  <si>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</si>
  <si>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</si>
  <si>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</si>
  <si>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</si>
  <si>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 VOOR INKOMENSTARIEF VOOR GROEPSOPVANG                        DEEL OP BASIS VAN DE LEEFTIJD VAN DE KINDERBEGELEIDERS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</si>
  <si>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</si>
  <si>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</si>
  <si>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</si>
  <si>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</si>
  <si>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</si>
  <si>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</si>
  <si>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</si>
  <si>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 </t>
  </si>
  <si>
    <t>Barema 16</t>
  </si>
  <si>
    <t xml:space="preserve">coëfficiënt: </t>
  </si>
  <si>
    <t>JAARLOON</t>
  </si>
  <si>
    <t>MAANDLOON</t>
  </si>
  <si>
    <t>HAARDTOELAGE</t>
  </si>
  <si>
    <t>STANDPLAATS-</t>
  </si>
  <si>
    <t>UURLOON</t>
  </si>
  <si>
    <t>TOELAGE</t>
  </si>
  <si>
    <t>38u</t>
  </si>
  <si>
    <t>40u</t>
  </si>
  <si>
    <t>basis 01/01/2002</t>
  </si>
  <si>
    <t>GEWAARBORGD  INKOMEN</t>
  </si>
  <si>
    <t>fase 2</t>
  </si>
  <si>
    <t>fase 3</t>
  </si>
  <si>
    <t>fase 4</t>
  </si>
  <si>
    <t>fase 5</t>
  </si>
  <si>
    <t>fase 6</t>
  </si>
  <si>
    <t>FASERING MAANDLOON</t>
  </si>
  <si>
    <t>FASERING HAARDTOELAGE</t>
  </si>
  <si>
    <t>FASERING STANDPLAATSTOELAGE</t>
  </si>
  <si>
    <t>L4</t>
  </si>
  <si>
    <t>LOGISTIEK PERSONEEL KLASSE 4</t>
  </si>
  <si>
    <t>Barema 1</t>
  </si>
  <si>
    <t>MV1</t>
  </si>
  <si>
    <t>Barema 20</t>
  </si>
  <si>
    <t>K3</t>
  </si>
  <si>
    <t>Barema 23</t>
  </si>
  <si>
    <t>- procentueel gedeelte: 7,57% op brutojaarloon</t>
  </si>
  <si>
    <t>L3</t>
  </si>
  <si>
    <t>LOGISTIEK KLASSE 3</t>
  </si>
  <si>
    <t>Barema 7</t>
  </si>
  <si>
    <t>L2</t>
  </si>
  <si>
    <t>LOGISTIEK PERSONEEL KLASSE 2</t>
  </si>
  <si>
    <t>Barema 8</t>
  </si>
  <si>
    <t>A1</t>
  </si>
  <si>
    <t>ADMINISTRATIEF + LOGISTIEK PERSONEEL KLASSE 1</t>
  </si>
  <si>
    <t>Barema 9</t>
  </si>
  <si>
    <t>A2</t>
  </si>
  <si>
    <t>ADMINISTRATIEF + LOGISTIEK PERSONEEL KLASSE 2</t>
  </si>
  <si>
    <t>Barema 10</t>
  </si>
  <si>
    <t>A3</t>
  </si>
  <si>
    <t>ADMINISTRATIEF PERSONEEL KLASSE 3</t>
  </si>
  <si>
    <t>Barema 12</t>
  </si>
  <si>
    <t>MV2</t>
  </si>
  <si>
    <t>Barema 13</t>
  </si>
  <si>
    <t>B3</t>
  </si>
  <si>
    <t>Barema 14</t>
  </si>
  <si>
    <t>B2B</t>
  </si>
  <si>
    <t>Barema 15</t>
  </si>
  <si>
    <t>B1C</t>
  </si>
  <si>
    <t>Barema 17</t>
  </si>
  <si>
    <t>Barema 18</t>
  </si>
  <si>
    <t>B1B</t>
  </si>
  <si>
    <t>L1</t>
  </si>
  <si>
    <t>Barema 21</t>
  </si>
  <si>
    <t>G1</t>
  </si>
  <si>
    <t>GENEESHEER OMNIPRACTICUS</t>
  </si>
  <si>
    <t>Barema 26</t>
  </si>
  <si>
    <t>GS</t>
  </si>
  <si>
    <t>GENEESHEER SPECIALIST</t>
  </si>
  <si>
    <t>Barema 27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</si>
  <si>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</si>
  <si>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</si>
  <si>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</si>
  <si>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</si>
  <si>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</si>
  <si>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personeel klasse 3</t>
  </si>
  <si>
    <t>B1c</t>
  </si>
  <si>
    <t>B1b</t>
  </si>
  <si>
    <t>Geneesheer omnipracticus</t>
  </si>
  <si>
    <t>Geneesheer specialist</t>
  </si>
  <si>
    <t>Gewaarborgd inkomen</t>
  </si>
  <si>
    <t>- vast geïndexeerd bedrag:</t>
  </si>
  <si>
    <t>MV1bis</t>
  </si>
  <si>
    <t>DIENSTVERANTWOORDELIJKEN IN DVO</t>
  </si>
  <si>
    <t>basis 01/03/2012</t>
  </si>
  <si>
    <t>Dienstverantwoordelijke in DVO</t>
  </si>
  <si>
    <t>Barema</t>
  </si>
  <si>
    <t>De bedragen in deze bijlage zijn uitgedrukt tegen 100%. Zij worden gekoppeld aan de spilindex 107,30 (basis 1996) op 1 januari 2002, behoudens in deze collectieve arbeidsovereenkomst uitdrukkelijk bepaalde afwijkingen.</t>
  </si>
  <si>
    <t>FASERING EINDEJAARSPREMIE MET HAARDTOELAGE</t>
  </si>
  <si>
    <t>FASERING EINDEJAARSPREMIE MET STANDPLAATSTOELAGE</t>
  </si>
  <si>
    <t>GEW</t>
  </si>
  <si>
    <t>+25,86%</t>
  </si>
  <si>
    <t>+14,84%</t>
  </si>
  <si>
    <t>+14,80%</t>
  </si>
  <si>
    <t>Administratief + Logistiek personeel klasse 1</t>
  </si>
  <si>
    <t>Administratief personeel klasse 2</t>
  </si>
  <si>
    <t>Gebrevetteerde verpleegkundige</t>
  </si>
  <si>
    <t>Begeleidend personeel klasse 3</t>
  </si>
  <si>
    <t xml:space="preserve">Begeleidend personeel klasse 2B </t>
  </si>
  <si>
    <t>Begeleidend personeel klasse 2A</t>
  </si>
  <si>
    <t>Begeleidend personeel klasse 1</t>
  </si>
  <si>
    <t>Diensthoofd in de erkende kinderdagverblijven</t>
  </si>
  <si>
    <t>Sociaal, verpleegkundig, paramedisch en therapeutisch personeel</t>
  </si>
  <si>
    <t>Licentiaten / masters</t>
  </si>
  <si>
    <t>Directie in de erkende kinderdagverblijven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</si>
  <si>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</si>
  <si>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</si>
  <si>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</si>
  <si>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</si>
  <si>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</si>
  <si>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DE ERKENDE KINDERDAGVERBLIJVEN</t>
  </si>
  <si>
    <t>SOCIAAL, VERPLEEGKUNDIG, PARAMEDISCH &amp; THERAPEUTISCH PERSONEEL</t>
  </si>
  <si>
    <t>LICENTIATEN / MASTERS</t>
  </si>
  <si>
    <t>DIRECTEUR IN DE ERKENDE KINDERDAGVERBLIJVEN</t>
  </si>
  <si>
    <t>fase 7</t>
  </si>
  <si>
    <t>einde</t>
  </si>
  <si>
    <t>fase 1 en 2</t>
  </si>
  <si>
    <t>fase 1</t>
  </si>
  <si>
    <t>FASE 7</t>
  </si>
  <si>
    <t>Fase 2 en 3 hebben uitwerking vanaf 1 december 2018.</t>
  </si>
  <si>
    <t>Fase 1 heeft uitwerking vanaf 1 april 2015.</t>
  </si>
  <si>
    <t>Berekening eindejaarspremie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</si>
</sst>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d\ mmmm\ yyyy"/>
    <numFmt numFmtId="166" formatCode="#,##0.0000"/>
    <numFmt numFmtId="167" formatCode="#,##0.00000"/>
  </numFmts>
  <fonts count="22" x14ac:knownFonts="1">
    <font>
      <sz val="10"/>
      <name val="Verdana"/>
    </font>
    <font>
      <b/>
      <sz val="10"/>
      <name val="Verdana"/>
      <family val="2"/>
    </font>
    <font>
      <b/>
      <sz val="11"/>
      <name val="Verdana"/>
      <family val="2"/>
    </font>
    <font>
      <i/>
      <sz val="10"/>
      <name val="Verdana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9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Verdana"/>
      <family val="2"/>
    </font>
    <font>
      <i/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156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left"/>
    </xf>
    <xf numFmtId="4" fontId="0" fillId="0" borderId="2" xfId="0" applyNumberFormat="1" applyBorder="1"/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4" fontId="0" fillId="0" borderId="0" xfId="0" applyNumberFormat="1" applyBorder="1"/>
    <xf numFmtId="10" fontId="0" fillId="0" borderId="6" xfId="0" applyNumberFormat="1" applyBorder="1"/>
    <xf numFmtId="4" fontId="0" fillId="0" borderId="5" xfId="0" applyNumberFormat="1" applyBorder="1"/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4" fontId="3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0" fontId="0" fillId="2" borderId="6" xfId="0" applyNumberFormat="1" applyFill="1" applyBorder="1"/>
    <xf numFmtId="10" fontId="0" fillId="2" borderId="10" xfId="0" applyNumberForma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8" xfId="0" applyFont="1" applyBorder="1"/>
    <xf numFmtId="9" fontId="6" fillId="0" borderId="2" xfId="0" applyNumberFormat="1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1" xfId="0" applyFont="1" applyBorder="1"/>
    <xf numFmtId="0" fontId="9" fillId="0" borderId="0" xfId="0" applyFont="1"/>
    <xf numFmtId="0" fontId="10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4" fontId="6" fillId="0" borderId="19" xfId="0" applyNumberFormat="1" applyFont="1" applyBorder="1" applyAlignment="1">
      <alignment horizontal="centerContinuous"/>
    </xf>
    <xf numFmtId="165" fontId="6" fillId="0" borderId="2" xfId="0" quotePrefix="1" applyNumberFormat="1" applyFont="1" applyBorder="1" applyAlignment="1">
      <alignment horizontal="centerContinuous"/>
    </xf>
    <xf numFmtId="0" fontId="6" fillId="0" borderId="19" xfId="0" applyFont="1" applyBorder="1"/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/>
    <xf numFmtId="4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0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5" fontId="6" fillId="0" borderId="19" xfId="0" quotePrefix="1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6" fillId="0" borderId="15" xfId="0" applyFont="1" applyFill="1" applyBorder="1" applyAlignment="1"/>
    <xf numFmtId="0" fontId="6" fillId="0" borderId="17" xfId="0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0" fontId="6" fillId="0" borderId="16" xfId="0" applyFont="1" applyFill="1" applyBorder="1" applyAlignment="1"/>
    <xf numFmtId="4" fontId="6" fillId="0" borderId="19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5" fillId="0" borderId="0" xfId="0" quotePrefix="1" applyFont="1" applyAlignment="1">
      <alignment horizontal="left"/>
    </xf>
    <xf numFmtId="164" fontId="6" fillId="0" borderId="0" xfId="0" applyNumberFormat="1" applyFont="1" applyFill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15" fillId="0" borderId="0" xfId="0" applyFont="1"/>
    <xf numFmtId="0" fontId="15" fillId="0" borderId="0" xfId="0" quotePrefix="1" applyFont="1" applyAlignment="1">
      <alignment horizontal="left" indent="5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19" xfId="0" applyNumberFormat="1" applyBorder="1"/>
    <xf numFmtId="0" fontId="0" fillId="0" borderId="13" xfId="0" applyBorder="1"/>
    <xf numFmtId="0" fontId="0" fillId="0" borderId="1" xfId="0" applyBorder="1"/>
    <xf numFmtId="0" fontId="0" fillId="0" borderId="20" xfId="0" applyBorder="1"/>
    <xf numFmtId="0" fontId="16" fillId="0" borderId="0" xfId="0" applyFont="1"/>
    <xf numFmtId="0" fontId="0" fillId="2" borderId="0" xfId="0" applyFill="1" applyAlignment="1">
      <alignment horizontal="left"/>
    </xf>
    <xf numFmtId="0" fontId="6" fillId="0" borderId="0" xfId="1" applyFont="1"/>
    <xf numFmtId="0" fontId="17" fillId="0" borderId="0" xfId="1"/>
    <xf numFmtId="165" fontId="6" fillId="0" borderId="0" xfId="1" quotePrefix="1" applyNumberFormat="1" applyFont="1" applyAlignment="1">
      <alignment horizontal="right"/>
    </xf>
    <xf numFmtId="0" fontId="18" fillId="0" borderId="0" xfId="2" applyAlignment="1" applyProtection="1"/>
    <xf numFmtId="0" fontId="6" fillId="0" borderId="0" xfId="1" applyNumberFormat="1" applyFont="1"/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14" fontId="6" fillId="0" borderId="0" xfId="0" applyNumberFormat="1" applyFont="1"/>
    <xf numFmtId="0" fontId="15" fillId="2" borderId="0" xfId="0" applyFont="1" applyFill="1"/>
    <xf numFmtId="0" fontId="0" fillId="2" borderId="0" xfId="0" applyFill="1"/>
    <xf numFmtId="1" fontId="6" fillId="0" borderId="0" xfId="0" applyNumberFormat="1" applyFont="1"/>
    <xf numFmtId="10" fontId="0" fillId="0" borderId="0" xfId="3" applyNumberFormat="1" applyFont="1"/>
    <xf numFmtId="10" fontId="0" fillId="0" borderId="6" xfId="0" applyNumberFormat="1" applyFill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Font="1" applyFill="1"/>
    <xf numFmtId="165" fontId="6" fillId="0" borderId="13" xfId="0" quotePrefix="1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0" fillId="2" borderId="0" xfId="0" applyNumberFormat="1" applyFill="1"/>
    <xf numFmtId="167" fontId="0" fillId="2" borderId="0" xfId="0" applyNumberFormat="1" applyFill="1"/>
    <xf numFmtId="0" fontId="7" fillId="0" borderId="15" xfId="0" applyFont="1" applyFill="1" applyBorder="1" applyAlignment="1"/>
    <xf numFmtId="0" fontId="17" fillId="0" borderId="0" xfId="1" applyAlignment="1">
      <alignment horizontal="left" wrapText="1"/>
    </xf>
    <xf numFmtId="4" fontId="1" fillId="0" borderId="12" xfId="0" applyNumberFormat="1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/>
    <xf numFmtId="4" fontId="6" fillId="0" borderId="1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9" fontId="6" fillId="0" borderId="13" xfId="0" applyNumberFormat="1" applyFont="1" applyBorder="1" applyAlignment="1">
      <alignment horizontal="center"/>
    </xf>
    <xf numFmtId="9" fontId="6" fillId="0" borderId="20" xfId="0" applyNumberFormat="1" applyFont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/>
    </xf>
    <xf numFmtId="0" fontId="6" fillId="0" borderId="20" xfId="0" applyFont="1" applyFill="1" applyBorder="1" applyAlignment="1"/>
    <xf numFmtId="0" fontId="6" fillId="0" borderId="13" xfId="0" applyFont="1" applyBorder="1" applyAlignment="1"/>
    <xf numFmtId="0" fontId="6" fillId="0" borderId="20" xfId="0" applyFont="1" applyBorder="1" applyAlignment="1"/>
    <xf numFmtId="165" fontId="6" fillId="0" borderId="13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19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/>
  </sheetViews>
  <sheetFormatPr defaultColWidth="9" defaultRowHeight="12.75" x14ac:dyDescent="0.2"/>
  <cols>
    <col min="1" max="1" width="12.875" style="89" customWidth="1"/>
    <col min="2" max="2" width="15" style="89" customWidth="1"/>
    <col min="3" max="3" width="41.875" style="89" bestFit="1" customWidth="1"/>
    <col min="4" max="4" width="10.375" style="89" bestFit="1" customWidth="1"/>
    <col min="5" max="16384" width="9" style="89"/>
  </cols>
  <sheetData>
    <row r="1" spans="1:4" ht="15" x14ac:dyDescent="0.3">
      <c r="A1" s="88"/>
      <c r="B1" s="88"/>
      <c r="C1" s="88"/>
      <c r="D1" s="88"/>
    </row>
    <row r="2" spans="1:4" ht="15" x14ac:dyDescent="0.3">
      <c r="A2" s="88"/>
      <c r="B2" s="88"/>
      <c r="C2" s="88"/>
      <c r="D2" s="88"/>
    </row>
    <row r="3" spans="1:4" ht="15" x14ac:dyDescent="0.3">
      <c r="A3" s="88" t="s">
        <v>81</v>
      </c>
      <c r="B3" s="88"/>
      <c r="C3" s="90">
        <v>43374</v>
      </c>
    </row>
    <row r="4" spans="1:4" ht="15" x14ac:dyDescent="0.3">
      <c r="A4" s="88"/>
      <c r="B4" s="88"/>
      <c r="C4" s="88">
        <v>1.3459000000000001</v>
      </c>
      <c r="D4" s="88"/>
    </row>
    <row r="5" spans="1:4" ht="15" x14ac:dyDescent="0.3">
      <c r="A5" s="88"/>
      <c r="B5" s="88"/>
      <c r="C5" s="88"/>
      <c r="D5" s="88"/>
    </row>
    <row r="6" spans="1:4" ht="15" x14ac:dyDescent="0.3">
      <c r="A6" s="91" t="s">
        <v>42</v>
      </c>
      <c r="B6" s="88" t="s">
        <v>40</v>
      </c>
      <c r="C6" s="106" t="s">
        <v>82</v>
      </c>
      <c r="D6" s="88"/>
    </row>
    <row r="7" spans="1:4" ht="15" x14ac:dyDescent="0.3">
      <c r="A7" s="91" t="s">
        <v>50</v>
      </c>
      <c r="B7" s="88" t="s">
        <v>48</v>
      </c>
      <c r="C7" s="106" t="s">
        <v>83</v>
      </c>
      <c r="D7" s="88"/>
    </row>
    <row r="8" spans="1:4" ht="15" x14ac:dyDescent="0.3">
      <c r="A8" s="91" t="s">
        <v>53</v>
      </c>
      <c r="B8" s="88" t="s">
        <v>84</v>
      </c>
      <c r="C8" s="106" t="s">
        <v>85</v>
      </c>
      <c r="D8" s="88"/>
    </row>
    <row r="9" spans="1:4" ht="15" x14ac:dyDescent="0.3">
      <c r="A9" s="91" t="s">
        <v>56</v>
      </c>
      <c r="B9" s="88" t="s">
        <v>54</v>
      </c>
      <c r="C9" s="106" t="s">
        <v>105</v>
      </c>
      <c r="D9" s="88"/>
    </row>
    <row r="10" spans="1:4" ht="15" x14ac:dyDescent="0.3">
      <c r="A10" s="91" t="s">
        <v>59</v>
      </c>
      <c r="B10" s="88" t="s">
        <v>57</v>
      </c>
      <c r="C10" s="106" t="s">
        <v>106</v>
      </c>
      <c r="D10" s="88"/>
    </row>
    <row r="11" spans="1:4" ht="15" x14ac:dyDescent="0.3">
      <c r="A11" s="91" t="s">
        <v>62</v>
      </c>
      <c r="B11" s="88" t="s">
        <v>60</v>
      </c>
      <c r="C11" s="106" t="s">
        <v>86</v>
      </c>
      <c r="D11" s="88"/>
    </row>
    <row r="12" spans="1:4" ht="15" x14ac:dyDescent="0.3">
      <c r="A12" s="91" t="s">
        <v>64</v>
      </c>
      <c r="B12" s="92" t="s">
        <v>63</v>
      </c>
      <c r="C12" s="106" t="s">
        <v>107</v>
      </c>
      <c r="D12" s="88"/>
    </row>
    <row r="13" spans="1:4" ht="15" x14ac:dyDescent="0.3">
      <c r="A13" s="91" t="s">
        <v>66</v>
      </c>
      <c r="B13" s="88" t="s">
        <v>65</v>
      </c>
      <c r="C13" s="106" t="s">
        <v>108</v>
      </c>
      <c r="D13" s="88"/>
    </row>
    <row r="14" spans="1:4" ht="15" x14ac:dyDescent="0.3">
      <c r="A14" s="91" t="s">
        <v>68</v>
      </c>
      <c r="B14" s="88" t="s">
        <v>67</v>
      </c>
      <c r="C14" s="106" t="s">
        <v>109</v>
      </c>
      <c r="D14" s="88"/>
    </row>
    <row r="15" spans="1:4" ht="15" x14ac:dyDescent="0.3">
      <c r="A15" s="91" t="s">
        <v>20</v>
      </c>
      <c r="B15" s="88" t="s">
        <v>18</v>
      </c>
      <c r="C15" s="106" t="s">
        <v>110</v>
      </c>
      <c r="D15" s="88"/>
    </row>
    <row r="16" spans="1:4" ht="15" x14ac:dyDescent="0.3">
      <c r="A16" s="91" t="s">
        <v>70</v>
      </c>
      <c r="B16" s="88" t="s">
        <v>87</v>
      </c>
      <c r="C16" s="106" t="s">
        <v>111</v>
      </c>
      <c r="D16" s="88"/>
    </row>
    <row r="17" spans="1:4" ht="15" x14ac:dyDescent="0.3">
      <c r="A17" s="91" t="s">
        <v>71</v>
      </c>
      <c r="B17" s="88" t="s">
        <v>88</v>
      </c>
      <c r="C17" s="106" t="s">
        <v>112</v>
      </c>
      <c r="D17" s="88"/>
    </row>
    <row r="18" spans="1:4" ht="15" x14ac:dyDescent="0.3">
      <c r="A18" s="91" t="s">
        <v>44</v>
      </c>
      <c r="B18" s="88" t="s">
        <v>43</v>
      </c>
      <c r="C18" s="106" t="s">
        <v>113</v>
      </c>
      <c r="D18" s="88"/>
    </row>
    <row r="19" spans="1:4" ht="15" x14ac:dyDescent="0.3">
      <c r="A19" s="91" t="s">
        <v>97</v>
      </c>
      <c r="B19" s="88" t="s">
        <v>93</v>
      </c>
      <c r="C19" s="106" t="s">
        <v>96</v>
      </c>
      <c r="D19" s="88"/>
    </row>
    <row r="20" spans="1:4" ht="15" x14ac:dyDescent="0.3">
      <c r="A20" s="91" t="s">
        <v>74</v>
      </c>
      <c r="B20" s="88" t="s">
        <v>73</v>
      </c>
      <c r="C20" s="106" t="s">
        <v>114</v>
      </c>
      <c r="D20" s="88"/>
    </row>
    <row r="21" spans="1:4" ht="15" x14ac:dyDescent="0.3">
      <c r="A21" s="91" t="s">
        <v>46</v>
      </c>
      <c r="B21" s="88" t="s">
        <v>45</v>
      </c>
      <c r="C21" s="106" t="s">
        <v>115</v>
      </c>
      <c r="D21" s="88"/>
    </row>
    <row r="22" spans="1:4" ht="15" x14ac:dyDescent="0.3">
      <c r="A22" s="91" t="s">
        <v>77</v>
      </c>
      <c r="B22" s="88" t="s">
        <v>75</v>
      </c>
      <c r="C22" s="106" t="s">
        <v>89</v>
      </c>
      <c r="D22" s="88"/>
    </row>
    <row r="23" spans="1:4" ht="15" x14ac:dyDescent="0.3">
      <c r="A23" s="91" t="s">
        <v>80</v>
      </c>
      <c r="B23" s="88" t="s">
        <v>78</v>
      </c>
      <c r="C23" s="106" t="s">
        <v>90</v>
      </c>
      <c r="D23" s="88"/>
    </row>
    <row r="24" spans="1:4" ht="15" x14ac:dyDescent="0.3">
      <c r="A24" s="88"/>
      <c r="B24" s="88"/>
      <c r="C24" s="91" t="s">
        <v>91</v>
      </c>
      <c r="D24" s="88"/>
    </row>
    <row r="26" spans="1:4" ht="38.25" customHeight="1" x14ac:dyDescent="0.2">
      <c r="A26" s="113" t="s">
        <v>98</v>
      </c>
      <c r="B26" s="113"/>
      <c r="C26" s="113"/>
    </row>
  </sheetData>
  <mergeCells count="1">
    <mergeCell ref="A26:C26"/>
  </mergeCells>
  <hyperlinks>
    <hyperlink ref="A6" location="'L4'!A1" display="Barema 1"/>
    <hyperlink ref="A7" location="'L3'!A1" display="Barema 7"/>
    <hyperlink ref="A8" location="'L2'!A1" display="Barema 8"/>
    <hyperlink ref="A9" location="'A1'!A1" display="Barema 9"/>
    <hyperlink ref="A10" location="'A2'!A1" display="Barema 10"/>
    <hyperlink ref="A11" location="'A3'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'MV1'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0" width="11.25" customWidth="1"/>
    <col min="41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65</v>
      </c>
      <c r="B1" s="21" t="s">
        <v>19</v>
      </c>
      <c r="C1" s="21" t="s">
        <v>117</v>
      </c>
      <c r="D1" s="21"/>
      <c r="E1" s="22"/>
      <c r="G1" s="21"/>
      <c r="H1" s="21"/>
      <c r="I1" s="21"/>
      <c r="L1" s="99">
        <f>D6</f>
        <v>43374</v>
      </c>
      <c r="O1" s="24" t="s">
        <v>66</v>
      </c>
      <c r="AG1"/>
      <c r="AH1" s="76" t="str">
        <f>'L4'!$AH$2</f>
        <v>Berekening eindejaarspremie 2019:</v>
      </c>
      <c r="AI1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N2" s="23" t="s">
        <v>21</v>
      </c>
      <c r="O2" s="68">
        <f>'L4'!O3</f>
        <v>1.3459000000000001</v>
      </c>
      <c r="R2" s="24"/>
      <c r="AH2" s="77" t="s">
        <v>92</v>
      </c>
      <c r="AI2"/>
      <c r="AK2" s="78">
        <f>'L4'!$AK$3</f>
        <v>136.91999999999999</v>
      </c>
      <c r="AL2"/>
    </row>
    <row r="3" spans="1:47" x14ac:dyDescent="0.3">
      <c r="AH3" s="77" t="s">
        <v>47</v>
      </c>
      <c r="AJ3" s="23"/>
    </row>
    <row r="4" spans="1:47" x14ac:dyDescent="0.3">
      <c r="A4" s="28"/>
      <c r="B4" s="132" t="s">
        <v>22</v>
      </c>
      <c r="C4" s="147"/>
      <c r="D4" s="147"/>
      <c r="E4" s="133"/>
      <c r="F4" s="132" t="s">
        <v>23</v>
      </c>
      <c r="G4" s="133"/>
      <c r="H4" s="144" t="s">
        <v>37</v>
      </c>
      <c r="I4" s="145"/>
      <c r="J4" s="145"/>
      <c r="K4" s="145"/>
      <c r="L4" s="145"/>
      <c r="M4" s="145"/>
      <c r="N4" s="145"/>
      <c r="O4" s="146"/>
      <c r="P4" s="132" t="s">
        <v>24</v>
      </c>
      <c r="Q4" s="135"/>
      <c r="R4" s="144" t="s">
        <v>38</v>
      </c>
      <c r="S4" s="145"/>
      <c r="T4" s="145"/>
      <c r="U4" s="145"/>
      <c r="V4" s="145"/>
      <c r="W4" s="145"/>
      <c r="X4" s="146"/>
      <c r="Y4" s="132" t="s">
        <v>25</v>
      </c>
      <c r="Z4" s="133"/>
      <c r="AA4" s="144" t="s">
        <v>39</v>
      </c>
      <c r="AB4" s="145"/>
      <c r="AC4" s="145"/>
      <c r="AD4" s="145"/>
      <c r="AE4" s="145"/>
      <c r="AF4" s="145"/>
      <c r="AG4" s="146"/>
      <c r="AH4" s="144" t="s">
        <v>99</v>
      </c>
      <c r="AI4" s="145"/>
      <c r="AJ4" s="145"/>
      <c r="AK4" s="145"/>
      <c r="AL4" s="145"/>
      <c r="AM4" s="145"/>
      <c r="AN4" s="146"/>
      <c r="AO4" s="144" t="s">
        <v>100</v>
      </c>
      <c r="AP4" s="145"/>
      <c r="AQ4" s="145"/>
      <c r="AR4" s="145"/>
      <c r="AS4" s="145"/>
      <c r="AT4" s="145"/>
      <c r="AU4" s="146"/>
    </row>
    <row r="5" spans="1:47" x14ac:dyDescent="0.3">
      <c r="A5" s="32"/>
      <c r="B5" s="148">
        <v>1</v>
      </c>
      <c r="C5" s="149"/>
      <c r="D5" s="148"/>
      <c r="E5" s="149"/>
      <c r="F5" s="148"/>
      <c r="G5" s="149"/>
      <c r="H5" s="43" t="s">
        <v>128</v>
      </c>
      <c r="I5" s="43" t="s">
        <v>32</v>
      </c>
      <c r="J5" s="43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9" t="s">
        <v>126</v>
      </c>
      <c r="P5" s="148"/>
      <c r="Q5" s="149"/>
      <c r="R5" s="43" t="s">
        <v>127</v>
      </c>
      <c r="S5" s="43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9" t="s">
        <v>126</v>
      </c>
      <c r="Y5" s="150" t="s">
        <v>27</v>
      </c>
      <c r="Z5" s="149"/>
      <c r="AA5" s="43" t="s">
        <v>127</v>
      </c>
      <c r="AB5" s="43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9" t="s">
        <v>126</v>
      </c>
      <c r="AH5" s="43" t="s">
        <v>127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9" t="s">
        <v>126</v>
      </c>
      <c r="AO5" s="43" t="s">
        <v>127</v>
      </c>
      <c r="AP5" s="43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9" t="s">
        <v>126</v>
      </c>
    </row>
    <row r="6" spans="1:47" x14ac:dyDescent="0.3">
      <c r="A6" s="32"/>
      <c r="B6" s="136" t="s">
        <v>30</v>
      </c>
      <c r="C6" s="137"/>
      <c r="D6" s="142">
        <f>'L4'!$D$8</f>
        <v>43374</v>
      </c>
      <c r="E6" s="141"/>
      <c r="F6" s="142">
        <f>D6</f>
        <v>43374</v>
      </c>
      <c r="G6" s="143"/>
      <c r="H6" s="47"/>
      <c r="I6" s="47" t="s">
        <v>101</v>
      </c>
      <c r="J6" s="4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0"/>
      <c r="Q6" s="141"/>
      <c r="R6" s="47" t="s">
        <v>101</v>
      </c>
      <c r="S6" s="4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0"/>
      <c r="Z6" s="141"/>
      <c r="AA6" s="47" t="s">
        <v>101</v>
      </c>
      <c r="AB6" s="4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32"/>
      <c r="C7" s="133"/>
      <c r="D7" s="134"/>
      <c r="E7" s="135"/>
      <c r="F7" s="112"/>
      <c r="G7" s="60"/>
      <c r="H7" s="62"/>
      <c r="I7" s="62"/>
      <c r="J7" s="62"/>
      <c r="K7" s="62"/>
      <c r="L7" s="62"/>
      <c r="M7" s="62"/>
      <c r="N7" s="62"/>
      <c r="O7" s="60"/>
      <c r="P7" s="59"/>
      <c r="Q7" s="60"/>
      <c r="R7" s="44"/>
      <c r="S7" s="44"/>
      <c r="T7" s="44"/>
      <c r="U7" s="44"/>
      <c r="V7" s="44"/>
      <c r="W7" s="44"/>
      <c r="X7" s="75"/>
      <c r="Y7" s="59"/>
      <c r="Z7" s="60"/>
      <c r="AA7" s="74"/>
      <c r="AB7" s="44"/>
      <c r="AC7" s="44"/>
      <c r="AD7" s="44"/>
      <c r="AE7" s="44"/>
      <c r="AF7" s="44"/>
      <c r="AG7" s="75"/>
      <c r="AH7" s="79"/>
      <c r="AI7" s="80"/>
      <c r="AJ7" s="80"/>
      <c r="AK7" s="80"/>
      <c r="AL7" s="80"/>
      <c r="AM7" s="80"/>
      <c r="AN7" s="81"/>
      <c r="AO7" s="79"/>
      <c r="AP7" s="80"/>
      <c r="AQ7" s="80"/>
      <c r="AR7" s="80"/>
      <c r="AS7" s="80"/>
      <c r="AT7" s="80"/>
      <c r="AU7" s="81"/>
    </row>
    <row r="8" spans="1:47" x14ac:dyDescent="0.3">
      <c r="A8" s="32">
        <v>0</v>
      </c>
      <c r="B8" s="125">
        <v>15985.49</v>
      </c>
      <c r="C8" s="126"/>
      <c r="D8" s="125">
        <f t="shared" ref="D8:D35" si="0">B8*$O$2</f>
        <v>21514.870991</v>
      </c>
      <c r="E8" s="127">
        <f t="shared" ref="E8:E35" si="1">D8/40.3399</f>
        <v>533.33972050005082</v>
      </c>
      <c r="F8" s="130">
        <f t="shared" ref="F8:F35" si="2">B8/12*$O$2</f>
        <v>1792.9059159166668</v>
      </c>
      <c r="G8" s="131"/>
      <c r="H8" s="61">
        <f>'L4'!$H$10</f>
        <v>1707.89</v>
      </c>
      <c r="I8" s="61">
        <f>'L4'!I10</f>
        <v>1821.9627753333334</v>
      </c>
      <c r="J8" s="61">
        <f>'L4'!J10</f>
        <v>1821.9627753333334</v>
      </c>
      <c r="K8" s="61">
        <f>'L4'!K10</f>
        <v>1821.9627753333334</v>
      </c>
      <c r="L8" s="61">
        <f>'L4'!L10</f>
        <v>1821.9627753333334</v>
      </c>
      <c r="M8" s="61">
        <f>'L4'!M10</f>
        <v>1821.9627753333334</v>
      </c>
      <c r="N8" s="61">
        <f>'L4'!N10</f>
        <v>1821.9627753333334</v>
      </c>
      <c r="O8" s="73">
        <f>'L4'!O10</f>
        <v>1821.9627753333334</v>
      </c>
      <c r="P8" s="130">
        <f t="shared" ref="P8:P35" si="3">((B8&lt;19968.2)*913.03+(B8&gt;19968.2)*(B8&lt;20424.71)*(20424.71-B8+456.51)+(B8&gt;20424.71)*(B8&lt;22659.62)*456.51+(B8&gt;22659.62)*(B8&lt;23116.13)*(23116.13-B8))/12*$O$2</f>
        <v>102.40392308333332</v>
      </c>
      <c r="Q8" s="131">
        <f t="shared" ref="Q8:Q35" si="4">P8/40.3399</f>
        <v>2.538526944373519</v>
      </c>
      <c r="R8" s="45">
        <f>$P8*SUM(Fasering!$D$5)</f>
        <v>0</v>
      </c>
      <c r="S8" s="45">
        <f>$P8*SUM(Fasering!$D$5:$D$7)</f>
        <v>26.477936481812367</v>
      </c>
      <c r="T8" s="45">
        <f>$P8*SUM(Fasering!$D$5:$D$8)</f>
        <v>41.669964173967927</v>
      </c>
      <c r="U8" s="45">
        <f>$P8*SUM(Fasering!$D$5:$D$9)</f>
        <v>56.861991866123489</v>
      </c>
      <c r="V8" s="45">
        <f>$P8*SUM(Fasering!$D$5:$D$10)</f>
        <v>72.054019558279052</v>
      </c>
      <c r="W8" s="45">
        <f>$P8*SUM(Fasering!$D$5:$D$11)</f>
        <v>87.211895391177791</v>
      </c>
      <c r="X8" s="72">
        <f>$P8*SUM(Fasering!$D$5:$D$12)</f>
        <v>102.40392308333335</v>
      </c>
      <c r="Y8" s="130">
        <f t="shared" ref="Y8:Y35" si="5">((B8&lt;19968.2)*456.51+(B8&gt;19968.2)*(B8&lt;20196.46)*(20196.46-B8+228.26)+(B8&gt;20196.46)*(B8&lt;22659.62)*228.26+(B8&gt;22659.62)*(B8&lt;22887.88)*(22887.88-B8))/12*$O$2</f>
        <v>51.201400749999998</v>
      </c>
      <c r="Z8" s="131">
        <f t="shared" ref="Z8:Z35" si="6">Y8/40.3399</f>
        <v>1.2692495705244682</v>
      </c>
      <c r="AA8" s="71">
        <f>$Y8*SUM(Fasering!$D$5)</f>
        <v>0</v>
      </c>
      <c r="AB8" s="45">
        <f>$Y8*SUM(Fasering!$D$5:$D$7)</f>
        <v>13.238823240542111</v>
      </c>
      <c r="AC8" s="45">
        <f>$Y8*SUM(Fasering!$D$5:$D$8)</f>
        <v>20.834753890954403</v>
      </c>
      <c r="AD8" s="45">
        <f>$Y8*SUM(Fasering!$D$5:$D$9)</f>
        <v>28.430684541366695</v>
      </c>
      <c r="AE8" s="45">
        <f>$Y8*SUM(Fasering!$D$5:$D$10)</f>
        <v>36.026615191778987</v>
      </c>
      <c r="AF8" s="45">
        <f>$Y8*SUM(Fasering!$D$5:$D$11)</f>
        <v>43.60547009958772</v>
      </c>
      <c r="AG8" s="72">
        <f>$Y8*SUM(Fasering!$D$5:$D$12)</f>
        <v>51.201400750000012</v>
      </c>
      <c r="AH8" s="5">
        <f>($AK$2+(I8+R8)*12*7.57%)*SUM(Fasering!$D$5)</f>
        <v>0</v>
      </c>
      <c r="AI8" s="9">
        <f>($AK$2+(J8+S8)*12*7.57%)*SUM(Fasering!$D$5:$D$7)</f>
        <v>469.56292417019091</v>
      </c>
      <c r="AJ8" s="9">
        <f>($AK$2+(K8+T8)*12*7.57%)*SUM(Fasering!$D$5:$D$8)</f>
        <v>744.59582033969355</v>
      </c>
      <c r="AK8" s="9">
        <f>($AK$2+(L8+U8)*12*7.57%)*SUM(Fasering!$D$5:$D$9)</f>
        <v>1023.7234157994575</v>
      </c>
      <c r="AL8" s="9">
        <f>($AK$2+(M8+V8)*12*7.57%)*SUM(Fasering!$D$5:$D$10)</f>
        <v>1306.945710549483</v>
      </c>
      <c r="AM8" s="9">
        <f>($AK$2+(N8+W8)*12*7.57%)*SUM(Fasering!$D$5:$D$11)</f>
        <v>1593.6122204439432</v>
      </c>
      <c r="AN8" s="82">
        <f>($AK$2+(O8+X8)*12*7.57%)*SUM(Fasering!$D$5:$D$12)</f>
        <v>1885.0147088417009</v>
      </c>
      <c r="AO8" s="5">
        <f>($AK$2+(I8+AA8)*12*7.57%)*SUM(Fasering!$D$5)</f>
        <v>0</v>
      </c>
      <c r="AP8" s="9">
        <f>($AK$2+(J8+AB8)*12*7.57%)*SUM(Fasering!$D$5:$D$7)</f>
        <v>466.45333107162804</v>
      </c>
      <c r="AQ8" s="9">
        <f>($AK$2+(K8+AC8)*12*7.57%)*SUM(Fasering!$D$5:$D$8)</f>
        <v>736.89420992855457</v>
      </c>
      <c r="AR8" s="9">
        <f>($AK$2+(L8+AD8)*12*7.57%)*SUM(Fasering!$D$5:$D$9)</f>
        <v>1009.3824160069278</v>
      </c>
      <c r="AS8" s="9">
        <f>($AK$2+(M8+AE8)*12*7.57%)*SUM(Fasering!$D$5:$D$10)</f>
        <v>1283.9179493067475</v>
      </c>
      <c r="AT8" s="9">
        <f>($AK$2+(N8+AF8)*12*7.57%)*SUM(Fasering!$D$5:$D$11)</f>
        <v>1559.8767522273747</v>
      </c>
      <c r="AU8" s="82">
        <f>($AK$2+(O8+AG8)*12*7.57%)*SUM(Fasering!$D$5:$D$12)</f>
        <v>1838.5023375541004</v>
      </c>
    </row>
    <row r="9" spans="1:47" x14ac:dyDescent="0.3">
      <c r="A9" s="32">
        <f t="shared" ref="A9:A35" si="7">+A8+1</f>
        <v>1</v>
      </c>
      <c r="B9" s="125">
        <v>16523.25</v>
      </c>
      <c r="C9" s="126"/>
      <c r="D9" s="125">
        <f t="shared" si="0"/>
        <v>22238.642175000001</v>
      </c>
      <c r="E9" s="127">
        <f t="shared" si="1"/>
        <v>551.28153949315697</v>
      </c>
      <c r="F9" s="130">
        <f t="shared" si="2"/>
        <v>1853.2201812500002</v>
      </c>
      <c r="G9" s="131">
        <f t="shared" ref="G9:G35" si="8">F9/40.3399</f>
        <v>45.940128291096414</v>
      </c>
      <c r="H9" s="61">
        <f>'L4'!$H$10</f>
        <v>1707.89</v>
      </c>
      <c r="I9" s="61">
        <f>GEW!$E$12+($F9-GEW!$E$12)*SUM(Fasering!$D$5)</f>
        <v>1821.9627753333334</v>
      </c>
      <c r="J9" s="61">
        <f>GEW!$E$12+($F9-GEW!$E$12)*SUM(Fasering!$D$5:$D$7)</f>
        <v>1830.0448056260032</v>
      </c>
      <c r="K9" s="61">
        <f>GEW!$E$12+($F9-GEW!$E$12)*SUM(Fasering!$D$5:$D$8)</f>
        <v>1834.6819656289899</v>
      </c>
      <c r="L9" s="61">
        <f>GEW!$E$12+($F9-GEW!$E$12)*SUM(Fasering!$D$5:$D$9)</f>
        <v>1839.3191256319765</v>
      </c>
      <c r="M9" s="61">
        <f>GEW!$E$12+($F9-GEW!$E$12)*SUM(Fasering!$D$5:$D$10)</f>
        <v>1843.956285634963</v>
      </c>
      <c r="N9" s="61">
        <f>GEW!$E$12+($F9-GEW!$E$12)*SUM(Fasering!$D$5:$D$11)</f>
        <v>1848.5830212470137</v>
      </c>
      <c r="O9" s="73">
        <f>GEW!$E$12+($F9-GEW!$E$12)*SUM(Fasering!$D$5:$D$12)</f>
        <v>1853.2201812500002</v>
      </c>
      <c r="P9" s="130">
        <f t="shared" si="3"/>
        <v>102.40392308333332</v>
      </c>
      <c r="Q9" s="131">
        <f t="shared" si="4"/>
        <v>2.538526944373519</v>
      </c>
      <c r="R9" s="45">
        <f>$P9*SUM(Fasering!$D$5)</f>
        <v>0</v>
      </c>
      <c r="S9" s="45">
        <f>$P9*SUM(Fasering!$D$5:$D$7)</f>
        <v>26.477936481812367</v>
      </c>
      <c r="T9" s="45">
        <f>$P9*SUM(Fasering!$D$5:$D$8)</f>
        <v>41.669964173967927</v>
      </c>
      <c r="U9" s="45">
        <f>$P9*SUM(Fasering!$D$5:$D$9)</f>
        <v>56.861991866123489</v>
      </c>
      <c r="V9" s="45">
        <f>$P9*SUM(Fasering!$D$5:$D$10)</f>
        <v>72.054019558279052</v>
      </c>
      <c r="W9" s="45">
        <f>$P9*SUM(Fasering!$D$5:$D$11)</f>
        <v>87.211895391177791</v>
      </c>
      <c r="X9" s="72">
        <f>$P9*SUM(Fasering!$D$5:$D$12)</f>
        <v>102.40392308333335</v>
      </c>
      <c r="Y9" s="130">
        <f t="shared" si="5"/>
        <v>51.201400749999998</v>
      </c>
      <c r="Z9" s="131">
        <f t="shared" si="6"/>
        <v>1.2692495705244682</v>
      </c>
      <c r="AA9" s="71">
        <f>$Y9*SUM(Fasering!$D$5)</f>
        <v>0</v>
      </c>
      <c r="AB9" s="45">
        <f>$Y9*SUM(Fasering!$D$5:$D$7)</f>
        <v>13.238823240542111</v>
      </c>
      <c r="AC9" s="45">
        <f>$Y9*SUM(Fasering!$D$5:$D$8)</f>
        <v>20.834753890954403</v>
      </c>
      <c r="AD9" s="45">
        <f>$Y9*SUM(Fasering!$D$5:$D$9)</f>
        <v>28.430684541366695</v>
      </c>
      <c r="AE9" s="45">
        <f>$Y9*SUM(Fasering!$D$5:$D$10)</f>
        <v>36.026615191778987</v>
      </c>
      <c r="AF9" s="45">
        <f>$Y9*SUM(Fasering!$D$5:$D$11)</f>
        <v>43.60547009958772</v>
      </c>
      <c r="AG9" s="72">
        <f>$Y9*SUM(Fasering!$D$5:$D$12)</f>
        <v>51.201400750000012</v>
      </c>
      <c r="AH9" s="5">
        <f>($AK$2+(I9+R9)*12*7.57%)*SUM(Fasering!$D$5)</f>
        <v>0</v>
      </c>
      <c r="AI9" s="9">
        <f>($AK$2+(J9+S9)*12*7.57%)*SUM(Fasering!$D$5:$D$7)</f>
        <v>471.4612254508325</v>
      </c>
      <c r="AJ9" s="9">
        <f>($AK$2+(K9+T9)*12*7.57%)*SUM(Fasering!$D$5:$D$8)</f>
        <v>749.29739268149729</v>
      </c>
      <c r="AK9" s="9">
        <f>($AK$2+(L9+U9)*12*7.57%)*SUM(Fasering!$D$5:$D$9)</f>
        <v>1032.4781105164034</v>
      </c>
      <c r="AL9" s="9">
        <f>($AK$2+(M9+V9)*12*7.57%)*SUM(Fasering!$D$5:$D$10)</f>
        <v>1321.0033789555505</v>
      </c>
      <c r="AM9" s="9">
        <f>($AK$2+(N9+W9)*12*7.57%)*SUM(Fasering!$D$5:$D$11)</f>
        <v>1614.2065813422071</v>
      </c>
      <c r="AN9" s="82">
        <f>($AK$2+(O9+X9)*12*7.57%)*SUM(Fasering!$D$5:$D$12)</f>
        <v>1913.4089363764008</v>
      </c>
      <c r="AO9" s="5">
        <f>($AK$2+(I9+AA9)*12*7.57%)*SUM(Fasering!$D$5)</f>
        <v>0</v>
      </c>
      <c r="AP9" s="9">
        <f>($AK$2+(J9+AB9)*12*7.57%)*SUM(Fasering!$D$5:$D$7)</f>
        <v>468.35163235226952</v>
      </c>
      <c r="AQ9" s="9">
        <f>($AK$2+(K9+AC9)*12*7.57%)*SUM(Fasering!$D$5:$D$8)</f>
        <v>741.59578227035843</v>
      </c>
      <c r="AR9" s="9">
        <f>($AK$2+(L9+AD9)*12*7.57%)*SUM(Fasering!$D$5:$D$9)</f>
        <v>1018.1371107238735</v>
      </c>
      <c r="AS9" s="9">
        <f>($AK$2+(M9+AE9)*12*7.57%)*SUM(Fasering!$D$5:$D$10)</f>
        <v>1297.9756177128149</v>
      </c>
      <c r="AT9" s="9">
        <f>($AK$2+(N9+AF9)*12*7.57%)*SUM(Fasering!$D$5:$D$11)</f>
        <v>1580.4711131256388</v>
      </c>
      <c r="AU9" s="82">
        <f>($AK$2+(O9+AG9)*12*7.57%)*SUM(Fasering!$D$5:$D$12)</f>
        <v>1866.8965650888008</v>
      </c>
    </row>
    <row r="10" spans="1:47" x14ac:dyDescent="0.3">
      <c r="A10" s="32">
        <f t="shared" si="7"/>
        <v>2</v>
      </c>
      <c r="B10" s="125">
        <v>17168.75</v>
      </c>
      <c r="C10" s="126"/>
      <c r="D10" s="125">
        <f t="shared" si="0"/>
        <v>23107.420625000002</v>
      </c>
      <c r="E10" s="127">
        <f t="shared" si="1"/>
        <v>572.81799471491013</v>
      </c>
      <c r="F10" s="130">
        <f t="shared" si="2"/>
        <v>1925.6183854166668</v>
      </c>
      <c r="G10" s="131">
        <f t="shared" si="8"/>
        <v>47.734832892909175</v>
      </c>
      <c r="H10" s="61">
        <f>'L4'!$H$10</f>
        <v>1707.89</v>
      </c>
      <c r="I10" s="61">
        <f>GEW!$E$12+($F10-GEW!$E$12)*SUM(Fasering!$D$5)</f>
        <v>1821.9627753333334</v>
      </c>
      <c r="J10" s="61">
        <f>GEW!$E$12+($F10-GEW!$E$12)*SUM(Fasering!$D$5:$D$7)</f>
        <v>1848.7643526277554</v>
      </c>
      <c r="K10" s="61">
        <f>GEW!$E$12+($F10-GEW!$E$12)*SUM(Fasering!$D$5:$D$8)</f>
        <v>1864.142073045281</v>
      </c>
      <c r="L10" s="61">
        <f>GEW!$E$12+($F10-GEW!$E$12)*SUM(Fasering!$D$5:$D$9)</f>
        <v>1879.5197934628063</v>
      </c>
      <c r="M10" s="61">
        <f>GEW!$E$12+($F10-GEW!$E$12)*SUM(Fasering!$D$5:$D$10)</f>
        <v>1894.8975138803319</v>
      </c>
      <c r="N10" s="61">
        <f>GEW!$E$12+($F10-GEW!$E$12)*SUM(Fasering!$D$5:$D$11)</f>
        <v>1910.2406649991415</v>
      </c>
      <c r="O10" s="73">
        <f>GEW!$E$12+($F10-GEW!$E$12)*SUM(Fasering!$D$5:$D$12)</f>
        <v>1925.6183854166668</v>
      </c>
      <c r="P10" s="130">
        <f t="shared" si="3"/>
        <v>102.40392308333332</v>
      </c>
      <c r="Q10" s="131">
        <f t="shared" si="4"/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72">
        <f>$P10*SUM(Fasering!$D$5:$D$12)</f>
        <v>102.40392308333335</v>
      </c>
      <c r="Y10" s="130">
        <f t="shared" si="5"/>
        <v>51.201400749999998</v>
      </c>
      <c r="Z10" s="131">
        <f t="shared" si="6"/>
        <v>1.2692495705244682</v>
      </c>
      <c r="AA10" s="71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72">
        <f>$Y10*SUM(Fasering!$D$5:$D$12)</f>
        <v>51.201400750000012</v>
      </c>
      <c r="AH10" s="5">
        <f>($AK$2+(I10+R10)*12*7.57%)*SUM(Fasering!$D$5)</f>
        <v>0</v>
      </c>
      <c r="AI10" s="9">
        <f>($AK$2+(J10+S10)*12*7.57%)*SUM(Fasering!$D$5:$D$7)</f>
        <v>475.85805876617985</v>
      </c>
      <c r="AJ10" s="9">
        <f>($AK$2+(K10+T10)*12*7.57%)*SUM(Fasering!$D$5:$D$8)</f>
        <v>760.18714454426367</v>
      </c>
      <c r="AK10" s="9">
        <f>($AK$2+(L10+U10)*12*7.57%)*SUM(Fasering!$D$5:$D$9)</f>
        <v>1052.7556785661666</v>
      </c>
      <c r="AL10" s="9">
        <f>($AK$2+(M10+V10)*12*7.57%)*SUM(Fasering!$D$5:$D$10)</f>
        <v>1353.5636608318882</v>
      </c>
      <c r="AM10" s="9">
        <f>($AK$2+(N10+W10)*12*7.57%)*SUM(Fasering!$D$5:$D$11)</f>
        <v>1661.9071086658621</v>
      </c>
      <c r="AN10" s="82">
        <f>($AK$2+(O10+X10)*12*7.57%)*SUM(Fasering!$D$5:$D$12)</f>
        <v>1979.1754650414009</v>
      </c>
      <c r="AO10" s="5">
        <f>($AK$2+(I10+AA10)*12*7.57%)*SUM(Fasering!$D$5)</f>
        <v>0</v>
      </c>
      <c r="AP10" s="9">
        <f>($AK$2+(J10+AB10)*12*7.57%)*SUM(Fasering!$D$5:$D$7)</f>
        <v>472.74846566761687</v>
      </c>
      <c r="AQ10" s="9">
        <f>($AK$2+(K10+AC10)*12*7.57%)*SUM(Fasering!$D$5:$D$8)</f>
        <v>752.48553413312482</v>
      </c>
      <c r="AR10" s="9">
        <f>($AK$2+(L10+AD10)*12*7.57%)*SUM(Fasering!$D$5:$D$9)</f>
        <v>1038.4146787736365</v>
      </c>
      <c r="AS10" s="9">
        <f>($AK$2+(M10+AE10)*12*7.57%)*SUM(Fasering!$D$5:$D$10)</f>
        <v>1330.5358995891527</v>
      </c>
      <c r="AT10" s="9">
        <f>($AK$2+(N10+AF10)*12*7.57%)*SUM(Fasering!$D$5:$D$11)</f>
        <v>1628.1716404492938</v>
      </c>
      <c r="AU10" s="82">
        <f>($AK$2+(O10+AG10)*12*7.57%)*SUM(Fasering!$D$5:$D$12)</f>
        <v>1932.6630937538007</v>
      </c>
    </row>
    <row r="11" spans="1:47" x14ac:dyDescent="0.3">
      <c r="A11" s="32">
        <f t="shared" si="7"/>
        <v>3</v>
      </c>
      <c r="B11" s="125">
        <v>17817.650000000001</v>
      </c>
      <c r="C11" s="126"/>
      <c r="D11" s="125">
        <f t="shared" si="0"/>
        <v>23980.775135000004</v>
      </c>
      <c r="E11" s="127">
        <f t="shared" si="1"/>
        <v>594.46788750096073</v>
      </c>
      <c r="F11" s="130">
        <f t="shared" si="2"/>
        <v>1998.397927916667</v>
      </c>
      <c r="G11" s="131">
        <f t="shared" si="8"/>
        <v>49.538990625080054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1867.582499877077</v>
      </c>
      <c r="K11" s="61">
        <f>GEW!$E$12+($F11-GEW!$E$12)*SUM(Fasering!$D$5:$D$8)</f>
        <v>1893.7573537616734</v>
      </c>
      <c r="L11" s="61">
        <f>GEW!$E$12+($F11-GEW!$E$12)*SUM(Fasering!$D$5:$D$9)</f>
        <v>1919.9322076462697</v>
      </c>
      <c r="M11" s="61">
        <f>GEW!$E$12+($F11-GEW!$E$12)*SUM(Fasering!$D$5:$D$10)</f>
        <v>1946.1070615308661</v>
      </c>
      <c r="N11" s="61">
        <f>GEW!$E$12+($F11-GEW!$E$12)*SUM(Fasering!$D$5:$D$11)</f>
        <v>1972.2230740320706</v>
      </c>
      <c r="O11" s="73">
        <f>GEW!$E$12+($F11-GEW!$E$12)*SUM(Fasering!$D$5:$D$12)</f>
        <v>1998.397927916667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72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71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72">
        <f>$Y11*SUM(Fasering!$D$5:$D$12)</f>
        <v>51.201400750000012</v>
      </c>
      <c r="AH11" s="5">
        <f>($AK$2+(I11+R11)*12*7.57%)*SUM(Fasering!$D$5)</f>
        <v>0</v>
      </c>
      <c r="AI11" s="9">
        <f>($AK$2+(J11+S11)*12*7.57%)*SUM(Fasering!$D$5:$D$7)</f>
        <v>480.27805123454368</v>
      </c>
      <c r="AJ11" s="9">
        <f>($AK$2+(K11+T11)*12*7.57%)*SUM(Fasering!$D$5:$D$8)</f>
        <v>771.13425528593541</v>
      </c>
      <c r="AK11" s="9">
        <f>($AK$2+(L11+U11)*12*7.57%)*SUM(Fasering!$D$5:$D$9)</f>
        <v>1073.1400533260291</v>
      </c>
      <c r="AL11" s="9">
        <f>($AK$2+(M11+V11)*12*7.57%)*SUM(Fasering!$D$5:$D$10)</f>
        <v>1386.295445354825</v>
      </c>
      <c r="AM11" s="9">
        <f>($AK$2+(N11+W11)*12*7.57%)*SUM(Fasering!$D$5:$D$11)</f>
        <v>1709.8588858623291</v>
      </c>
      <c r="AN11" s="82">
        <f>($AK$2+(O11+X11)*12*7.57%)*SUM(Fasering!$D$5:$D$12)</f>
        <v>2045.2884014484007</v>
      </c>
      <c r="AO11" s="5">
        <f>($AK$2+(I11+AA11)*12*7.57%)*SUM(Fasering!$D$5)</f>
        <v>0</v>
      </c>
      <c r="AP11" s="9">
        <f>($AK$2+(J11+AB11)*12*7.57%)*SUM(Fasering!$D$5:$D$7)</f>
        <v>477.16845813598076</v>
      </c>
      <c r="AQ11" s="9">
        <f>($AK$2+(K11+AC11)*12*7.57%)*SUM(Fasering!$D$5:$D$8)</f>
        <v>763.43264487479655</v>
      </c>
      <c r="AR11" s="9">
        <f>($AK$2+(L11+AD11)*12*7.57%)*SUM(Fasering!$D$5:$D$9)</f>
        <v>1058.7990535334995</v>
      </c>
      <c r="AS11" s="9">
        <f>($AK$2+(M11+AE11)*12*7.57%)*SUM(Fasering!$D$5:$D$10)</f>
        <v>1363.2676841120895</v>
      </c>
      <c r="AT11" s="9">
        <f>($AK$2+(N11+AF11)*12*7.57%)*SUM(Fasering!$D$5:$D$11)</f>
        <v>1676.1234176457608</v>
      </c>
      <c r="AU11" s="82">
        <f>($AK$2+(O11+AG11)*12*7.57%)*SUM(Fasering!$D$5:$D$12)</f>
        <v>1998.7760301608009</v>
      </c>
    </row>
    <row r="12" spans="1:47" x14ac:dyDescent="0.3">
      <c r="A12" s="32">
        <f t="shared" si="7"/>
        <v>4</v>
      </c>
      <c r="B12" s="125">
        <v>18461.009999999998</v>
      </c>
      <c r="C12" s="126"/>
      <c r="D12" s="125">
        <f t="shared" si="0"/>
        <v>24846.673359</v>
      </c>
      <c r="E12" s="127">
        <f t="shared" si="1"/>
        <v>615.93294378518544</v>
      </c>
      <c r="F12" s="130">
        <f t="shared" si="2"/>
        <v>2070.5561132499997</v>
      </c>
      <c r="G12" s="131">
        <f t="shared" si="8"/>
        <v>51.327745315432111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1886.2399867230063</v>
      </c>
      <c r="K12" s="61">
        <f>GEW!$E$12+($F12-GEW!$E$12)*SUM(Fasering!$D$5:$D$8)</f>
        <v>1923.1197932773123</v>
      </c>
      <c r="L12" s="61">
        <f>GEW!$E$12+($F12-GEW!$E$12)*SUM(Fasering!$D$5:$D$9)</f>
        <v>1959.9995998316185</v>
      </c>
      <c r="M12" s="61">
        <f>GEW!$E$12+($F12-GEW!$E$12)*SUM(Fasering!$D$5:$D$10)</f>
        <v>1996.8794063859245</v>
      </c>
      <c r="N12" s="61">
        <f>GEW!$E$12+($F12-GEW!$E$12)*SUM(Fasering!$D$5:$D$11)</f>
        <v>2033.6763066956937</v>
      </c>
      <c r="O12" s="73">
        <f>GEW!$E$12+($F12-GEW!$E$12)*SUM(Fasering!$D$5:$D$12)</f>
        <v>2070.5561132499997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72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71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72">
        <f>$Y12*SUM(Fasering!$D$5:$D$12)</f>
        <v>51.201400750000012</v>
      </c>
      <c r="AH12" s="5">
        <f>($AK$2+(I12+R12)*12*7.57%)*SUM(Fasering!$D$5)</f>
        <v>0</v>
      </c>
      <c r="AI12" s="9">
        <f>($AK$2+(J12+S12)*12*7.57%)*SUM(Fasering!$D$5:$D$7)</f>
        <v>484.66030790652184</v>
      </c>
      <c r="AJ12" s="9">
        <f>($AK$2+(K12+T12)*12*7.57%)*SUM(Fasering!$D$5:$D$8)</f>
        <v>781.98790479550826</v>
      </c>
      <c r="AK12" s="9">
        <f>($AK$2+(L12+U12)*12*7.57%)*SUM(Fasering!$D$5:$D$9)</f>
        <v>1093.3503959759062</v>
      </c>
      <c r="AL12" s="9">
        <f>($AK$2+(M12+V12)*12*7.57%)*SUM(Fasering!$D$5:$D$10)</f>
        <v>1418.7477814477147</v>
      </c>
      <c r="AM12" s="9">
        <f>($AK$2+(N12+W12)*12*7.57%)*SUM(Fasering!$D$5:$D$11)</f>
        <v>1757.4012735601543</v>
      </c>
      <c r="AN12" s="82">
        <f>($AK$2+(O12+X12)*12*7.57%)*SUM(Fasering!$D$5:$D$12)</f>
        <v>2110.8368970052002</v>
      </c>
      <c r="AO12" s="5">
        <f>($AK$2+(I12+AA12)*12*7.57%)*SUM(Fasering!$D$5)</f>
        <v>0</v>
      </c>
      <c r="AP12" s="9">
        <f>($AK$2+(J12+AB12)*12*7.57%)*SUM(Fasering!$D$5:$D$7)</f>
        <v>481.55071480795897</v>
      </c>
      <c r="AQ12" s="9">
        <f>($AK$2+(K12+AC12)*12*7.57%)*SUM(Fasering!$D$5:$D$8)</f>
        <v>774.28629438436963</v>
      </c>
      <c r="AR12" s="9">
        <f>($AK$2+(L12+AD12)*12*7.57%)*SUM(Fasering!$D$5:$D$9)</f>
        <v>1079.0093961833763</v>
      </c>
      <c r="AS12" s="9">
        <f>($AK$2+(M12+AE12)*12*7.57%)*SUM(Fasering!$D$5:$D$10)</f>
        <v>1395.7200202049794</v>
      </c>
      <c r="AT12" s="9">
        <f>($AK$2+(N12+AF12)*12*7.57%)*SUM(Fasering!$D$5:$D$11)</f>
        <v>1723.665805343586</v>
      </c>
      <c r="AU12" s="82">
        <f>($AK$2+(O12+AG12)*12*7.57%)*SUM(Fasering!$D$5:$D$12)</f>
        <v>2064.3245257176004</v>
      </c>
    </row>
    <row r="13" spans="1:47" x14ac:dyDescent="0.3">
      <c r="A13" s="32">
        <f t="shared" si="7"/>
        <v>5</v>
      </c>
      <c r="B13" s="125">
        <v>18470.98</v>
      </c>
      <c r="C13" s="126"/>
      <c r="D13" s="125">
        <f t="shared" si="0"/>
        <v>24860.091982000002</v>
      </c>
      <c r="E13" s="127">
        <f t="shared" si="1"/>
        <v>616.26558276049275</v>
      </c>
      <c r="F13" s="130">
        <f t="shared" si="2"/>
        <v>2071.6743318333333</v>
      </c>
      <c r="G13" s="131">
        <f t="shared" si="8"/>
        <v>51.355465230041062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1886.5291174489666</v>
      </c>
      <c r="K13" s="61">
        <f>GEW!$E$12+($F13-GEW!$E$12)*SUM(Fasering!$D$5:$D$8)</f>
        <v>1923.5748161602567</v>
      </c>
      <c r="L13" s="61">
        <f>GEW!$E$12+($F13-GEW!$E$12)*SUM(Fasering!$D$5:$D$9)</f>
        <v>1960.6205148715464</v>
      </c>
      <c r="M13" s="61">
        <f>GEW!$E$12+($F13-GEW!$E$12)*SUM(Fasering!$D$5:$D$10)</f>
        <v>1997.6662135828362</v>
      </c>
      <c r="N13" s="61">
        <f>GEW!$E$12+($F13-GEW!$E$12)*SUM(Fasering!$D$5:$D$11)</f>
        <v>2034.6286331220435</v>
      </c>
      <c r="O13" s="73">
        <f>GEW!$E$12+($F13-GEW!$E$12)*SUM(Fasering!$D$5:$D$12)</f>
        <v>2071.6743318333333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72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71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72">
        <f>$Y13*SUM(Fasering!$D$5:$D$12)</f>
        <v>51.201400750000012</v>
      </c>
      <c r="AH13" s="5">
        <f>($AK$2+(I13+R13)*12*7.57%)*SUM(Fasering!$D$5)</f>
        <v>0</v>
      </c>
      <c r="AI13" s="9">
        <f>($AK$2+(J13+S13)*12*7.57%)*SUM(Fasering!$D$5:$D$7)</f>
        <v>484.728218716985</v>
      </c>
      <c r="AJ13" s="9">
        <f>($AK$2+(K13+T13)*12*7.57%)*SUM(Fasering!$D$5:$D$8)</f>
        <v>782.15610127276909</v>
      </c>
      <c r="AK13" s="9">
        <f>($AK$2+(L13+U13)*12*7.57%)*SUM(Fasering!$D$5:$D$9)</f>
        <v>1093.6635909464037</v>
      </c>
      <c r="AL13" s="9">
        <f>($AK$2+(M13+V13)*12*7.57%)*SUM(Fasering!$D$5:$D$10)</f>
        <v>1419.2506877378889</v>
      </c>
      <c r="AM13" s="9">
        <f>($AK$2+(N13+W13)*12*7.57%)*SUM(Fasering!$D$5:$D$11)</f>
        <v>1758.1380268636663</v>
      </c>
      <c r="AN13" s="82">
        <f>($AK$2+(O13+X13)*12*7.57%)*SUM(Fasering!$D$5:$D$12)</f>
        <v>2111.8526867663004</v>
      </c>
      <c r="AO13" s="5">
        <f>($AK$2+(I13+AA13)*12*7.57%)*SUM(Fasering!$D$5)</f>
        <v>0</v>
      </c>
      <c r="AP13" s="9">
        <f>($AK$2+(J13+AB13)*12*7.57%)*SUM(Fasering!$D$5:$D$7)</f>
        <v>481.61862561842213</v>
      </c>
      <c r="AQ13" s="9">
        <f>($AK$2+(K13+AC13)*12*7.57%)*SUM(Fasering!$D$5:$D$8)</f>
        <v>774.45449086163023</v>
      </c>
      <c r="AR13" s="9">
        <f>($AK$2+(L13+AD13)*12*7.57%)*SUM(Fasering!$D$5:$D$9)</f>
        <v>1079.3225911538739</v>
      </c>
      <c r="AS13" s="9">
        <f>($AK$2+(M13+AE13)*12*7.57%)*SUM(Fasering!$D$5:$D$10)</f>
        <v>1396.2229264951534</v>
      </c>
      <c r="AT13" s="9">
        <f>($AK$2+(N13+AF13)*12*7.57%)*SUM(Fasering!$D$5:$D$11)</f>
        <v>1724.4025586470982</v>
      </c>
      <c r="AU13" s="82">
        <f>($AK$2+(O13+AG13)*12*7.57%)*SUM(Fasering!$D$5:$D$12)</f>
        <v>2065.3403154787006</v>
      </c>
    </row>
    <row r="14" spans="1:47" x14ac:dyDescent="0.3">
      <c r="A14" s="32">
        <f t="shared" si="7"/>
        <v>6</v>
      </c>
      <c r="B14" s="125">
        <v>19387.97</v>
      </c>
      <c r="C14" s="126"/>
      <c r="D14" s="125">
        <f t="shared" si="0"/>
        <v>26094.268823000002</v>
      </c>
      <c r="E14" s="127">
        <f t="shared" si="1"/>
        <v>646.86002749139197</v>
      </c>
      <c r="F14" s="125">
        <f t="shared" si="2"/>
        <v>2174.5224019166667</v>
      </c>
      <c r="G14" s="127">
        <f t="shared" si="8"/>
        <v>53.905002290949326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1913.1218942191244</v>
      </c>
      <c r="K14" s="61">
        <f>GEW!$E$12+($F14-GEW!$E$12)*SUM(Fasering!$D$5:$D$8)</f>
        <v>1965.4255115896367</v>
      </c>
      <c r="L14" s="61">
        <f>GEW!$E$12+($F14-GEW!$E$12)*SUM(Fasering!$D$5:$D$9)</f>
        <v>2017.7291289601487</v>
      </c>
      <c r="M14" s="61">
        <f>GEW!$E$12+($F14-GEW!$E$12)*SUM(Fasering!$D$5:$D$10)</f>
        <v>2070.0327463306608</v>
      </c>
      <c r="N14" s="61">
        <f>GEW!$E$12+($F14-GEW!$E$12)*SUM(Fasering!$D$5:$D$11)</f>
        <v>2122.2187845461544</v>
      </c>
      <c r="O14" s="73">
        <f>GEW!$E$12+($F14-GEW!$E$12)*SUM(Fasering!$D$5:$D$12)</f>
        <v>2174.5224019166667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72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71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72">
        <f>$Y14*SUM(Fasering!$D$5:$D$12)</f>
        <v>51.201400750000012</v>
      </c>
      <c r="AH14" s="5">
        <f>($AK$2+(I14+R14)*12*7.57%)*SUM(Fasering!$D$5)</f>
        <v>0</v>
      </c>
      <c r="AI14" s="9">
        <f>($AK$2+(J14+S14)*12*7.57%)*SUM(Fasering!$D$5:$D$7)</f>
        <v>490.97431040070359</v>
      </c>
      <c r="AJ14" s="9">
        <f>($AK$2+(K14+T14)*12*7.57%)*SUM(Fasering!$D$5:$D$8)</f>
        <v>797.62595961612794</v>
      </c>
      <c r="AK14" s="9">
        <f>($AK$2+(L14+U14)*12*7.57%)*SUM(Fasering!$D$5:$D$9)</f>
        <v>1122.4696747976079</v>
      </c>
      <c r="AL14" s="9">
        <f>($AK$2+(M14+V14)*12*7.57%)*SUM(Fasering!$D$5:$D$10)</f>
        <v>1465.5054559451432</v>
      </c>
      <c r="AM14" s="9">
        <f>($AK$2+(N14+W14)*12*7.57%)*SUM(Fasering!$D$5:$D$11)</f>
        <v>1825.9008565313936</v>
      </c>
      <c r="AN14" s="82">
        <f>($AK$2+(O14+X14)*12*7.57%)*SUM(Fasering!$D$5:$D$12)</f>
        <v>2205.2798736300006</v>
      </c>
      <c r="AO14" s="5">
        <f>($AK$2+(I14+AA14)*12*7.57%)*SUM(Fasering!$D$5)</f>
        <v>0</v>
      </c>
      <c r="AP14" s="9">
        <f>($AK$2+(J14+AB14)*12*7.57%)*SUM(Fasering!$D$5:$D$7)</f>
        <v>487.86471730214072</v>
      </c>
      <c r="AQ14" s="9">
        <f>($AK$2+(K14+AC14)*12*7.57%)*SUM(Fasering!$D$5:$D$8)</f>
        <v>789.9243492049892</v>
      </c>
      <c r="AR14" s="9">
        <f>($AK$2+(L14+AD14)*12*7.57%)*SUM(Fasering!$D$5:$D$9)</f>
        <v>1108.1286750050781</v>
      </c>
      <c r="AS14" s="9">
        <f>($AK$2+(M14+AE14)*12*7.57%)*SUM(Fasering!$D$5:$D$10)</f>
        <v>1442.4776947024081</v>
      </c>
      <c r="AT14" s="9">
        <f>($AK$2+(N14+AF14)*12*7.57%)*SUM(Fasering!$D$5:$D$11)</f>
        <v>1792.1653883148256</v>
      </c>
      <c r="AU14" s="82">
        <f>($AK$2+(O14+AG14)*12*7.57%)*SUM(Fasering!$D$5:$D$12)</f>
        <v>2158.7675023424003</v>
      </c>
    </row>
    <row r="15" spans="1:47" x14ac:dyDescent="0.3">
      <c r="A15" s="32">
        <f t="shared" si="7"/>
        <v>7</v>
      </c>
      <c r="B15" s="125">
        <v>19397.93</v>
      </c>
      <c r="C15" s="126"/>
      <c r="D15" s="125">
        <f t="shared" si="0"/>
        <v>26107.673987000002</v>
      </c>
      <c r="E15" s="127">
        <f t="shared" si="1"/>
        <v>647.19233282680432</v>
      </c>
      <c r="F15" s="125">
        <f t="shared" si="2"/>
        <v>2175.6394989166665</v>
      </c>
      <c r="G15" s="127">
        <f t="shared" si="8"/>
        <v>53.932694402233679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1913.4107349443568</v>
      </c>
      <c r="K15" s="61">
        <f>GEW!$E$12+($F15-GEW!$E$12)*SUM(Fasering!$D$5:$D$8)</f>
        <v>1965.8800780805216</v>
      </c>
      <c r="L15" s="61">
        <f>GEW!$E$12+($F15-GEW!$E$12)*SUM(Fasering!$D$5:$D$9)</f>
        <v>2018.3494212166863</v>
      </c>
      <c r="M15" s="61">
        <f>GEW!$E$12+($F15-GEW!$E$12)*SUM(Fasering!$D$5:$D$10)</f>
        <v>2070.8187643528513</v>
      </c>
      <c r="N15" s="61">
        <f>GEW!$E$12+($F15-GEW!$E$12)*SUM(Fasering!$D$5:$D$11)</f>
        <v>2123.1701557805018</v>
      </c>
      <c r="O15" s="73">
        <f>GEW!$E$12+($F15-GEW!$E$12)*SUM(Fasering!$D$5:$D$12)</f>
        <v>2175.6394989166665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72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71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72">
        <f>$Y15*SUM(Fasering!$D$5:$D$12)</f>
        <v>51.201400750000012</v>
      </c>
      <c r="AH15" s="5">
        <f>($AK$2+(I15+R15)*12*7.57%)*SUM(Fasering!$D$5)</f>
        <v>0</v>
      </c>
      <c r="AI15" s="9">
        <f>($AK$2+(J15+S15)*12*7.57%)*SUM(Fasering!$D$5:$D$7)</f>
        <v>491.04215309601096</v>
      </c>
      <c r="AJ15" s="9">
        <f>($AK$2+(K15+T15)*12*7.57%)*SUM(Fasering!$D$5:$D$8)</f>
        <v>797.79398739080352</v>
      </c>
      <c r="AK15" s="9">
        <f>($AK$2+(L15+U15)*12*7.57%)*SUM(Fasering!$D$5:$D$9)</f>
        <v>1122.7825556307228</v>
      </c>
      <c r="AL15" s="9">
        <f>($AK$2+(M15+V15)*12*7.57%)*SUM(Fasering!$D$5:$D$10)</f>
        <v>1466.0078578157684</v>
      </c>
      <c r="AM15" s="9">
        <f>($AK$2+(N15+W15)*12*7.57%)*SUM(Fasering!$D$5:$D$11)</f>
        <v>1826.6368708646912</v>
      </c>
      <c r="AN15" s="82">
        <f>($AK$2+(O15+X15)*12*7.57%)*SUM(Fasering!$D$5:$D$12)</f>
        <v>2206.2946445448006</v>
      </c>
      <c r="AO15" s="5">
        <f>($AK$2+(I15+AA15)*12*7.57%)*SUM(Fasering!$D$5)</f>
        <v>0</v>
      </c>
      <c r="AP15" s="9">
        <f>($AK$2+(J15+AB15)*12*7.57%)*SUM(Fasering!$D$5:$D$7)</f>
        <v>487.93255999744798</v>
      </c>
      <c r="AQ15" s="9">
        <f>($AK$2+(K15+AC15)*12*7.57%)*SUM(Fasering!$D$5:$D$8)</f>
        <v>790.09237697966478</v>
      </c>
      <c r="AR15" s="9">
        <f>($AK$2+(L15+AD15)*12*7.57%)*SUM(Fasering!$D$5:$D$9)</f>
        <v>1108.4415558381929</v>
      </c>
      <c r="AS15" s="9">
        <f>($AK$2+(M15+AE15)*12*7.57%)*SUM(Fasering!$D$5:$D$10)</f>
        <v>1442.9800965730328</v>
      </c>
      <c r="AT15" s="9">
        <f>($AK$2+(N15+AF15)*12*7.57%)*SUM(Fasering!$D$5:$D$11)</f>
        <v>1792.9014026481232</v>
      </c>
      <c r="AU15" s="82">
        <f>($AK$2+(O15+AG15)*12*7.57%)*SUM(Fasering!$D$5:$D$12)</f>
        <v>2159.7822732572004</v>
      </c>
    </row>
    <row r="16" spans="1:47" x14ac:dyDescent="0.3">
      <c r="A16" s="32">
        <f t="shared" si="7"/>
        <v>8</v>
      </c>
      <c r="B16" s="125">
        <v>20314.89</v>
      </c>
      <c r="C16" s="126"/>
      <c r="D16" s="125">
        <f t="shared" si="0"/>
        <v>27341.810451000001</v>
      </c>
      <c r="E16" s="127">
        <f t="shared" si="1"/>
        <v>677.78577663801843</v>
      </c>
      <c r="F16" s="125">
        <f t="shared" si="2"/>
        <v>2278.4842042500004</v>
      </c>
      <c r="G16" s="127">
        <f t="shared" si="8"/>
        <v>56.48214805316821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1940.0026417123302</v>
      </c>
      <c r="K16" s="61">
        <f>GEW!$E$12+($F16-GEW!$E$12)*SUM(Fasering!$D$5:$D$8)</f>
        <v>2007.7294043337245</v>
      </c>
      <c r="L16" s="61">
        <f>GEW!$E$12+($F16-GEW!$E$12)*SUM(Fasering!$D$5:$D$9)</f>
        <v>2075.4561669551185</v>
      </c>
      <c r="M16" s="61">
        <f>GEW!$E$12+($F16-GEW!$E$12)*SUM(Fasering!$D$5:$D$10)</f>
        <v>2143.1829295765128</v>
      </c>
      <c r="N16" s="61">
        <f>GEW!$E$12+($F16-GEW!$E$12)*SUM(Fasering!$D$5:$D$11)</f>
        <v>2210.7574416286061</v>
      </c>
      <c r="O16" s="73">
        <f>GEW!$E$12+($F16-GEW!$E$12)*SUM(Fasering!$D$5:$D$12)</f>
        <v>2278.4842042500004</v>
      </c>
      <c r="P16" s="130">
        <f t="shared" si="3"/>
        <v>63.518628916666636</v>
      </c>
      <c r="Q16" s="131">
        <f t="shared" si="4"/>
        <v>1.5745856810915901</v>
      </c>
      <c r="R16" s="45">
        <f>$P16*SUM(Fasering!$D$5)</f>
        <v>0</v>
      </c>
      <c r="S16" s="45">
        <f>$P16*SUM(Fasering!$D$5:$D$7)</f>
        <v>16.423611237029224</v>
      </c>
      <c r="T16" s="45">
        <f>$P16*SUM(Fasering!$D$5:$D$8)</f>
        <v>25.846851484226416</v>
      </c>
      <c r="U16" s="45">
        <f>$P16*SUM(Fasering!$D$5:$D$9)</f>
        <v>35.270091731423612</v>
      </c>
      <c r="V16" s="45">
        <f>$P16*SUM(Fasering!$D$5:$D$10)</f>
        <v>44.693331978620805</v>
      </c>
      <c r="W16" s="45">
        <f>$P16*SUM(Fasering!$D$5:$D$11)</f>
        <v>54.095388669469457</v>
      </c>
      <c r="X16" s="72">
        <f>$P16*SUM(Fasering!$D$5:$D$12)</f>
        <v>63.51862891666665</v>
      </c>
      <c r="Y16" s="130">
        <f t="shared" si="5"/>
        <v>25.601261166666667</v>
      </c>
      <c r="Z16" s="131">
        <f t="shared" si="6"/>
        <v>0.63463868692452552</v>
      </c>
      <c r="AA16" s="71">
        <f>$Y16*SUM(Fasering!$D$5)</f>
        <v>0</v>
      </c>
      <c r="AB16" s="45">
        <f>$Y16*SUM(Fasering!$D$5:$D$7)</f>
        <v>6.6195566206351284</v>
      </c>
      <c r="AC16" s="45">
        <f>$Y16*SUM(Fasering!$D$5:$D$8)</f>
        <v>10.417605141506764</v>
      </c>
      <c r="AD16" s="45">
        <f>$Y16*SUM(Fasering!$D$5:$D$9)</f>
        <v>14.215653662378397</v>
      </c>
      <c r="AE16" s="45">
        <f>$Y16*SUM(Fasering!$D$5:$D$10)</f>
        <v>18.013702183250032</v>
      </c>
      <c r="AF16" s="45">
        <f>$Y16*SUM(Fasering!$D$5:$D$11)</f>
        <v>21.803212645795039</v>
      </c>
      <c r="AG16" s="72">
        <f>$Y16*SUM(Fasering!$D$5:$D$12)</f>
        <v>25.601261166666674</v>
      </c>
      <c r="AH16" s="5">
        <f>($AK$2+(I16+R16)*12*7.57%)*SUM(Fasering!$D$5)</f>
        <v>0</v>
      </c>
      <c r="AI16" s="9">
        <f>($AK$2+(J16+S16)*12*7.57%)*SUM(Fasering!$D$5:$D$7)</f>
        <v>494.92648797813337</v>
      </c>
      <c r="AJ16" s="9">
        <f>($AK$2+(K16+T16)*12*7.57%)*SUM(Fasering!$D$5:$D$8)</f>
        <v>807.41442100391157</v>
      </c>
      <c r="AK16" s="9">
        <f>($AK$2+(L16+U16)*12*7.57%)*SUM(Fasering!$D$5:$D$9)</f>
        <v>1140.6965540134618</v>
      </c>
      <c r="AL16" s="9">
        <f>($AK$2+(M16+V16)*12*7.57%)*SUM(Fasering!$D$5:$D$10)</f>
        <v>1494.772887006784</v>
      </c>
      <c r="AM16" s="9">
        <f>($AK$2+(N16+W16)*12*7.57%)*SUM(Fasering!$D$5:$D$11)</f>
        <v>1868.7773862970503</v>
      </c>
      <c r="AN16" s="82">
        <f>($AK$2+(O16+X16)*12*7.57%)*SUM(Fasering!$D$5:$D$12)</f>
        <v>2264.395373648601</v>
      </c>
      <c r="AO16" s="5">
        <f>($AK$2+(I16+AA16)*12*7.57%)*SUM(Fasering!$D$5)</f>
        <v>0</v>
      </c>
      <c r="AP16" s="9">
        <f>($AK$2+(J16+AB16)*12*7.57%)*SUM(Fasering!$D$5:$D$7)</f>
        <v>492.62371890157328</v>
      </c>
      <c r="AQ16" s="9">
        <f>($AK$2+(K16+AC16)*12*7.57%)*SUM(Fasering!$D$5:$D$8)</f>
        <v>801.7110927122842</v>
      </c>
      <c r="AR16" s="9">
        <f>($AK$2+(L16+AD16)*12*7.57%)*SUM(Fasering!$D$5:$D$9)</f>
        <v>1130.0765115183672</v>
      </c>
      <c r="AS16" s="9">
        <f>($AK$2+(M16+AE16)*12*7.57%)*SUM(Fasering!$D$5:$D$10)</f>
        <v>1477.7199753198227</v>
      </c>
      <c r="AT16" s="9">
        <f>($AK$2+(N16+AF16)*12*7.57%)*SUM(Fasering!$D$5:$D$11)</f>
        <v>1843.7950202671386</v>
      </c>
      <c r="AU16" s="82">
        <f>($AK$2+(O16+AG16)*12*7.57%)*SUM(Fasering!$D$5:$D$12)</f>
        <v>2229.9512367845009</v>
      </c>
    </row>
    <row r="17" spans="1:47" x14ac:dyDescent="0.3">
      <c r="A17" s="32">
        <f t="shared" si="7"/>
        <v>9</v>
      </c>
      <c r="B17" s="125">
        <v>20324.86</v>
      </c>
      <c r="C17" s="126"/>
      <c r="D17" s="125">
        <f t="shared" si="0"/>
        <v>27355.229074000003</v>
      </c>
      <c r="E17" s="127">
        <f t="shared" si="1"/>
        <v>678.11841561332585</v>
      </c>
      <c r="F17" s="125">
        <f t="shared" si="2"/>
        <v>2279.6024228333335</v>
      </c>
      <c r="G17" s="127">
        <f t="shared" si="8"/>
        <v>56.509867967777154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1940.2917724382905</v>
      </c>
      <c r="K17" s="61">
        <f>GEW!$E$12+($F17-GEW!$E$12)*SUM(Fasering!$D$5:$D$8)</f>
        <v>2008.1844272166684</v>
      </c>
      <c r="L17" s="61">
        <f>GEW!$E$12+($F17-GEW!$E$12)*SUM(Fasering!$D$5:$D$9)</f>
        <v>2076.0770819950462</v>
      </c>
      <c r="M17" s="61">
        <f>GEW!$E$12+($F17-GEW!$E$12)*SUM(Fasering!$D$5:$D$10)</f>
        <v>2143.9697367734243</v>
      </c>
      <c r="N17" s="61">
        <f>GEW!$E$12+($F17-GEW!$E$12)*SUM(Fasering!$D$5:$D$11)</f>
        <v>2211.7097680549559</v>
      </c>
      <c r="O17" s="73">
        <f>GEW!$E$12+($F17-GEW!$E$12)*SUM(Fasering!$D$5:$D$12)</f>
        <v>2279.6024228333335</v>
      </c>
      <c r="P17" s="130">
        <f t="shared" si="3"/>
        <v>62.40041033333317</v>
      </c>
      <c r="Q17" s="131">
        <f t="shared" si="4"/>
        <v>1.5468657664826431</v>
      </c>
      <c r="R17" s="45">
        <f>$P17*SUM(Fasering!$D$5)</f>
        <v>0</v>
      </c>
      <c r="S17" s="45">
        <f>$P17*SUM(Fasering!$D$5:$D$7)</f>
        <v>16.134480511068737</v>
      </c>
      <c r="T17" s="45">
        <f>$P17*SUM(Fasering!$D$5:$D$8)</f>
        <v>25.391828601282253</v>
      </c>
      <c r="U17" s="45">
        <f>$P17*SUM(Fasering!$D$5:$D$9)</f>
        <v>34.649176691495768</v>
      </c>
      <c r="V17" s="45">
        <f>$P17*SUM(Fasering!$D$5:$D$10)</f>
        <v>43.906524781709287</v>
      </c>
      <c r="W17" s="45">
        <f>$P17*SUM(Fasering!$D$5:$D$11)</f>
        <v>53.143062243119665</v>
      </c>
      <c r="X17" s="72">
        <f>$P17*SUM(Fasering!$D$5:$D$12)</f>
        <v>62.400410333333184</v>
      </c>
      <c r="Y17" s="130">
        <f t="shared" si="5"/>
        <v>25.601261166666667</v>
      </c>
      <c r="Z17" s="131">
        <f t="shared" si="6"/>
        <v>0.63463868692452552</v>
      </c>
      <c r="AA17" s="71">
        <f>$Y17*SUM(Fasering!$D$5)</f>
        <v>0</v>
      </c>
      <c r="AB17" s="45">
        <f>$Y17*SUM(Fasering!$D$5:$D$7)</f>
        <v>6.6195566206351284</v>
      </c>
      <c r="AC17" s="45">
        <f>$Y17*SUM(Fasering!$D$5:$D$8)</f>
        <v>10.417605141506764</v>
      </c>
      <c r="AD17" s="45">
        <f>$Y17*SUM(Fasering!$D$5:$D$9)</f>
        <v>14.215653662378397</v>
      </c>
      <c r="AE17" s="45">
        <f>$Y17*SUM(Fasering!$D$5:$D$10)</f>
        <v>18.013702183250032</v>
      </c>
      <c r="AF17" s="45">
        <f>$Y17*SUM(Fasering!$D$5:$D$11)</f>
        <v>21.803212645795039</v>
      </c>
      <c r="AG17" s="72">
        <f>$Y17*SUM(Fasering!$D$5:$D$12)</f>
        <v>25.601261166666674</v>
      </c>
      <c r="AH17" s="5">
        <f>($AK$2+(I17+R17)*12*7.57%)*SUM(Fasering!$D$5)</f>
        <v>0</v>
      </c>
      <c r="AI17" s="9">
        <f>($AK$2+(J17+S17)*12*7.57%)*SUM(Fasering!$D$5:$D$7)</f>
        <v>494.92648797813331</v>
      </c>
      <c r="AJ17" s="9">
        <f>($AK$2+(K17+T17)*12*7.57%)*SUM(Fasering!$D$5:$D$8)</f>
        <v>807.41442100391157</v>
      </c>
      <c r="AK17" s="9">
        <f>($AK$2+(L17+U17)*12*7.57%)*SUM(Fasering!$D$5:$D$9)</f>
        <v>1140.6965540134615</v>
      </c>
      <c r="AL17" s="9">
        <f>($AK$2+(M17+V17)*12*7.57%)*SUM(Fasering!$D$5:$D$10)</f>
        <v>1494.772887006784</v>
      </c>
      <c r="AM17" s="9">
        <f>($AK$2+(N17+W17)*12*7.57%)*SUM(Fasering!$D$5:$D$11)</f>
        <v>1868.7773862970503</v>
      </c>
      <c r="AN17" s="82">
        <f>($AK$2+(O17+X17)*12*7.57%)*SUM(Fasering!$D$5:$D$12)</f>
        <v>2264.3953736486005</v>
      </c>
      <c r="AO17" s="5">
        <f>($AK$2+(I17+AA17)*12*7.57%)*SUM(Fasering!$D$5)</f>
        <v>0</v>
      </c>
      <c r="AP17" s="9">
        <f>($AK$2+(J17+AB17)*12*7.57%)*SUM(Fasering!$D$5:$D$7)</f>
        <v>492.69162971203656</v>
      </c>
      <c r="AQ17" s="9">
        <f>($AK$2+(K17+AC17)*12*7.57%)*SUM(Fasering!$D$5:$D$8)</f>
        <v>801.87928918954481</v>
      </c>
      <c r="AR17" s="9">
        <f>($AK$2+(L17+AD17)*12*7.57%)*SUM(Fasering!$D$5:$D$9)</f>
        <v>1130.3897064888647</v>
      </c>
      <c r="AS17" s="9">
        <f>($AK$2+(M17+AE17)*12*7.57%)*SUM(Fasering!$D$5:$D$10)</f>
        <v>1478.2228816099962</v>
      </c>
      <c r="AT17" s="9">
        <f>($AK$2+(N17+AF17)*12*7.57%)*SUM(Fasering!$D$5:$D$11)</f>
        <v>1844.5317735706506</v>
      </c>
      <c r="AU17" s="82">
        <f>($AK$2+(O17+AG17)*12*7.57%)*SUM(Fasering!$D$5:$D$12)</f>
        <v>2230.9670265456007</v>
      </c>
    </row>
    <row r="18" spans="1:47" x14ac:dyDescent="0.3">
      <c r="A18" s="32">
        <f t="shared" si="7"/>
        <v>10</v>
      </c>
      <c r="B18" s="125">
        <v>21241.85</v>
      </c>
      <c r="C18" s="126"/>
      <c r="D18" s="125">
        <f t="shared" si="0"/>
        <v>28589.405914999999</v>
      </c>
      <c r="E18" s="127">
        <f t="shared" si="1"/>
        <v>708.71286034422496</v>
      </c>
      <c r="F18" s="125">
        <f t="shared" si="2"/>
        <v>2382.4504929166665</v>
      </c>
      <c r="G18" s="127">
        <f t="shared" si="8"/>
        <v>59.059405028685404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1966.8845492084483</v>
      </c>
      <c r="K18" s="61">
        <f>GEW!$E$12+($F18-GEW!$E$12)*SUM(Fasering!$D$5:$D$8)</f>
        <v>2050.0351226460484</v>
      </c>
      <c r="L18" s="61">
        <f>GEW!$E$12+($F18-GEW!$E$12)*SUM(Fasering!$D$5:$D$9)</f>
        <v>2133.1856960836485</v>
      </c>
      <c r="M18" s="61">
        <f>GEW!$E$12+($F18-GEW!$E$12)*SUM(Fasering!$D$5:$D$10)</f>
        <v>2216.3362695212486</v>
      </c>
      <c r="N18" s="61">
        <f>GEW!$E$12+($F18-GEW!$E$12)*SUM(Fasering!$D$5:$D$11)</f>
        <v>2299.2999194790664</v>
      </c>
      <c r="O18" s="73">
        <f>GEW!$E$12+($F18-GEW!$E$12)*SUM(Fasering!$D$5:$D$12)</f>
        <v>2382.4504929166665</v>
      </c>
      <c r="P18" s="125">
        <f t="shared" si="3"/>
        <v>51.201400749999998</v>
      </c>
      <c r="Q18" s="127">
        <f t="shared" si="4"/>
        <v>1.2692495705244682</v>
      </c>
      <c r="R18" s="45">
        <f>$P18*SUM(Fasering!$D$5)</f>
        <v>0</v>
      </c>
      <c r="S18" s="45">
        <f>$P18*SUM(Fasering!$D$5:$D$7)</f>
        <v>13.238823240542111</v>
      </c>
      <c r="T18" s="45">
        <f>$P18*SUM(Fasering!$D$5:$D$8)</f>
        <v>20.834753890954403</v>
      </c>
      <c r="U18" s="45">
        <f>$P18*SUM(Fasering!$D$5:$D$9)</f>
        <v>28.430684541366695</v>
      </c>
      <c r="V18" s="45">
        <f>$P18*SUM(Fasering!$D$5:$D$10)</f>
        <v>36.026615191778987</v>
      </c>
      <c r="W18" s="45">
        <f>$P18*SUM(Fasering!$D$5:$D$11)</f>
        <v>43.60547009958772</v>
      </c>
      <c r="X18" s="72">
        <f>$P18*SUM(Fasering!$D$5:$D$12)</f>
        <v>51.201400750000012</v>
      </c>
      <c r="Y18" s="125">
        <f t="shared" si="5"/>
        <v>25.601261166666667</v>
      </c>
      <c r="Z18" s="127">
        <f t="shared" si="6"/>
        <v>0.63463868692452552</v>
      </c>
      <c r="AA18" s="71">
        <f>$Y18*SUM(Fasering!$D$5)</f>
        <v>0</v>
      </c>
      <c r="AB18" s="45">
        <f>$Y18*SUM(Fasering!$D$5:$D$7)</f>
        <v>6.6195566206351284</v>
      </c>
      <c r="AC18" s="45">
        <f>$Y18*SUM(Fasering!$D$5:$D$8)</f>
        <v>10.417605141506764</v>
      </c>
      <c r="AD18" s="45">
        <f>$Y18*SUM(Fasering!$D$5:$D$9)</f>
        <v>14.215653662378397</v>
      </c>
      <c r="AE18" s="45">
        <f>$Y18*SUM(Fasering!$D$5:$D$10)</f>
        <v>18.013702183250032</v>
      </c>
      <c r="AF18" s="45">
        <f>$Y18*SUM(Fasering!$D$5:$D$11)</f>
        <v>21.803212645795039</v>
      </c>
      <c r="AG18" s="72">
        <f>$Y18*SUM(Fasering!$D$5:$D$12)</f>
        <v>25.601261166666674</v>
      </c>
      <c r="AH18" s="5">
        <f>($AK$2+(I18+R18)*12*7.57%)*SUM(Fasering!$D$5)</f>
        <v>0</v>
      </c>
      <c r="AI18" s="9">
        <f>($AK$2+(J18+S18)*12*7.57%)*SUM(Fasering!$D$5:$D$7)</f>
        <v>500.49244982988068</v>
      </c>
      <c r="AJ18" s="9">
        <f>($AK$2+(K18+T18)*12*7.57%)*SUM(Fasering!$D$5:$D$8)</f>
        <v>821.19978403588811</v>
      </c>
      <c r="AK18" s="9">
        <f>($AK$2+(L18+U18)*12*7.57%)*SUM(Fasering!$D$5:$D$9)</f>
        <v>1166.3659760989513</v>
      </c>
      <c r="AL18" s="9">
        <f>($AK$2+(M18+V18)*12*7.57%)*SUM(Fasering!$D$5:$D$10)</f>
        <v>1535.9910260190697</v>
      </c>
      <c r="AM18" s="9">
        <f>($AK$2+(N18+W18)*12*7.57%)*SUM(Fasering!$D$5:$D$11)</f>
        <v>1929.1615983764473</v>
      </c>
      <c r="AN18" s="82">
        <f>($AK$2+(O18+X18)*12*7.57%)*SUM(Fasering!$D$5:$D$12)</f>
        <v>2347.6493802068003</v>
      </c>
      <c r="AO18" s="5">
        <f>($AK$2+(I18+AA18)*12*7.57%)*SUM(Fasering!$D$5)</f>
        <v>0</v>
      </c>
      <c r="AP18" s="9">
        <f>($AK$2+(J18+AB18)*12*7.57%)*SUM(Fasering!$D$5:$D$7)</f>
        <v>498.93772139575515</v>
      </c>
      <c r="AQ18" s="9">
        <f>($AK$2+(K18+AC18)*12*7.57%)*SUM(Fasering!$D$5:$D$8)</f>
        <v>817.34914753290366</v>
      </c>
      <c r="AR18" s="9">
        <f>($AK$2+(L18+AD18)*12*7.57%)*SUM(Fasering!$D$5:$D$9)</f>
        <v>1159.1957903400689</v>
      </c>
      <c r="AS18" s="9">
        <f>($AK$2+(M18+AE18)*12*7.57%)*SUM(Fasering!$D$5:$D$10)</f>
        <v>1524.4776498172512</v>
      </c>
      <c r="AT18" s="9">
        <f>($AK$2+(N18+AF18)*12*7.57%)*SUM(Fasering!$D$5:$D$11)</f>
        <v>1912.2946032383777</v>
      </c>
      <c r="AU18" s="82">
        <f>($AK$2+(O18+AG18)*12*7.57%)*SUM(Fasering!$D$5:$D$12)</f>
        <v>2324.3942134093004</v>
      </c>
    </row>
    <row r="19" spans="1:47" x14ac:dyDescent="0.3">
      <c r="A19" s="32">
        <f t="shared" si="7"/>
        <v>11</v>
      </c>
      <c r="B19" s="125">
        <v>21251.81</v>
      </c>
      <c r="C19" s="126"/>
      <c r="D19" s="125">
        <f t="shared" si="0"/>
        <v>28602.811079000003</v>
      </c>
      <c r="E19" s="127">
        <f t="shared" si="1"/>
        <v>709.04516567963731</v>
      </c>
      <c r="F19" s="125">
        <f t="shared" si="2"/>
        <v>2383.5675899166672</v>
      </c>
      <c r="G19" s="127">
        <f t="shared" si="8"/>
        <v>59.087097139969785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1967.1733899336807</v>
      </c>
      <c r="K19" s="61">
        <f>GEW!$E$12+($F19-GEW!$E$12)*SUM(Fasering!$D$5:$D$8)</f>
        <v>2050.4896891369335</v>
      </c>
      <c r="L19" s="61">
        <f>GEW!$E$12+($F19-GEW!$E$12)*SUM(Fasering!$D$5:$D$9)</f>
        <v>2133.8059883401866</v>
      </c>
      <c r="M19" s="61">
        <f>GEW!$E$12+($F19-GEW!$E$12)*SUM(Fasering!$D$5:$D$10)</f>
        <v>2217.1222875434396</v>
      </c>
      <c r="N19" s="61">
        <f>GEW!$E$12+($F19-GEW!$E$12)*SUM(Fasering!$D$5:$D$11)</f>
        <v>2300.2512907134146</v>
      </c>
      <c r="O19" s="73">
        <f>GEW!$E$12+($F19-GEW!$E$12)*SUM(Fasering!$D$5:$D$12)</f>
        <v>2383.5675899166672</v>
      </c>
      <c r="P19" s="125">
        <f t="shared" si="3"/>
        <v>51.201400749999998</v>
      </c>
      <c r="Q19" s="127">
        <f t="shared" si="4"/>
        <v>1.2692495705244682</v>
      </c>
      <c r="R19" s="45">
        <f>$P19*SUM(Fasering!$D$5)</f>
        <v>0</v>
      </c>
      <c r="S19" s="45">
        <f>$P19*SUM(Fasering!$D$5:$D$7)</f>
        <v>13.238823240542111</v>
      </c>
      <c r="T19" s="45">
        <f>$P19*SUM(Fasering!$D$5:$D$8)</f>
        <v>20.834753890954403</v>
      </c>
      <c r="U19" s="45">
        <f>$P19*SUM(Fasering!$D$5:$D$9)</f>
        <v>28.430684541366695</v>
      </c>
      <c r="V19" s="45">
        <f>$P19*SUM(Fasering!$D$5:$D$10)</f>
        <v>36.026615191778987</v>
      </c>
      <c r="W19" s="45">
        <f>$P19*SUM(Fasering!$D$5:$D$11)</f>
        <v>43.60547009958772</v>
      </c>
      <c r="X19" s="72">
        <f>$P19*SUM(Fasering!$D$5:$D$12)</f>
        <v>51.201400750000012</v>
      </c>
      <c r="Y19" s="125">
        <f t="shared" si="5"/>
        <v>25.601261166666667</v>
      </c>
      <c r="Z19" s="127">
        <f t="shared" si="6"/>
        <v>0.63463868692452552</v>
      </c>
      <c r="AA19" s="71">
        <f>$Y19*SUM(Fasering!$D$5)</f>
        <v>0</v>
      </c>
      <c r="AB19" s="45">
        <f>$Y19*SUM(Fasering!$D$5:$D$7)</f>
        <v>6.6195566206351284</v>
      </c>
      <c r="AC19" s="45">
        <f>$Y19*SUM(Fasering!$D$5:$D$8)</f>
        <v>10.417605141506764</v>
      </c>
      <c r="AD19" s="45">
        <f>$Y19*SUM(Fasering!$D$5:$D$9)</f>
        <v>14.215653662378397</v>
      </c>
      <c r="AE19" s="45">
        <f>$Y19*SUM(Fasering!$D$5:$D$10)</f>
        <v>18.013702183250032</v>
      </c>
      <c r="AF19" s="45">
        <f>$Y19*SUM(Fasering!$D$5:$D$11)</f>
        <v>21.803212645795039</v>
      </c>
      <c r="AG19" s="72">
        <f>$Y19*SUM(Fasering!$D$5:$D$12)</f>
        <v>25.601261166666674</v>
      </c>
      <c r="AH19" s="5">
        <f>($AK$2+(I19+R19)*12*7.57%)*SUM(Fasering!$D$5)</f>
        <v>0</v>
      </c>
      <c r="AI19" s="9">
        <f>($AK$2+(J19+S19)*12*7.57%)*SUM(Fasering!$D$5:$D$7)</f>
        <v>500.560292525188</v>
      </c>
      <c r="AJ19" s="9">
        <f>($AK$2+(K19+T19)*12*7.57%)*SUM(Fasering!$D$5:$D$8)</f>
        <v>821.36781181056369</v>
      </c>
      <c r="AK19" s="9">
        <f>($AK$2+(L19+U19)*12*7.57%)*SUM(Fasering!$D$5:$D$9)</f>
        <v>1166.6788569320661</v>
      </c>
      <c r="AL19" s="9">
        <f>($AK$2+(M19+V19)*12*7.57%)*SUM(Fasering!$D$5:$D$10)</f>
        <v>1536.4934278896951</v>
      </c>
      <c r="AM19" s="9">
        <f>($AK$2+(N19+W19)*12*7.57%)*SUM(Fasering!$D$5:$D$11)</f>
        <v>1929.897612709746</v>
      </c>
      <c r="AN19" s="82">
        <f>($AK$2+(O19+X19)*12*7.57%)*SUM(Fasering!$D$5:$D$12)</f>
        <v>2348.6641511216012</v>
      </c>
      <c r="AO19" s="5">
        <f>($AK$2+(I19+AA19)*12*7.57%)*SUM(Fasering!$D$5)</f>
        <v>0</v>
      </c>
      <c r="AP19" s="9">
        <f>($AK$2+(J19+AB19)*12*7.57%)*SUM(Fasering!$D$5:$D$7)</f>
        <v>499.00556409106241</v>
      </c>
      <c r="AQ19" s="9">
        <f>($AK$2+(K19+AC19)*12*7.57%)*SUM(Fasering!$D$5:$D$8)</f>
        <v>817.51717530757935</v>
      </c>
      <c r="AR19" s="9">
        <f>($AK$2+(L19+AD19)*12*7.57%)*SUM(Fasering!$D$5:$D$9)</f>
        <v>1159.508671173184</v>
      </c>
      <c r="AS19" s="9">
        <f>($AK$2+(M19+AE19)*12*7.57%)*SUM(Fasering!$D$5:$D$10)</f>
        <v>1524.9800516878761</v>
      </c>
      <c r="AT19" s="9">
        <f>($AK$2+(N19+AF19)*12*7.57%)*SUM(Fasering!$D$5:$D$11)</f>
        <v>1913.030617571676</v>
      </c>
      <c r="AU19" s="82">
        <f>($AK$2+(O19+AG19)*12*7.57%)*SUM(Fasering!$D$5:$D$12)</f>
        <v>2325.4089843241009</v>
      </c>
    </row>
    <row r="20" spans="1:47" x14ac:dyDescent="0.3">
      <c r="A20" s="32">
        <f t="shared" si="7"/>
        <v>12</v>
      </c>
      <c r="B20" s="125">
        <v>22168.799999999999</v>
      </c>
      <c r="C20" s="126"/>
      <c r="D20" s="125">
        <f t="shared" si="0"/>
        <v>29836.98792</v>
      </c>
      <c r="E20" s="127">
        <f t="shared" si="1"/>
        <v>739.63961041053642</v>
      </c>
      <c r="F20" s="125">
        <f t="shared" si="2"/>
        <v>2486.4156600000001</v>
      </c>
      <c r="G20" s="127">
        <f t="shared" si="8"/>
        <v>61.636634200878042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1993.7661667038383</v>
      </c>
      <c r="K20" s="61">
        <f>GEW!$E$12+($F20-GEW!$E$12)*SUM(Fasering!$D$5:$D$8)</f>
        <v>2092.3403845663133</v>
      </c>
      <c r="L20" s="61">
        <f>GEW!$E$12+($F20-GEW!$E$12)*SUM(Fasering!$D$5:$D$9)</f>
        <v>2190.9146024287884</v>
      </c>
      <c r="M20" s="61">
        <f>GEW!$E$12+($F20-GEW!$E$12)*SUM(Fasering!$D$5:$D$10)</f>
        <v>2289.4888202912639</v>
      </c>
      <c r="N20" s="61">
        <f>GEW!$E$12+($F20-GEW!$E$12)*SUM(Fasering!$D$5:$D$11)</f>
        <v>2387.8414421375251</v>
      </c>
      <c r="O20" s="73">
        <f>GEW!$E$12+($F20-GEW!$E$12)*SUM(Fasering!$D$5:$D$12)</f>
        <v>2486.4156600000001</v>
      </c>
      <c r="P20" s="125">
        <f t="shared" si="3"/>
        <v>51.201400749999998</v>
      </c>
      <c r="Q20" s="127">
        <f t="shared" si="4"/>
        <v>1.2692495705244682</v>
      </c>
      <c r="R20" s="45">
        <f>$P20*SUM(Fasering!$D$5)</f>
        <v>0</v>
      </c>
      <c r="S20" s="45">
        <f>$P20*SUM(Fasering!$D$5:$D$7)</f>
        <v>13.238823240542111</v>
      </c>
      <c r="T20" s="45">
        <f>$P20*SUM(Fasering!$D$5:$D$8)</f>
        <v>20.834753890954403</v>
      </c>
      <c r="U20" s="45">
        <f>$P20*SUM(Fasering!$D$5:$D$9)</f>
        <v>28.430684541366695</v>
      </c>
      <c r="V20" s="45">
        <f>$P20*SUM(Fasering!$D$5:$D$10)</f>
        <v>36.026615191778987</v>
      </c>
      <c r="W20" s="45">
        <f>$P20*SUM(Fasering!$D$5:$D$11)</f>
        <v>43.60547009958772</v>
      </c>
      <c r="X20" s="72">
        <f>$P20*SUM(Fasering!$D$5:$D$12)</f>
        <v>51.201400750000012</v>
      </c>
      <c r="Y20" s="125">
        <f t="shared" si="5"/>
        <v>25.601261166666667</v>
      </c>
      <c r="Z20" s="127">
        <f t="shared" si="6"/>
        <v>0.63463868692452552</v>
      </c>
      <c r="AA20" s="71">
        <f>$Y20*SUM(Fasering!$D$5)</f>
        <v>0</v>
      </c>
      <c r="AB20" s="45">
        <f>$Y20*SUM(Fasering!$D$5:$D$7)</f>
        <v>6.6195566206351284</v>
      </c>
      <c r="AC20" s="45">
        <f>$Y20*SUM(Fasering!$D$5:$D$8)</f>
        <v>10.417605141506764</v>
      </c>
      <c r="AD20" s="45">
        <f>$Y20*SUM(Fasering!$D$5:$D$9)</f>
        <v>14.215653662378397</v>
      </c>
      <c r="AE20" s="45">
        <f>$Y20*SUM(Fasering!$D$5:$D$10)</f>
        <v>18.013702183250032</v>
      </c>
      <c r="AF20" s="45">
        <f>$Y20*SUM(Fasering!$D$5:$D$11)</f>
        <v>21.803212645795039</v>
      </c>
      <c r="AG20" s="72">
        <f>$Y20*SUM(Fasering!$D$5:$D$12)</f>
        <v>25.601261166666674</v>
      </c>
      <c r="AH20" s="5">
        <f>($AK$2+(I20+R20)*12*7.57%)*SUM(Fasering!$D$5)</f>
        <v>0</v>
      </c>
      <c r="AI20" s="9">
        <f>($AK$2+(J20+S20)*12*7.57%)*SUM(Fasering!$D$5:$D$7)</f>
        <v>506.80638420890654</v>
      </c>
      <c r="AJ20" s="9">
        <f>($AK$2+(K20+T20)*12*7.57%)*SUM(Fasering!$D$5:$D$8)</f>
        <v>836.83767015392255</v>
      </c>
      <c r="AK20" s="9">
        <f>($AK$2+(L20+U20)*12*7.57%)*SUM(Fasering!$D$5:$D$9)</f>
        <v>1195.4849407832703</v>
      </c>
      <c r="AL20" s="9">
        <f>($AK$2+(M20+V20)*12*7.57%)*SUM(Fasering!$D$5:$D$10)</f>
        <v>1582.7481960969496</v>
      </c>
      <c r="AM20" s="9">
        <f>($AK$2+(N20+W20)*12*7.57%)*SUM(Fasering!$D$5:$D$11)</f>
        <v>1997.6604423774731</v>
      </c>
      <c r="AN20" s="82">
        <f>($AK$2+(O20+X20)*12*7.57%)*SUM(Fasering!$D$5:$D$12)</f>
        <v>2442.0913379853009</v>
      </c>
      <c r="AO20" s="5">
        <f>($AK$2+(I20+AA20)*12*7.57%)*SUM(Fasering!$D$5)</f>
        <v>0</v>
      </c>
      <c r="AP20" s="9">
        <f>($AK$2+(J20+AB20)*12*7.57%)*SUM(Fasering!$D$5:$D$7)</f>
        <v>505.25165577478106</v>
      </c>
      <c r="AQ20" s="9">
        <f>($AK$2+(K20+AC20)*12*7.57%)*SUM(Fasering!$D$5:$D$8)</f>
        <v>832.9870336509382</v>
      </c>
      <c r="AR20" s="9">
        <f>($AK$2+(L20+AD20)*12*7.57%)*SUM(Fasering!$D$5:$D$9)</f>
        <v>1188.3147550243882</v>
      </c>
      <c r="AS20" s="9">
        <f>($AK$2+(M20+AE20)*12*7.57%)*SUM(Fasering!$D$5:$D$10)</f>
        <v>1571.2348198951311</v>
      </c>
      <c r="AT20" s="9">
        <f>($AK$2+(N20+AF20)*12*7.57%)*SUM(Fasering!$D$5:$D$11)</f>
        <v>1980.7934472394031</v>
      </c>
      <c r="AU20" s="82">
        <f>($AK$2+(O20+AG20)*12*7.57%)*SUM(Fasering!$D$5:$D$12)</f>
        <v>2418.8361711878006</v>
      </c>
    </row>
    <row r="21" spans="1:47" x14ac:dyDescent="0.3">
      <c r="A21" s="32">
        <f t="shared" si="7"/>
        <v>13</v>
      </c>
      <c r="B21" s="125">
        <v>22178.77</v>
      </c>
      <c r="C21" s="126"/>
      <c r="D21" s="125">
        <f t="shared" si="0"/>
        <v>29850.406543000001</v>
      </c>
      <c r="E21" s="127">
        <f t="shared" si="1"/>
        <v>739.97224938584384</v>
      </c>
      <c r="F21" s="125">
        <f t="shared" si="2"/>
        <v>2487.5338785833333</v>
      </c>
      <c r="G21" s="127">
        <f t="shared" si="8"/>
        <v>61.664354115486979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1994.0552974297987</v>
      </c>
      <c r="K21" s="61">
        <f>GEW!$E$12+($F21-GEW!$E$12)*SUM(Fasering!$D$5:$D$8)</f>
        <v>2092.7954074492573</v>
      </c>
      <c r="L21" s="61">
        <f>GEW!$E$12+($F21-GEW!$E$12)*SUM(Fasering!$D$5:$D$9)</f>
        <v>2191.5355174687161</v>
      </c>
      <c r="M21" s="61">
        <f>GEW!$E$12+($F21-GEW!$E$12)*SUM(Fasering!$D$5:$D$10)</f>
        <v>2290.2756274881749</v>
      </c>
      <c r="N21" s="61">
        <f>GEW!$E$12+($F21-GEW!$E$12)*SUM(Fasering!$D$5:$D$11)</f>
        <v>2388.7937685638744</v>
      </c>
      <c r="O21" s="73">
        <f>GEW!$E$12+($F21-GEW!$E$12)*SUM(Fasering!$D$5:$D$12)</f>
        <v>2487.5338785833333</v>
      </c>
      <c r="P21" s="125">
        <f t="shared" si="3"/>
        <v>51.201400749999998</v>
      </c>
      <c r="Q21" s="127">
        <f t="shared" si="4"/>
        <v>1.2692495705244682</v>
      </c>
      <c r="R21" s="45">
        <f>$P21*SUM(Fasering!$D$5)</f>
        <v>0</v>
      </c>
      <c r="S21" s="45">
        <f>$P21*SUM(Fasering!$D$5:$D$7)</f>
        <v>13.238823240542111</v>
      </c>
      <c r="T21" s="45">
        <f>$P21*SUM(Fasering!$D$5:$D$8)</f>
        <v>20.834753890954403</v>
      </c>
      <c r="U21" s="45">
        <f>$P21*SUM(Fasering!$D$5:$D$9)</f>
        <v>28.430684541366695</v>
      </c>
      <c r="V21" s="45">
        <f>$P21*SUM(Fasering!$D$5:$D$10)</f>
        <v>36.026615191778987</v>
      </c>
      <c r="W21" s="45">
        <f>$P21*SUM(Fasering!$D$5:$D$11)</f>
        <v>43.60547009958772</v>
      </c>
      <c r="X21" s="72">
        <f>$P21*SUM(Fasering!$D$5:$D$12)</f>
        <v>51.201400750000012</v>
      </c>
      <c r="Y21" s="125">
        <f t="shared" si="5"/>
        <v>25.601261166666667</v>
      </c>
      <c r="Z21" s="127">
        <f t="shared" si="6"/>
        <v>0.63463868692452552</v>
      </c>
      <c r="AA21" s="71">
        <f>$Y21*SUM(Fasering!$D$5)</f>
        <v>0</v>
      </c>
      <c r="AB21" s="45">
        <f>$Y21*SUM(Fasering!$D$5:$D$7)</f>
        <v>6.6195566206351284</v>
      </c>
      <c r="AC21" s="45">
        <f>$Y21*SUM(Fasering!$D$5:$D$8)</f>
        <v>10.417605141506764</v>
      </c>
      <c r="AD21" s="45">
        <f>$Y21*SUM(Fasering!$D$5:$D$9)</f>
        <v>14.215653662378397</v>
      </c>
      <c r="AE21" s="45">
        <f>$Y21*SUM(Fasering!$D$5:$D$10)</f>
        <v>18.013702183250032</v>
      </c>
      <c r="AF21" s="45">
        <f>$Y21*SUM(Fasering!$D$5:$D$11)</f>
        <v>21.803212645795039</v>
      </c>
      <c r="AG21" s="72">
        <f>$Y21*SUM(Fasering!$D$5:$D$12)</f>
        <v>25.601261166666674</v>
      </c>
      <c r="AH21" s="5">
        <f>($AK$2+(I21+R21)*12*7.57%)*SUM(Fasering!$D$5)</f>
        <v>0</v>
      </c>
      <c r="AI21" s="9">
        <f>($AK$2+(J21+S21)*12*7.57%)*SUM(Fasering!$D$5:$D$7)</f>
        <v>506.87429501936975</v>
      </c>
      <c r="AJ21" s="9">
        <f>($AK$2+(K21+T21)*12*7.57%)*SUM(Fasering!$D$5:$D$8)</f>
        <v>837.00586663118315</v>
      </c>
      <c r="AK21" s="9">
        <f>($AK$2+(L21+U21)*12*7.57%)*SUM(Fasering!$D$5:$D$9)</f>
        <v>1195.7981357537676</v>
      </c>
      <c r="AL21" s="9">
        <f>($AK$2+(M21+V21)*12*7.57%)*SUM(Fasering!$D$5:$D$10)</f>
        <v>1583.251102387123</v>
      </c>
      <c r="AM21" s="9">
        <f>($AK$2+(N21+W21)*12*7.57%)*SUM(Fasering!$D$5:$D$11)</f>
        <v>1998.3971956809846</v>
      </c>
      <c r="AN21" s="82">
        <f>($AK$2+(O21+X21)*12*7.57%)*SUM(Fasering!$D$5:$D$12)</f>
        <v>2443.1071277464007</v>
      </c>
      <c r="AO21" s="5">
        <f>($AK$2+(I21+AA21)*12*7.57%)*SUM(Fasering!$D$5)</f>
        <v>0</v>
      </c>
      <c r="AP21" s="9">
        <f>($AK$2+(J21+AB21)*12*7.57%)*SUM(Fasering!$D$5:$D$7)</f>
        <v>505.31956658524422</v>
      </c>
      <c r="AQ21" s="9">
        <f>($AK$2+(K21+AC21)*12*7.57%)*SUM(Fasering!$D$5:$D$8)</f>
        <v>833.1552301281987</v>
      </c>
      <c r="AR21" s="9">
        <f>($AK$2+(L21+AD21)*12*7.57%)*SUM(Fasering!$D$5:$D$9)</f>
        <v>1188.6279499948853</v>
      </c>
      <c r="AS21" s="9">
        <f>($AK$2+(M21+AE21)*12*7.57%)*SUM(Fasering!$D$5:$D$10)</f>
        <v>1571.7377261853044</v>
      </c>
      <c r="AT21" s="9">
        <f>($AK$2+(N21+AF21)*12*7.57%)*SUM(Fasering!$D$5:$D$11)</f>
        <v>1981.5302005429141</v>
      </c>
      <c r="AU21" s="82">
        <f>($AK$2+(O21+AG21)*12*7.57%)*SUM(Fasering!$D$5:$D$12)</f>
        <v>2419.8519609489003</v>
      </c>
    </row>
    <row r="22" spans="1:47" x14ac:dyDescent="0.3">
      <c r="A22" s="32">
        <f t="shared" si="7"/>
        <v>14</v>
      </c>
      <c r="B22" s="125">
        <v>23095.72</v>
      </c>
      <c r="C22" s="126"/>
      <c r="D22" s="125">
        <f t="shared" si="0"/>
        <v>31084.529548000002</v>
      </c>
      <c r="E22" s="127">
        <f t="shared" si="1"/>
        <v>770.56535955716311</v>
      </c>
      <c r="F22" s="125">
        <f t="shared" si="2"/>
        <v>2590.3774623333338</v>
      </c>
      <c r="G22" s="127">
        <f t="shared" si="8"/>
        <v>64.213779963096925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2020.646914197044</v>
      </c>
      <c r="K22" s="61">
        <f>GEW!$E$12+($F22-GEW!$E$12)*SUM(Fasering!$D$5:$D$8)</f>
        <v>2134.6442773104013</v>
      </c>
      <c r="L22" s="61">
        <f>GEW!$E$12+($F22-GEW!$E$12)*SUM(Fasering!$D$5:$D$9)</f>
        <v>2248.6416404237584</v>
      </c>
      <c r="M22" s="61">
        <f>GEW!$E$12+($F22-GEW!$E$12)*SUM(Fasering!$D$5:$D$10)</f>
        <v>2362.639003537116</v>
      </c>
      <c r="N22" s="61">
        <f>GEW!$E$12+($F22-GEW!$E$12)*SUM(Fasering!$D$5:$D$11)</f>
        <v>2476.3800992199767</v>
      </c>
      <c r="O22" s="73">
        <f>GEW!$E$12+($F22-GEW!$E$12)*SUM(Fasering!$D$5:$D$12)</f>
        <v>2590.3774623333338</v>
      </c>
      <c r="P22" s="125">
        <f t="shared" si="3"/>
        <v>2.2891515833333171</v>
      </c>
      <c r="Q22" s="127">
        <f t="shared" si="4"/>
        <v>5.6746585473273783E-2</v>
      </c>
      <c r="R22" s="45">
        <f>$P22*SUM(Fasering!$D$5)</f>
        <v>0</v>
      </c>
      <c r="S22" s="45">
        <f>$P22*SUM(Fasering!$D$5:$D$7)</f>
        <v>0.59189148614370457</v>
      </c>
      <c r="T22" s="45">
        <f>$P22*SUM(Fasering!$D$5:$D$8)</f>
        <v>0.93149619266692163</v>
      </c>
      <c r="U22" s="45">
        <f>$P22*SUM(Fasering!$D$5:$D$9)</f>
        <v>1.2711008991901387</v>
      </c>
      <c r="V22" s="45">
        <f>$P22*SUM(Fasering!$D$5:$D$10)</f>
        <v>1.6107056057133555</v>
      </c>
      <c r="W22" s="45">
        <f>$P22*SUM(Fasering!$D$5:$D$11)</f>
        <v>1.9495468768101007</v>
      </c>
      <c r="X22" s="72">
        <f>$P22*SUM(Fasering!$D$5:$D$12)</f>
        <v>2.2891515833333176</v>
      </c>
      <c r="Y22" s="125">
        <f t="shared" si="5"/>
        <v>0</v>
      </c>
      <c r="Z22" s="127">
        <f t="shared" si="6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510.14961229231284</v>
      </c>
      <c r="AJ22" s="9">
        <f>($AK$2+(K22+T22)*12*7.57%)*SUM(Fasering!$D$5:$D$8)</f>
        <v>845.11793043166551</v>
      </c>
      <c r="AK22" s="9">
        <f>($AK$2+(L22+U22)*12*7.57%)*SUM(Fasering!$D$5:$D$9)</f>
        <v>1210.9034317982737</v>
      </c>
      <c r="AL22" s="9">
        <f>($AK$2+(M22+V22)*12*7.57%)*SUM(Fasering!$D$5:$D$10)</f>
        <v>1607.5061163921387</v>
      </c>
      <c r="AM22" s="9">
        <f>($AK$2+(N22+W22)*12*7.57%)*SUM(Fasering!$D$5:$D$11)</f>
        <v>2033.9305784285905</v>
      </c>
      <c r="AN22" s="82">
        <f>($AK$2+(O22+X22)*12*7.57%)*SUM(Fasering!$D$5:$D$12)</f>
        <v>2492.0983520819013</v>
      </c>
      <c r="AO22" s="5">
        <f>($AK$2+(I22+AA22)*12*7.57%)*SUM(Fasering!$D$5)</f>
        <v>0</v>
      </c>
      <c r="AP22" s="9">
        <f>($AK$2+(J22+AB22)*12*7.57%)*SUM(Fasering!$D$5:$D$7)</f>
        <v>510.01058925905767</v>
      </c>
      <c r="AQ22" s="9">
        <f>($AK$2+(K22+AC22)*12*7.57%)*SUM(Fasering!$D$5:$D$8)</f>
        <v>844.7736084556484</v>
      </c>
      <c r="AR22" s="9">
        <f>($AK$2+(L22+AD22)*12*7.57%)*SUM(Fasering!$D$5:$D$9)</f>
        <v>1210.2622774002946</v>
      </c>
      <c r="AS22" s="9">
        <f>($AK$2+(M22+AE22)*12*7.57%)*SUM(Fasering!$D$5:$D$10)</f>
        <v>1606.4765960929967</v>
      </c>
      <c r="AT22" s="9">
        <f>($AK$2+(N22+AF22)*12*7.57%)*SUM(Fasering!$D$5:$D$11)</f>
        <v>2032.4223402215016</v>
      </c>
      <c r="AU22" s="82">
        <f>($AK$2+(O22+AG22)*12*7.57%)*SUM(Fasering!$D$5:$D$12)</f>
        <v>2490.0188867836009</v>
      </c>
    </row>
    <row r="23" spans="1:47" x14ac:dyDescent="0.3">
      <c r="A23" s="32">
        <f t="shared" si="7"/>
        <v>15</v>
      </c>
      <c r="B23" s="125">
        <v>23105.69</v>
      </c>
      <c r="C23" s="126"/>
      <c r="D23" s="125">
        <f t="shared" si="0"/>
        <v>31097.948171</v>
      </c>
      <c r="E23" s="127">
        <f t="shared" si="1"/>
        <v>770.8979985324703</v>
      </c>
      <c r="F23" s="125">
        <f t="shared" si="2"/>
        <v>2591.495680916667</v>
      </c>
      <c r="G23" s="127">
        <f t="shared" si="8"/>
        <v>64.241499877705863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2020.9360449230044</v>
      </c>
      <c r="K23" s="61">
        <f>GEW!$E$12+($F23-GEW!$E$12)*SUM(Fasering!$D$5:$D$8)</f>
        <v>2135.0993001933452</v>
      </c>
      <c r="L23" s="61">
        <f>GEW!$E$12+($F23-GEW!$E$12)*SUM(Fasering!$D$5:$D$9)</f>
        <v>2249.2625554636861</v>
      </c>
      <c r="M23" s="61">
        <f>GEW!$E$12+($F23-GEW!$E$12)*SUM(Fasering!$D$5:$D$10)</f>
        <v>2363.425810734027</v>
      </c>
      <c r="N23" s="61">
        <f>GEW!$E$12+($F23-GEW!$E$12)*SUM(Fasering!$D$5:$D$11)</f>
        <v>2477.3324256463266</v>
      </c>
      <c r="O23" s="73">
        <f>GEW!$E$12+($F23-GEW!$E$12)*SUM(Fasering!$D$5:$D$12)</f>
        <v>2591.495680916667</v>
      </c>
      <c r="P23" s="125">
        <f t="shared" si="3"/>
        <v>1.1709330000002613</v>
      </c>
      <c r="Q23" s="127">
        <f t="shared" si="4"/>
        <v>2.9026670864336832E-2</v>
      </c>
      <c r="R23" s="45">
        <f>$P23*SUM(Fasering!$D$5)</f>
        <v>0</v>
      </c>
      <c r="S23" s="45">
        <f>$P23*SUM(Fasering!$D$5:$D$7)</f>
        <v>0.30276076018332676</v>
      </c>
      <c r="T23" s="45">
        <f>$P23*SUM(Fasering!$D$5:$D$8)</f>
        <v>0.47647330972292506</v>
      </c>
      <c r="U23" s="45">
        <f>$P23*SUM(Fasering!$D$5:$D$9)</f>
        <v>0.65018585926252337</v>
      </c>
      <c r="V23" s="45">
        <f>$P23*SUM(Fasering!$D$5:$D$10)</f>
        <v>0.82389840880212173</v>
      </c>
      <c r="W23" s="45">
        <f>$P23*SUM(Fasering!$D$5:$D$11)</f>
        <v>0.99722045046066332</v>
      </c>
      <c r="X23" s="72">
        <f>$P23*SUM(Fasering!$D$5:$D$12)</f>
        <v>1.1709330000002616</v>
      </c>
      <c r="Y23" s="125">
        <f t="shared" si="5"/>
        <v>0</v>
      </c>
      <c r="Z23" s="127">
        <f t="shared" si="6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510.14961229231284</v>
      </c>
      <c r="AJ23" s="9">
        <f>($AK$2+(K23+T23)*12*7.57%)*SUM(Fasering!$D$5:$D$8)</f>
        <v>845.11793043166551</v>
      </c>
      <c r="AK23" s="9">
        <f>($AK$2+(L23+U23)*12*7.57%)*SUM(Fasering!$D$5:$D$9)</f>
        <v>1210.9034317982737</v>
      </c>
      <c r="AL23" s="9">
        <f>($AK$2+(M23+V23)*12*7.57%)*SUM(Fasering!$D$5:$D$10)</f>
        <v>1607.5061163921382</v>
      </c>
      <c r="AM23" s="9">
        <f>($AK$2+(N23+W23)*12*7.57%)*SUM(Fasering!$D$5:$D$11)</f>
        <v>2033.9305784285909</v>
      </c>
      <c r="AN23" s="82">
        <f>($AK$2+(O23+X23)*12*7.57%)*SUM(Fasering!$D$5:$D$12)</f>
        <v>2492.0983520819013</v>
      </c>
      <c r="AO23" s="5">
        <f>($AK$2+(I23+AA23)*12*7.57%)*SUM(Fasering!$D$5)</f>
        <v>0</v>
      </c>
      <c r="AP23" s="9">
        <f>($AK$2+(J23+AB23)*12*7.57%)*SUM(Fasering!$D$5:$D$7)</f>
        <v>510.07850006952083</v>
      </c>
      <c r="AQ23" s="9">
        <f>($AK$2+(K23+AC23)*12*7.57%)*SUM(Fasering!$D$5:$D$8)</f>
        <v>844.94180493290901</v>
      </c>
      <c r="AR23" s="9">
        <f>($AK$2+(L23+AD23)*12*7.57%)*SUM(Fasering!$D$5:$D$9)</f>
        <v>1210.5754723707921</v>
      </c>
      <c r="AS23" s="9">
        <f>($AK$2+(M23+AE23)*12*7.57%)*SUM(Fasering!$D$5:$D$10)</f>
        <v>1606.97950238317</v>
      </c>
      <c r="AT23" s="9">
        <f>($AK$2+(N23+AF23)*12*7.57%)*SUM(Fasering!$D$5:$D$11)</f>
        <v>2033.1590935250138</v>
      </c>
      <c r="AU23" s="82">
        <f>($AK$2+(O23+AG23)*12*7.57%)*SUM(Fasering!$D$5:$D$12)</f>
        <v>2491.0346765447007</v>
      </c>
    </row>
    <row r="24" spans="1:47" x14ac:dyDescent="0.3">
      <c r="A24" s="32">
        <f t="shared" si="7"/>
        <v>16</v>
      </c>
      <c r="B24" s="125">
        <v>24022.68</v>
      </c>
      <c r="C24" s="126"/>
      <c r="D24" s="125">
        <f t="shared" si="0"/>
        <v>32332.125012000004</v>
      </c>
      <c r="E24" s="127">
        <f t="shared" si="1"/>
        <v>801.49244326336964</v>
      </c>
      <c r="F24" s="125">
        <f t="shared" si="2"/>
        <v>2694.3437510000003</v>
      </c>
      <c r="G24" s="127">
        <f t="shared" si="8"/>
        <v>66.791036938614141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2047.5288216931622</v>
      </c>
      <c r="K24" s="61">
        <f>GEW!$E$12+($F24-GEW!$E$12)*SUM(Fasering!$D$5:$D$8)</f>
        <v>2176.9499956227255</v>
      </c>
      <c r="L24" s="61">
        <f>GEW!$E$12+($F24-GEW!$E$12)*SUM(Fasering!$D$5:$D$9)</f>
        <v>2306.3711695522884</v>
      </c>
      <c r="M24" s="61">
        <f>GEW!$E$12+($F24-GEW!$E$12)*SUM(Fasering!$D$5:$D$10)</f>
        <v>2435.7923434818517</v>
      </c>
      <c r="N24" s="61">
        <f>GEW!$E$12+($F24-GEW!$E$12)*SUM(Fasering!$D$5:$D$11)</f>
        <v>2564.9225770704375</v>
      </c>
      <c r="O24" s="73">
        <f>GEW!$E$12+($F24-GEW!$E$12)*SUM(Fasering!$D$5:$D$12)</f>
        <v>2694.3437510000003</v>
      </c>
      <c r="P24" s="125">
        <f t="shared" si="3"/>
        <v>0</v>
      </c>
      <c r="Q24" s="127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5"/>
        <v>0</v>
      </c>
      <c r="Z24" s="127">
        <f t="shared" si="6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516.32459175323947</v>
      </c>
      <c r="AJ24" s="9">
        <f>($AK$2+(K24+T24)*12*7.57%)*SUM(Fasering!$D$5:$D$8)</f>
        <v>860.41166327626786</v>
      </c>
      <c r="AK24" s="9">
        <f>($AK$2+(L24+U24)*12*7.57%)*SUM(Fasering!$D$5:$D$9)</f>
        <v>1239.3815562219961</v>
      </c>
      <c r="AL24" s="9">
        <f>($AK$2+(M24+V24)*12*7.57%)*SUM(Fasering!$D$5:$D$10)</f>
        <v>1653.2342705904248</v>
      </c>
      <c r="AM24" s="9">
        <f>($AK$2+(N24+W24)*12*7.57%)*SUM(Fasering!$D$5:$D$11)</f>
        <v>2100.9219231927409</v>
      </c>
      <c r="AN24" s="82">
        <f>($AK$2+(O24+X24)*12*7.57%)*SUM(Fasering!$D$5:$D$12)</f>
        <v>2584.4618634084009</v>
      </c>
      <c r="AO24" s="5">
        <f>($AK$2+(I24+AA24)*12*7.57%)*SUM(Fasering!$D$5)</f>
        <v>0</v>
      </c>
      <c r="AP24" s="9">
        <f>($AK$2+(J24+AB24)*12*7.57%)*SUM(Fasering!$D$5:$D$7)</f>
        <v>516.32459175323947</v>
      </c>
      <c r="AQ24" s="9">
        <f>($AK$2+(K24+AC24)*12*7.57%)*SUM(Fasering!$D$5:$D$8)</f>
        <v>860.41166327626786</v>
      </c>
      <c r="AR24" s="9">
        <f>($AK$2+(L24+AD24)*12*7.57%)*SUM(Fasering!$D$5:$D$9)</f>
        <v>1239.3815562219961</v>
      </c>
      <c r="AS24" s="9">
        <f>($AK$2+(M24+AE24)*12*7.57%)*SUM(Fasering!$D$5:$D$10)</f>
        <v>1653.2342705904248</v>
      </c>
      <c r="AT24" s="9">
        <f>($AK$2+(N24+AF24)*12*7.57%)*SUM(Fasering!$D$5:$D$11)</f>
        <v>2100.9219231927409</v>
      </c>
      <c r="AU24" s="82">
        <f>($AK$2+(O24+AG24)*12*7.57%)*SUM(Fasering!$D$5:$D$12)</f>
        <v>2584.4618634084009</v>
      </c>
    </row>
    <row r="25" spans="1:47" x14ac:dyDescent="0.3">
      <c r="A25" s="32">
        <f t="shared" si="7"/>
        <v>17</v>
      </c>
      <c r="B25" s="125">
        <v>24032.65</v>
      </c>
      <c r="C25" s="126"/>
      <c r="D25" s="125">
        <f t="shared" si="0"/>
        <v>32345.543635000005</v>
      </c>
      <c r="E25" s="127">
        <f t="shared" si="1"/>
        <v>801.82508223867694</v>
      </c>
      <c r="F25" s="125">
        <f t="shared" si="2"/>
        <v>2695.4619695833339</v>
      </c>
      <c r="G25" s="127">
        <f t="shared" si="8"/>
        <v>66.818756853223078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2047.8179524191228</v>
      </c>
      <c r="K25" s="61">
        <f>GEW!$E$12+($F25-GEW!$E$12)*SUM(Fasering!$D$5:$D$8)</f>
        <v>2177.4050185056694</v>
      </c>
      <c r="L25" s="61">
        <f>GEW!$E$12+($F25-GEW!$E$12)*SUM(Fasering!$D$5:$D$9)</f>
        <v>2306.9920845922165</v>
      </c>
      <c r="M25" s="61">
        <f>GEW!$E$12+($F25-GEW!$E$12)*SUM(Fasering!$D$5:$D$10)</f>
        <v>2436.5791506787632</v>
      </c>
      <c r="N25" s="61">
        <f>GEW!$E$12+($F25-GEW!$E$12)*SUM(Fasering!$D$5:$D$11)</f>
        <v>2565.8749034967873</v>
      </c>
      <c r="O25" s="73">
        <f>GEW!$E$12+($F25-GEW!$E$12)*SUM(Fasering!$D$5:$D$12)</f>
        <v>2695.4619695833344</v>
      </c>
      <c r="P25" s="125">
        <f t="shared" si="3"/>
        <v>0</v>
      </c>
      <c r="Q25" s="127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5"/>
        <v>0</v>
      </c>
      <c r="Z25" s="127">
        <f t="shared" si="6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516.39250256370269</v>
      </c>
      <c r="AJ25" s="9">
        <f>($AK$2+(K25+T25)*12*7.57%)*SUM(Fasering!$D$5:$D$8)</f>
        <v>860.57985975352858</v>
      </c>
      <c r="AK25" s="9">
        <f>($AK$2+(L25+U25)*12*7.57%)*SUM(Fasering!$D$5:$D$9)</f>
        <v>1239.6947511924939</v>
      </c>
      <c r="AL25" s="9">
        <f>($AK$2+(M25+V25)*12*7.57%)*SUM(Fasering!$D$5:$D$10)</f>
        <v>1653.7371768805988</v>
      </c>
      <c r="AM25" s="9">
        <f>($AK$2+(N25+W25)*12*7.57%)*SUM(Fasering!$D$5:$D$11)</f>
        <v>2101.6586764962526</v>
      </c>
      <c r="AN25" s="82">
        <f>($AK$2+(O25+X25)*12*7.57%)*SUM(Fasering!$D$5:$D$12)</f>
        <v>2585.4776531695015</v>
      </c>
      <c r="AO25" s="5">
        <f>($AK$2+(I25+AA25)*12*7.57%)*SUM(Fasering!$D$5)</f>
        <v>0</v>
      </c>
      <c r="AP25" s="9">
        <f>($AK$2+(J25+AB25)*12*7.57%)*SUM(Fasering!$D$5:$D$7)</f>
        <v>516.39250256370269</v>
      </c>
      <c r="AQ25" s="9">
        <f>($AK$2+(K25+AC25)*12*7.57%)*SUM(Fasering!$D$5:$D$8)</f>
        <v>860.57985975352858</v>
      </c>
      <c r="AR25" s="9">
        <f>($AK$2+(L25+AD25)*12*7.57%)*SUM(Fasering!$D$5:$D$9)</f>
        <v>1239.6947511924939</v>
      </c>
      <c r="AS25" s="9">
        <f>($AK$2+(M25+AE25)*12*7.57%)*SUM(Fasering!$D$5:$D$10)</f>
        <v>1653.7371768805988</v>
      </c>
      <c r="AT25" s="9">
        <f>($AK$2+(N25+AF25)*12*7.57%)*SUM(Fasering!$D$5:$D$11)</f>
        <v>2101.6586764962526</v>
      </c>
      <c r="AU25" s="82">
        <f>($AK$2+(O25+AG25)*12*7.57%)*SUM(Fasering!$D$5:$D$12)</f>
        <v>2585.4776531695015</v>
      </c>
    </row>
    <row r="26" spans="1:47" x14ac:dyDescent="0.3">
      <c r="A26" s="32">
        <f t="shared" si="7"/>
        <v>18</v>
      </c>
      <c r="B26" s="125">
        <v>24949.599999999999</v>
      </c>
      <c r="C26" s="126"/>
      <c r="D26" s="125">
        <f t="shared" si="0"/>
        <v>33579.666640000003</v>
      </c>
      <c r="E26" s="127">
        <f t="shared" si="1"/>
        <v>832.4181924099961</v>
      </c>
      <c r="F26" s="125">
        <f t="shared" si="2"/>
        <v>2798.3055533333336</v>
      </c>
      <c r="G26" s="127">
        <f t="shared" si="8"/>
        <v>69.368182700833017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2074.4095691863677</v>
      </c>
      <c r="K26" s="61">
        <f>GEW!$E$12+($F26-GEW!$E$12)*SUM(Fasering!$D$5:$D$8)</f>
        <v>2219.253888366813</v>
      </c>
      <c r="L26" s="61">
        <f>GEW!$E$12+($F26-GEW!$E$12)*SUM(Fasering!$D$5:$D$9)</f>
        <v>2364.0982075472584</v>
      </c>
      <c r="M26" s="61">
        <f>GEW!$E$12+($F26-GEW!$E$12)*SUM(Fasering!$D$5:$D$10)</f>
        <v>2508.9425267277034</v>
      </c>
      <c r="N26" s="61">
        <f>GEW!$E$12+($F26-GEW!$E$12)*SUM(Fasering!$D$5:$D$11)</f>
        <v>2653.4612341528887</v>
      </c>
      <c r="O26" s="73">
        <f>GEW!$E$12+($F26-GEW!$E$12)*SUM(Fasering!$D$5:$D$12)</f>
        <v>2798.3055533333336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522.63832178679752</v>
      </c>
      <c r="AJ26" s="9">
        <f>($AK$2+(K26+T26)*12*7.57%)*SUM(Fasering!$D$5:$D$8)</f>
        <v>876.04904328654732</v>
      </c>
      <c r="AK26" s="9">
        <f>($AK$2+(L26+U26)*12*7.57%)*SUM(Fasering!$D$5:$D$9)</f>
        <v>1268.4995784941677</v>
      </c>
      <c r="AL26" s="9">
        <f>($AK$2+(M26+V26)*12*7.57%)*SUM(Fasering!$D$5:$D$10)</f>
        <v>1699.9899274096579</v>
      </c>
      <c r="AM26" s="9">
        <f>($AK$2+(N26+W26)*12*7.57%)*SUM(Fasering!$D$5:$D$11)</f>
        <v>2169.4185502831237</v>
      </c>
      <c r="AN26" s="82">
        <f>($AK$2+(O26+X26)*12*7.57%)*SUM(Fasering!$D$5:$D$12)</f>
        <v>2678.9007646480009</v>
      </c>
      <c r="AO26" s="5">
        <f>($AK$2+(I26+AA26)*12*7.57%)*SUM(Fasering!$D$5)</f>
        <v>0</v>
      </c>
      <c r="AP26" s="9">
        <f>($AK$2+(J26+AB26)*12*7.57%)*SUM(Fasering!$D$5:$D$7)</f>
        <v>522.63832178679752</v>
      </c>
      <c r="AQ26" s="9">
        <f>($AK$2+(K26+AC26)*12*7.57%)*SUM(Fasering!$D$5:$D$8)</f>
        <v>876.04904328654732</v>
      </c>
      <c r="AR26" s="9">
        <f>($AK$2+(L26+AD26)*12*7.57%)*SUM(Fasering!$D$5:$D$9)</f>
        <v>1268.4995784941677</v>
      </c>
      <c r="AS26" s="9">
        <f>($AK$2+(M26+AE26)*12*7.57%)*SUM(Fasering!$D$5:$D$10)</f>
        <v>1699.9899274096579</v>
      </c>
      <c r="AT26" s="9">
        <f>($AK$2+(N26+AF26)*12*7.57%)*SUM(Fasering!$D$5:$D$11)</f>
        <v>2169.4185502831237</v>
      </c>
      <c r="AU26" s="82">
        <f>($AK$2+(O26+AG26)*12*7.57%)*SUM(Fasering!$D$5:$D$12)</f>
        <v>2678.9007646480009</v>
      </c>
    </row>
    <row r="27" spans="1:47" x14ac:dyDescent="0.3">
      <c r="A27" s="32">
        <f t="shared" si="7"/>
        <v>19</v>
      </c>
      <c r="B27" s="125">
        <v>24959.57</v>
      </c>
      <c r="C27" s="126"/>
      <c r="D27" s="125">
        <f t="shared" si="0"/>
        <v>33593.085263000001</v>
      </c>
      <c r="E27" s="127">
        <f t="shared" si="1"/>
        <v>832.7508313853034</v>
      </c>
      <c r="F27" s="125">
        <f t="shared" si="2"/>
        <v>2799.4237719166667</v>
      </c>
      <c r="G27" s="127">
        <f t="shared" si="8"/>
        <v>69.395902615441955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2074.6986999123283</v>
      </c>
      <c r="K27" s="61">
        <f>GEW!$E$12+($F27-GEW!$E$12)*SUM(Fasering!$D$5:$D$8)</f>
        <v>2219.708911249757</v>
      </c>
      <c r="L27" s="61">
        <f>GEW!$E$12+($F27-GEW!$E$12)*SUM(Fasering!$D$5:$D$9)</f>
        <v>2364.7191225871857</v>
      </c>
      <c r="M27" s="61">
        <f>GEW!$E$12+($F27-GEW!$E$12)*SUM(Fasering!$D$5:$D$10)</f>
        <v>2509.7293339246148</v>
      </c>
      <c r="N27" s="61">
        <f>GEW!$E$12+($F27-GEW!$E$12)*SUM(Fasering!$D$5:$D$11)</f>
        <v>2654.413560579238</v>
      </c>
      <c r="O27" s="73">
        <f>GEW!$E$12+($F27-GEW!$E$12)*SUM(Fasering!$D$5:$D$12)</f>
        <v>2799.4237719166667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522.70623259726074</v>
      </c>
      <c r="AJ27" s="9">
        <f>($AK$2+(K27+T27)*12*7.57%)*SUM(Fasering!$D$5:$D$8)</f>
        <v>876.21723976380804</v>
      </c>
      <c r="AK27" s="9">
        <f>($AK$2+(L27+U27)*12*7.57%)*SUM(Fasering!$D$5:$D$9)</f>
        <v>1268.8127734646648</v>
      </c>
      <c r="AL27" s="9">
        <f>($AK$2+(M27+V27)*12*7.57%)*SUM(Fasering!$D$5:$D$10)</f>
        <v>1700.4928336998319</v>
      </c>
      <c r="AM27" s="9">
        <f>($AK$2+(N27+W27)*12*7.57%)*SUM(Fasering!$D$5:$D$11)</f>
        <v>2170.155303586635</v>
      </c>
      <c r="AN27" s="82">
        <f>($AK$2+(O27+X27)*12*7.57%)*SUM(Fasering!$D$5:$D$12)</f>
        <v>2679.9165544091006</v>
      </c>
      <c r="AO27" s="5">
        <f>($AK$2+(I27+AA27)*12*7.57%)*SUM(Fasering!$D$5)</f>
        <v>0</v>
      </c>
      <c r="AP27" s="9">
        <f>($AK$2+(J27+AB27)*12*7.57%)*SUM(Fasering!$D$5:$D$7)</f>
        <v>522.70623259726074</v>
      </c>
      <c r="AQ27" s="9">
        <f>($AK$2+(K27+AC27)*12*7.57%)*SUM(Fasering!$D$5:$D$8)</f>
        <v>876.21723976380804</v>
      </c>
      <c r="AR27" s="9">
        <f>($AK$2+(L27+AD27)*12*7.57%)*SUM(Fasering!$D$5:$D$9)</f>
        <v>1268.8127734646648</v>
      </c>
      <c r="AS27" s="9">
        <f>($AK$2+(M27+AE27)*12*7.57%)*SUM(Fasering!$D$5:$D$10)</f>
        <v>1700.4928336998319</v>
      </c>
      <c r="AT27" s="9">
        <f>($AK$2+(N27+AF27)*12*7.57%)*SUM(Fasering!$D$5:$D$11)</f>
        <v>2170.155303586635</v>
      </c>
      <c r="AU27" s="82">
        <f>($AK$2+(O27+AG27)*12*7.57%)*SUM(Fasering!$D$5:$D$12)</f>
        <v>2679.9165544091006</v>
      </c>
    </row>
    <row r="28" spans="1:47" x14ac:dyDescent="0.3">
      <c r="A28" s="32">
        <f t="shared" si="7"/>
        <v>20</v>
      </c>
      <c r="B28" s="125">
        <v>25876.560000000001</v>
      </c>
      <c r="C28" s="126"/>
      <c r="D28" s="125">
        <f t="shared" si="0"/>
        <v>34827.262104000001</v>
      </c>
      <c r="E28" s="127">
        <f t="shared" si="1"/>
        <v>863.34527611620263</v>
      </c>
      <c r="F28" s="125">
        <f t="shared" si="2"/>
        <v>2902.2718420000006</v>
      </c>
      <c r="G28" s="127">
        <f t="shared" si="8"/>
        <v>71.945439676350233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2101.2914766824861</v>
      </c>
      <c r="K28" s="61">
        <f>GEW!$E$12+($F28-GEW!$E$12)*SUM(Fasering!$D$5:$D$8)</f>
        <v>2261.5596066791372</v>
      </c>
      <c r="L28" s="61">
        <f>GEW!$E$12+($F28-GEW!$E$12)*SUM(Fasering!$D$5:$D$9)</f>
        <v>2421.8277366757884</v>
      </c>
      <c r="M28" s="61">
        <f>GEW!$E$12+($F28-GEW!$E$12)*SUM(Fasering!$D$5:$D$10)</f>
        <v>2582.0958666724396</v>
      </c>
      <c r="N28" s="61">
        <f>GEW!$E$12+($F28-GEW!$E$12)*SUM(Fasering!$D$5:$D$11)</f>
        <v>2742.0037120033494</v>
      </c>
      <c r="O28" s="73">
        <f>GEW!$E$12+($F28-GEW!$E$12)*SUM(Fasering!$D$5:$D$12)</f>
        <v>2902.271842000001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528.95232428097938</v>
      </c>
      <c r="AJ28" s="9">
        <f>($AK$2+(K28+T28)*12*7.57%)*SUM(Fasering!$D$5:$D$8)</f>
        <v>891.687098107167</v>
      </c>
      <c r="AK28" s="9">
        <f>($AK$2+(L28+U28)*12*7.57%)*SUM(Fasering!$D$5:$D$9)</f>
        <v>1297.6188573158695</v>
      </c>
      <c r="AL28" s="9">
        <f>($AK$2+(M28+V28)*12*7.57%)*SUM(Fasering!$D$5:$D$10)</f>
        <v>1746.7476019070866</v>
      </c>
      <c r="AM28" s="9">
        <f>($AK$2+(N28+W28)*12*7.57%)*SUM(Fasering!$D$5:$D$11)</f>
        <v>2237.9181332543635</v>
      </c>
      <c r="AN28" s="82">
        <f>($AK$2+(O28+X28)*12*7.57%)*SUM(Fasering!$D$5:$D$12)</f>
        <v>2773.3437412728013</v>
      </c>
      <c r="AO28" s="5">
        <f>($AK$2+(I28+AA28)*12*7.57%)*SUM(Fasering!$D$5)</f>
        <v>0</v>
      </c>
      <c r="AP28" s="9">
        <f>($AK$2+(J28+AB28)*12*7.57%)*SUM(Fasering!$D$5:$D$7)</f>
        <v>528.95232428097938</v>
      </c>
      <c r="AQ28" s="9">
        <f>($AK$2+(K28+AC28)*12*7.57%)*SUM(Fasering!$D$5:$D$8)</f>
        <v>891.687098107167</v>
      </c>
      <c r="AR28" s="9">
        <f>($AK$2+(L28+AD28)*12*7.57%)*SUM(Fasering!$D$5:$D$9)</f>
        <v>1297.6188573158695</v>
      </c>
      <c r="AS28" s="9">
        <f>($AK$2+(M28+AE28)*12*7.57%)*SUM(Fasering!$D$5:$D$10)</f>
        <v>1746.7476019070866</v>
      </c>
      <c r="AT28" s="9">
        <f>($AK$2+(N28+AF28)*12*7.57%)*SUM(Fasering!$D$5:$D$11)</f>
        <v>2237.9181332543635</v>
      </c>
      <c r="AU28" s="82">
        <f>($AK$2+(O28+AG28)*12*7.57%)*SUM(Fasering!$D$5:$D$12)</f>
        <v>2773.3437412728013</v>
      </c>
    </row>
    <row r="29" spans="1:47" x14ac:dyDescent="0.3">
      <c r="A29" s="32">
        <f t="shared" si="7"/>
        <v>21</v>
      </c>
      <c r="B29" s="125">
        <v>25886.53</v>
      </c>
      <c r="C29" s="126"/>
      <c r="D29" s="125">
        <f t="shared" si="0"/>
        <v>34840.680726999999</v>
      </c>
      <c r="E29" s="127">
        <f t="shared" si="1"/>
        <v>863.67791509150982</v>
      </c>
      <c r="F29" s="125">
        <f t="shared" si="2"/>
        <v>2903.3900605833333</v>
      </c>
      <c r="G29" s="127">
        <f t="shared" si="8"/>
        <v>71.973159590959156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2101.5806074084462</v>
      </c>
      <c r="K29" s="61">
        <f>GEW!$E$12+($F29-GEW!$E$12)*SUM(Fasering!$D$5:$D$8)</f>
        <v>2262.0146295620812</v>
      </c>
      <c r="L29" s="61">
        <f>GEW!$E$12+($F29-GEW!$E$12)*SUM(Fasering!$D$5:$D$9)</f>
        <v>2422.4486517157156</v>
      </c>
      <c r="M29" s="61">
        <f>GEW!$E$12+($F29-GEW!$E$12)*SUM(Fasering!$D$5:$D$10)</f>
        <v>2582.8826738693506</v>
      </c>
      <c r="N29" s="61">
        <f>GEW!$E$12+($F29-GEW!$E$12)*SUM(Fasering!$D$5:$D$11)</f>
        <v>2742.9560384296988</v>
      </c>
      <c r="O29" s="73">
        <f>GEW!$E$12+($F29-GEW!$E$12)*SUM(Fasering!$D$5:$D$12)</f>
        <v>2903.3900605833333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529.0202350914426</v>
      </c>
      <c r="AJ29" s="9">
        <f>($AK$2+(K29+T29)*12*7.57%)*SUM(Fasering!$D$5:$D$8)</f>
        <v>891.8552945844275</v>
      </c>
      <c r="AK29" s="9">
        <f>($AK$2+(L29+U29)*12*7.57%)*SUM(Fasering!$D$5:$D$9)</f>
        <v>1297.9320522863668</v>
      </c>
      <c r="AL29" s="9">
        <f>($AK$2+(M29+V29)*12*7.57%)*SUM(Fasering!$D$5:$D$10)</f>
        <v>1747.2505081972602</v>
      </c>
      <c r="AM29" s="9">
        <f>($AK$2+(N29+W29)*12*7.57%)*SUM(Fasering!$D$5:$D$11)</f>
        <v>2238.6548865578743</v>
      </c>
      <c r="AN29" s="82">
        <f>($AK$2+(O29+X29)*12*7.57%)*SUM(Fasering!$D$5:$D$12)</f>
        <v>2774.3595310339006</v>
      </c>
      <c r="AO29" s="5">
        <f>($AK$2+(I29+AA29)*12*7.57%)*SUM(Fasering!$D$5)</f>
        <v>0</v>
      </c>
      <c r="AP29" s="9">
        <f>($AK$2+(J29+AB29)*12*7.57%)*SUM(Fasering!$D$5:$D$7)</f>
        <v>529.0202350914426</v>
      </c>
      <c r="AQ29" s="9">
        <f>($AK$2+(K29+AC29)*12*7.57%)*SUM(Fasering!$D$5:$D$8)</f>
        <v>891.8552945844275</v>
      </c>
      <c r="AR29" s="9">
        <f>($AK$2+(L29+AD29)*12*7.57%)*SUM(Fasering!$D$5:$D$9)</f>
        <v>1297.9320522863668</v>
      </c>
      <c r="AS29" s="9">
        <f>($AK$2+(M29+AE29)*12*7.57%)*SUM(Fasering!$D$5:$D$10)</f>
        <v>1747.2505081972602</v>
      </c>
      <c r="AT29" s="9">
        <f>($AK$2+(N29+AF29)*12*7.57%)*SUM(Fasering!$D$5:$D$11)</f>
        <v>2238.6548865578743</v>
      </c>
      <c r="AU29" s="82">
        <f>($AK$2+(O29+AG29)*12*7.57%)*SUM(Fasering!$D$5:$D$12)</f>
        <v>2774.3595310339006</v>
      </c>
    </row>
    <row r="30" spans="1:47" x14ac:dyDescent="0.3">
      <c r="A30" s="32">
        <f t="shared" si="7"/>
        <v>22</v>
      </c>
      <c r="B30" s="125">
        <v>26803.48</v>
      </c>
      <c r="C30" s="126"/>
      <c r="D30" s="125">
        <f t="shared" si="0"/>
        <v>36074.803732</v>
      </c>
      <c r="E30" s="127">
        <f t="shared" si="1"/>
        <v>894.27102526282908</v>
      </c>
      <c r="F30" s="125">
        <f t="shared" si="2"/>
        <v>3006.2336443333338</v>
      </c>
      <c r="G30" s="127">
        <f t="shared" si="8"/>
        <v>74.522585438569109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2128.1722241756916</v>
      </c>
      <c r="K30" s="61">
        <f>GEW!$E$12+($F30-GEW!$E$12)*SUM(Fasering!$D$5:$D$8)</f>
        <v>2303.8634994232248</v>
      </c>
      <c r="L30" s="61">
        <f>GEW!$E$12+($F30-GEW!$E$12)*SUM(Fasering!$D$5:$D$9)</f>
        <v>2479.554774670758</v>
      </c>
      <c r="M30" s="61">
        <f>GEW!$E$12+($F30-GEW!$E$12)*SUM(Fasering!$D$5:$D$10)</f>
        <v>2655.2460499182912</v>
      </c>
      <c r="N30" s="61">
        <f>GEW!$E$12+($F30-GEW!$E$12)*SUM(Fasering!$D$5:$D$11)</f>
        <v>2830.5423690858006</v>
      </c>
      <c r="O30" s="73">
        <f>GEW!$E$12+($F30-GEW!$E$12)*SUM(Fasering!$D$5:$D$12)</f>
        <v>3006.2336443333343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535.26605431453743</v>
      </c>
      <c r="AJ30" s="9">
        <f>($AK$2+(K30+T30)*12*7.57%)*SUM(Fasering!$D$5:$D$8)</f>
        <v>907.32447811744635</v>
      </c>
      <c r="AK30" s="9">
        <f>($AK$2+(L30+U30)*12*7.57%)*SUM(Fasering!$D$5:$D$9)</f>
        <v>1326.7368795880404</v>
      </c>
      <c r="AL30" s="9">
        <f>($AK$2+(M30+V30)*12*7.57%)*SUM(Fasering!$D$5:$D$10)</f>
        <v>1793.5032587263199</v>
      </c>
      <c r="AM30" s="9">
        <f>($AK$2+(N30+W30)*12*7.57%)*SUM(Fasering!$D$5:$D$11)</f>
        <v>2306.4147603447454</v>
      </c>
      <c r="AN30" s="82">
        <f>($AK$2+(O30+X30)*12*7.57%)*SUM(Fasering!$D$5:$D$12)</f>
        <v>2867.7826425124017</v>
      </c>
      <c r="AO30" s="5">
        <f>($AK$2+(I30+AA30)*12*7.57%)*SUM(Fasering!$D$5)</f>
        <v>0</v>
      </c>
      <c r="AP30" s="9">
        <f>($AK$2+(J30+AB30)*12*7.57%)*SUM(Fasering!$D$5:$D$7)</f>
        <v>535.26605431453743</v>
      </c>
      <c r="AQ30" s="9">
        <f>($AK$2+(K30+AC30)*12*7.57%)*SUM(Fasering!$D$5:$D$8)</f>
        <v>907.32447811744635</v>
      </c>
      <c r="AR30" s="9">
        <f>($AK$2+(L30+AD30)*12*7.57%)*SUM(Fasering!$D$5:$D$9)</f>
        <v>1326.7368795880404</v>
      </c>
      <c r="AS30" s="9">
        <f>($AK$2+(M30+AE30)*12*7.57%)*SUM(Fasering!$D$5:$D$10)</f>
        <v>1793.5032587263199</v>
      </c>
      <c r="AT30" s="9">
        <f>($AK$2+(N30+AF30)*12*7.57%)*SUM(Fasering!$D$5:$D$11)</f>
        <v>2306.4147603447454</v>
      </c>
      <c r="AU30" s="82">
        <f>($AK$2+(O30+AG30)*12*7.57%)*SUM(Fasering!$D$5:$D$12)</f>
        <v>2867.7826425124017</v>
      </c>
    </row>
    <row r="31" spans="1:47" x14ac:dyDescent="0.3">
      <c r="A31" s="32">
        <f t="shared" si="7"/>
        <v>23</v>
      </c>
      <c r="B31" s="125">
        <v>27730.44</v>
      </c>
      <c r="C31" s="126"/>
      <c r="D31" s="125">
        <f t="shared" si="0"/>
        <v>37322.399195999998</v>
      </c>
      <c r="E31" s="127">
        <f t="shared" si="1"/>
        <v>925.19810896903562</v>
      </c>
      <c r="F31" s="125">
        <f t="shared" si="2"/>
        <v>3110.1999329999999</v>
      </c>
      <c r="G31" s="127">
        <f t="shared" si="8"/>
        <v>77.099842414086297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2155.0541316718095</v>
      </c>
      <c r="K31" s="61">
        <f>GEW!$E$12+($F31-GEW!$E$12)*SUM(Fasering!$D$5:$D$8)</f>
        <v>2346.169217735549</v>
      </c>
      <c r="L31" s="61">
        <f>GEW!$E$12+($F31-GEW!$E$12)*SUM(Fasering!$D$5:$D$9)</f>
        <v>2537.284303799288</v>
      </c>
      <c r="M31" s="61">
        <f>GEW!$E$12+($F31-GEW!$E$12)*SUM(Fasering!$D$5:$D$10)</f>
        <v>2728.399389863027</v>
      </c>
      <c r="N31" s="61">
        <f>GEW!$E$12+($F31-GEW!$E$12)*SUM(Fasering!$D$5:$D$11)</f>
        <v>2919.0848469362609</v>
      </c>
      <c r="O31" s="73">
        <f>GEW!$E$12+($F31-GEW!$E$12)*SUM(Fasering!$D$5:$D$12)</f>
        <v>3110.1999329999999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541.58005680871918</v>
      </c>
      <c r="AJ31" s="9">
        <f>($AK$2+(K31+T31)*12*7.57%)*SUM(Fasering!$D$5:$D$8)</f>
        <v>922.96253293806603</v>
      </c>
      <c r="AK31" s="9">
        <f>($AK$2+(L31+U31)*12*7.57%)*SUM(Fasering!$D$5:$D$9)</f>
        <v>1355.8561584097424</v>
      </c>
      <c r="AL31" s="9">
        <f>($AK$2+(M31+V31)*12*7.57%)*SUM(Fasering!$D$5:$D$10)</f>
        <v>1840.260933223748</v>
      </c>
      <c r="AM31" s="9">
        <f>($AK$2+(N31+W31)*12*7.57%)*SUM(Fasering!$D$5:$D$11)</f>
        <v>2374.9143433159848</v>
      </c>
      <c r="AN31" s="82">
        <f>($AK$2+(O31+X31)*12*7.57%)*SUM(Fasering!$D$5:$D$12)</f>
        <v>2962.2256191372007</v>
      </c>
      <c r="AO31" s="5">
        <f>($AK$2+(I31+AA31)*12*7.57%)*SUM(Fasering!$D$5)</f>
        <v>0</v>
      </c>
      <c r="AP31" s="9">
        <f>($AK$2+(J31+AB31)*12*7.57%)*SUM(Fasering!$D$5:$D$7)</f>
        <v>541.58005680871918</v>
      </c>
      <c r="AQ31" s="9">
        <f>($AK$2+(K31+AC31)*12*7.57%)*SUM(Fasering!$D$5:$D$8)</f>
        <v>922.96253293806603</v>
      </c>
      <c r="AR31" s="9">
        <f>($AK$2+(L31+AD31)*12*7.57%)*SUM(Fasering!$D$5:$D$9)</f>
        <v>1355.8561584097424</v>
      </c>
      <c r="AS31" s="9">
        <f>($AK$2+(M31+AE31)*12*7.57%)*SUM(Fasering!$D$5:$D$10)</f>
        <v>1840.260933223748</v>
      </c>
      <c r="AT31" s="9">
        <f>($AK$2+(N31+AF31)*12*7.57%)*SUM(Fasering!$D$5:$D$11)</f>
        <v>2374.9143433159848</v>
      </c>
      <c r="AU31" s="82">
        <f>($AK$2+(O31+AG31)*12*7.57%)*SUM(Fasering!$D$5:$D$12)</f>
        <v>2962.2256191372007</v>
      </c>
    </row>
    <row r="32" spans="1:47" x14ac:dyDescent="0.3">
      <c r="A32" s="32">
        <f t="shared" si="7"/>
        <v>24</v>
      </c>
      <c r="B32" s="125">
        <v>28647.43</v>
      </c>
      <c r="C32" s="126"/>
      <c r="D32" s="125">
        <f t="shared" si="0"/>
        <v>38556.576037000006</v>
      </c>
      <c r="E32" s="127">
        <f t="shared" si="1"/>
        <v>955.79255369993496</v>
      </c>
      <c r="F32" s="125">
        <f t="shared" si="2"/>
        <v>3213.0480030833337</v>
      </c>
      <c r="G32" s="127">
        <f t="shared" si="8"/>
        <v>79.649379474994575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2181.6469084419678</v>
      </c>
      <c r="K32" s="61">
        <f>GEW!$E$12+($F32-GEW!$E$12)*SUM(Fasering!$D$5:$D$8)</f>
        <v>2388.0199131649288</v>
      </c>
      <c r="L32" s="61">
        <f>GEW!$E$12+($F32-GEW!$E$12)*SUM(Fasering!$D$5:$D$9)</f>
        <v>2594.3929178878907</v>
      </c>
      <c r="M32" s="61">
        <f>GEW!$E$12+($F32-GEW!$E$12)*SUM(Fasering!$D$5:$D$10)</f>
        <v>2800.7659226108517</v>
      </c>
      <c r="N32" s="61">
        <f>GEW!$E$12+($F32-GEW!$E$12)*SUM(Fasering!$D$5:$D$11)</f>
        <v>3006.6749983603722</v>
      </c>
      <c r="O32" s="73">
        <f>GEW!$E$12+($F32-GEW!$E$12)*SUM(Fasering!$D$5:$D$12)</f>
        <v>3213.0480030833342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547.82614849243794</v>
      </c>
      <c r="AJ32" s="9">
        <f>($AK$2+(K32+T32)*12*7.57%)*SUM(Fasering!$D$5:$D$8)</f>
        <v>938.43239128142477</v>
      </c>
      <c r="AK32" s="9">
        <f>($AK$2+(L32+U32)*12*7.57%)*SUM(Fasering!$D$5:$D$9)</f>
        <v>1384.6622422609466</v>
      </c>
      <c r="AL32" s="9">
        <f>($AK$2+(M32+V32)*12*7.57%)*SUM(Fasering!$D$5:$D$10)</f>
        <v>1886.5157014310032</v>
      </c>
      <c r="AM32" s="9">
        <f>($AK$2+(N32+W32)*12*7.57%)*SUM(Fasering!$D$5:$D$11)</f>
        <v>2442.6771729837119</v>
      </c>
      <c r="AN32" s="82">
        <f>($AK$2+(O32+X32)*12*7.57%)*SUM(Fasering!$D$5:$D$12)</f>
        <v>3055.6528060009009</v>
      </c>
      <c r="AO32" s="5">
        <f>($AK$2+(I32+AA32)*12*7.57%)*SUM(Fasering!$D$5)</f>
        <v>0</v>
      </c>
      <c r="AP32" s="9">
        <f>($AK$2+(J32+AB32)*12*7.57%)*SUM(Fasering!$D$5:$D$7)</f>
        <v>547.82614849243794</v>
      </c>
      <c r="AQ32" s="9">
        <f>($AK$2+(K32+AC32)*12*7.57%)*SUM(Fasering!$D$5:$D$8)</f>
        <v>938.43239128142477</v>
      </c>
      <c r="AR32" s="9">
        <f>($AK$2+(L32+AD32)*12*7.57%)*SUM(Fasering!$D$5:$D$9)</f>
        <v>1384.6622422609466</v>
      </c>
      <c r="AS32" s="9">
        <f>($AK$2+(M32+AE32)*12*7.57%)*SUM(Fasering!$D$5:$D$10)</f>
        <v>1886.5157014310032</v>
      </c>
      <c r="AT32" s="9">
        <f>($AK$2+(N32+AF32)*12*7.57%)*SUM(Fasering!$D$5:$D$11)</f>
        <v>2442.6771729837119</v>
      </c>
      <c r="AU32" s="82">
        <f>($AK$2+(O32+AG32)*12*7.57%)*SUM(Fasering!$D$5:$D$12)</f>
        <v>3055.6528060009009</v>
      </c>
    </row>
    <row r="33" spans="1:47" x14ac:dyDescent="0.3">
      <c r="A33" s="32">
        <f t="shared" si="7"/>
        <v>25</v>
      </c>
      <c r="B33" s="125">
        <v>28657.360000000001</v>
      </c>
      <c r="C33" s="126"/>
      <c r="D33" s="125">
        <f t="shared" si="0"/>
        <v>38569.940824000005</v>
      </c>
      <c r="E33" s="127">
        <f t="shared" si="1"/>
        <v>956.1238581156623</v>
      </c>
      <c r="F33" s="125">
        <f t="shared" si="2"/>
        <v>3214.1617353333336</v>
      </c>
      <c r="G33" s="127">
        <f t="shared" si="8"/>
        <v>79.676988176305187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2181.9348791650154</v>
      </c>
      <c r="K33" s="61">
        <f>GEW!$E$12+($F33-GEW!$E$12)*SUM(Fasering!$D$5:$D$8)</f>
        <v>2388.4731104796365</v>
      </c>
      <c r="L33" s="61">
        <f>GEW!$E$12+($F33-GEW!$E$12)*SUM(Fasering!$D$5:$D$9)</f>
        <v>2595.0113417942575</v>
      </c>
      <c r="M33" s="61">
        <f>GEW!$E$12+($F33-GEW!$E$12)*SUM(Fasering!$D$5:$D$10)</f>
        <v>2801.549573108879</v>
      </c>
      <c r="N33" s="61">
        <f>GEW!$E$12+($F33-GEW!$E$12)*SUM(Fasering!$D$5:$D$11)</f>
        <v>3007.623504018713</v>
      </c>
      <c r="O33" s="73">
        <f>GEW!$E$12+($F33-GEW!$E$12)*SUM(Fasering!$D$5:$D$12)</f>
        <v>3214.161735333334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547.89378684227745</v>
      </c>
      <c r="AJ33" s="9">
        <f>($AK$2+(K33+T33)*12*7.57%)*SUM(Fasering!$D$5:$D$8)</f>
        <v>938.59991294834538</v>
      </c>
      <c r="AK33" s="9">
        <f>($AK$2+(L33+U33)*12*7.57%)*SUM(Fasering!$D$5:$D$9)</f>
        <v>1384.9741806819134</v>
      </c>
      <c r="AL33" s="9">
        <f>($AK$2+(M33+V33)*12*7.57%)*SUM(Fasering!$D$5:$D$10)</f>
        <v>1887.0165900429818</v>
      </c>
      <c r="AM33" s="9">
        <f>($AK$2+(N33+W33)*12*7.57%)*SUM(Fasering!$D$5:$D$11)</f>
        <v>2443.4109704063676</v>
      </c>
      <c r="AN33" s="82">
        <f>($AK$2+(O33+X33)*12*7.57%)*SUM(Fasering!$D$5:$D$12)</f>
        <v>3056.6645203768012</v>
      </c>
      <c r="AO33" s="5">
        <f>($AK$2+(I33+AA33)*12*7.57%)*SUM(Fasering!$D$5)</f>
        <v>0</v>
      </c>
      <c r="AP33" s="9">
        <f>($AK$2+(J33+AB33)*12*7.57%)*SUM(Fasering!$D$5:$D$7)</f>
        <v>547.89378684227745</v>
      </c>
      <c r="AQ33" s="9">
        <f>($AK$2+(K33+AC33)*12*7.57%)*SUM(Fasering!$D$5:$D$8)</f>
        <v>938.59991294834538</v>
      </c>
      <c r="AR33" s="9">
        <f>($AK$2+(L33+AD33)*12*7.57%)*SUM(Fasering!$D$5:$D$9)</f>
        <v>1384.9741806819134</v>
      </c>
      <c r="AS33" s="9">
        <f>($AK$2+(M33+AE33)*12*7.57%)*SUM(Fasering!$D$5:$D$10)</f>
        <v>1887.0165900429818</v>
      </c>
      <c r="AT33" s="9">
        <f>($AK$2+(N33+AF33)*12*7.57%)*SUM(Fasering!$D$5:$D$11)</f>
        <v>2443.4109704063676</v>
      </c>
      <c r="AU33" s="82">
        <f>($AK$2+(O33+AG33)*12*7.57%)*SUM(Fasering!$D$5:$D$12)</f>
        <v>3056.6645203768012</v>
      </c>
    </row>
    <row r="34" spans="1:47" x14ac:dyDescent="0.3">
      <c r="A34" s="32">
        <f t="shared" si="7"/>
        <v>26</v>
      </c>
      <c r="B34" s="125">
        <v>28657.360000000001</v>
      </c>
      <c r="C34" s="126"/>
      <c r="D34" s="125">
        <f t="shared" si="0"/>
        <v>38569.940824000005</v>
      </c>
      <c r="E34" s="127">
        <f t="shared" si="1"/>
        <v>956.1238581156623</v>
      </c>
      <c r="F34" s="125">
        <f t="shared" si="2"/>
        <v>3214.1617353333336</v>
      </c>
      <c r="G34" s="127">
        <f t="shared" si="8"/>
        <v>79.676988176305187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2181.9348791650154</v>
      </c>
      <c r="K34" s="61">
        <f>GEW!$E$12+($F34-GEW!$E$12)*SUM(Fasering!$D$5:$D$8)</f>
        <v>2388.4731104796365</v>
      </c>
      <c r="L34" s="61">
        <f>GEW!$E$12+($F34-GEW!$E$12)*SUM(Fasering!$D$5:$D$9)</f>
        <v>2595.0113417942575</v>
      </c>
      <c r="M34" s="61">
        <f>GEW!$E$12+($F34-GEW!$E$12)*SUM(Fasering!$D$5:$D$10)</f>
        <v>2801.549573108879</v>
      </c>
      <c r="N34" s="61">
        <f>GEW!$E$12+($F34-GEW!$E$12)*SUM(Fasering!$D$5:$D$11)</f>
        <v>3007.623504018713</v>
      </c>
      <c r="O34" s="73">
        <f>GEW!$E$12+($F34-GEW!$E$12)*SUM(Fasering!$D$5:$D$12)</f>
        <v>3214.161735333334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547.89378684227745</v>
      </c>
      <c r="AJ34" s="9">
        <f>($AK$2+(K34+T34)*12*7.57%)*SUM(Fasering!$D$5:$D$8)</f>
        <v>938.59991294834538</v>
      </c>
      <c r="AK34" s="9">
        <f>($AK$2+(L34+U34)*12*7.57%)*SUM(Fasering!$D$5:$D$9)</f>
        <v>1384.9741806819134</v>
      </c>
      <c r="AL34" s="9">
        <f>($AK$2+(M34+V34)*12*7.57%)*SUM(Fasering!$D$5:$D$10)</f>
        <v>1887.0165900429818</v>
      </c>
      <c r="AM34" s="9">
        <f>($AK$2+(N34+W34)*12*7.57%)*SUM(Fasering!$D$5:$D$11)</f>
        <v>2443.4109704063676</v>
      </c>
      <c r="AN34" s="82">
        <f>($AK$2+(O34+X34)*12*7.57%)*SUM(Fasering!$D$5:$D$12)</f>
        <v>3056.6645203768012</v>
      </c>
      <c r="AO34" s="5">
        <f>($AK$2+(I34+AA34)*12*7.57%)*SUM(Fasering!$D$5)</f>
        <v>0</v>
      </c>
      <c r="AP34" s="9">
        <f>($AK$2+(J34+AB34)*12*7.57%)*SUM(Fasering!$D$5:$D$7)</f>
        <v>547.89378684227745</v>
      </c>
      <c r="AQ34" s="9">
        <f>($AK$2+(K34+AC34)*12*7.57%)*SUM(Fasering!$D$5:$D$8)</f>
        <v>938.59991294834538</v>
      </c>
      <c r="AR34" s="9">
        <f>($AK$2+(L34+AD34)*12*7.57%)*SUM(Fasering!$D$5:$D$9)</f>
        <v>1384.9741806819134</v>
      </c>
      <c r="AS34" s="9">
        <f>($AK$2+(M34+AE34)*12*7.57%)*SUM(Fasering!$D$5:$D$10)</f>
        <v>1887.0165900429818</v>
      </c>
      <c r="AT34" s="9">
        <f>($AK$2+(N34+AF34)*12*7.57%)*SUM(Fasering!$D$5:$D$11)</f>
        <v>2443.4109704063676</v>
      </c>
      <c r="AU34" s="82">
        <f>($AK$2+(O34+AG34)*12*7.57%)*SUM(Fasering!$D$5:$D$12)</f>
        <v>3056.6645203768012</v>
      </c>
    </row>
    <row r="35" spans="1:47" x14ac:dyDescent="0.3">
      <c r="A35" s="32">
        <f t="shared" si="7"/>
        <v>27</v>
      </c>
      <c r="B35" s="125">
        <v>28667.360000000001</v>
      </c>
      <c r="C35" s="126"/>
      <c r="D35" s="125">
        <f t="shared" si="0"/>
        <v>38583.399824</v>
      </c>
      <c r="E35" s="127">
        <f t="shared" si="1"/>
        <v>956.45749801065449</v>
      </c>
      <c r="F35" s="125">
        <f t="shared" si="2"/>
        <v>3215.2833186666671</v>
      </c>
      <c r="G35" s="127">
        <f t="shared" si="8"/>
        <v>79.704791500887879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2182.2248798931605</v>
      </c>
      <c r="K35" s="61">
        <f>GEW!$E$12+($F35-GEW!$E$12)*SUM(Fasering!$D$5:$D$8)</f>
        <v>2388.9295025387582</v>
      </c>
      <c r="L35" s="61">
        <f>GEW!$E$12+($F35-GEW!$E$12)*SUM(Fasering!$D$5:$D$9)</f>
        <v>2595.634125184356</v>
      </c>
      <c r="M35" s="61">
        <f>GEW!$E$12+($F35-GEW!$E$12)*SUM(Fasering!$D$5:$D$10)</f>
        <v>2802.3387478299537</v>
      </c>
      <c r="N35" s="61">
        <f>GEW!$E$12+($F35-GEW!$E$12)*SUM(Fasering!$D$5:$D$11)</f>
        <v>3008.5786960210698</v>
      </c>
      <c r="O35" s="73">
        <f>GEW!$E$12+($F35-GEW!$E$12)*SUM(Fasering!$D$5:$D$12)</f>
        <v>3215.2833186666676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547.96190199820842</v>
      </c>
      <c r="AJ35" s="9">
        <f>($AK$2+(K35+T35)*12*7.57%)*SUM(Fasering!$D$5:$D$8)</f>
        <v>938.76861553336119</v>
      </c>
      <c r="AK35" s="9">
        <f>($AK$2+(L35+U35)*12*7.57%)*SUM(Fasering!$D$5:$D$9)</f>
        <v>1385.288318064559</v>
      </c>
      <c r="AL35" s="9">
        <f>($AK$2+(M35+V35)*12*7.57%)*SUM(Fasering!$D$5:$D$10)</f>
        <v>1887.5210095918019</v>
      </c>
      <c r="AM35" s="9">
        <f>($AK$2+(N35+W35)*12*7.57%)*SUM(Fasering!$D$5:$D$11)</f>
        <v>2444.1499406205221</v>
      </c>
      <c r="AN35" s="82">
        <f>($AK$2+(O35+X35)*12*7.57%)*SUM(Fasering!$D$5:$D$12)</f>
        <v>3057.6833666768011</v>
      </c>
      <c r="AO35" s="5">
        <f>($AK$2+(I35+AA35)*12*7.57%)*SUM(Fasering!$D$5)</f>
        <v>0</v>
      </c>
      <c r="AP35" s="9">
        <f>($AK$2+(J35+AB35)*12*7.57%)*SUM(Fasering!$D$5:$D$7)</f>
        <v>547.96190199820842</v>
      </c>
      <c r="AQ35" s="9">
        <f>($AK$2+(K35+AC35)*12*7.57%)*SUM(Fasering!$D$5:$D$8)</f>
        <v>938.76861553336119</v>
      </c>
      <c r="AR35" s="9">
        <f>($AK$2+(L35+AD35)*12*7.57%)*SUM(Fasering!$D$5:$D$9)</f>
        <v>1385.288318064559</v>
      </c>
      <c r="AS35" s="9">
        <f>($AK$2+(M35+AE35)*12*7.57%)*SUM(Fasering!$D$5:$D$10)</f>
        <v>1887.5210095918019</v>
      </c>
      <c r="AT35" s="9">
        <f>($AK$2+(N35+AF35)*12*7.57%)*SUM(Fasering!$D$5:$D$11)</f>
        <v>2444.1499406205221</v>
      </c>
      <c r="AU35" s="82">
        <f>($AK$2+(O35+AG35)*12*7.57%)*SUM(Fasering!$D$5:$D$12)</f>
        <v>3057.6833666768011</v>
      </c>
    </row>
    <row r="36" spans="1:47" x14ac:dyDescent="0.3">
      <c r="A36" s="35"/>
      <c r="B36" s="128"/>
      <c r="C36" s="129"/>
      <c r="D36" s="128"/>
      <c r="E36" s="129"/>
      <c r="F36" s="128"/>
      <c r="G36" s="129"/>
      <c r="H36" s="46"/>
      <c r="I36" s="46"/>
      <c r="J36" s="46"/>
      <c r="K36" s="46"/>
      <c r="L36" s="46"/>
      <c r="M36" s="46"/>
      <c r="N36" s="46"/>
      <c r="O36" s="70"/>
      <c r="P36" s="128"/>
      <c r="Q36" s="129"/>
      <c r="R36" s="46"/>
      <c r="S36" s="46"/>
      <c r="T36" s="46"/>
      <c r="U36" s="46"/>
      <c r="V36" s="46"/>
      <c r="W36" s="46"/>
      <c r="X36" s="70"/>
      <c r="Y36" s="128"/>
      <c r="Z36" s="129"/>
      <c r="AA36" s="46"/>
      <c r="AB36" s="46"/>
      <c r="AC36" s="46"/>
      <c r="AD36" s="46"/>
      <c r="AE36" s="46"/>
      <c r="AF36" s="46"/>
      <c r="AG36" s="70"/>
      <c r="AH36" s="83"/>
      <c r="AI36" s="84"/>
      <c r="AJ36" s="84"/>
      <c r="AK36" s="84"/>
      <c r="AL36" s="84"/>
      <c r="AM36" s="84"/>
      <c r="AN36" s="85"/>
      <c r="AO36" s="83"/>
      <c r="AP36" s="84"/>
      <c r="AQ36" s="84"/>
      <c r="AR36" s="84"/>
      <c r="AS36" s="84"/>
      <c r="AT36" s="84"/>
      <c r="AU36" s="85"/>
    </row>
  </sheetData>
  <mergeCells count="166"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4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0" width="11.25" customWidth="1"/>
    <col min="41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67</v>
      </c>
      <c r="B1" s="21" t="s">
        <v>19</v>
      </c>
      <c r="C1" s="21" t="s">
        <v>118</v>
      </c>
      <c r="D1" s="21"/>
      <c r="E1" s="22"/>
      <c r="G1" s="21"/>
      <c r="H1" s="21"/>
      <c r="I1" s="21"/>
      <c r="L1" s="99">
        <f>D8</f>
        <v>43374</v>
      </c>
      <c r="O1" s="24" t="s">
        <v>68</v>
      </c>
      <c r="AD1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R2" s="24"/>
      <c r="AG2"/>
      <c r="AH2" s="76" t="str">
        <f>'L4'!$AH$2</f>
        <v>Berekening eindejaarspremie 2019:</v>
      </c>
      <c r="AI2"/>
    </row>
    <row r="3" spans="1:47" s="23" customFormat="1" ht="16.5" x14ac:dyDescent="0.3">
      <c r="A3" s="21"/>
      <c r="B3" s="21"/>
      <c r="C3" s="21"/>
      <c r="D3" s="21"/>
      <c r="E3" s="57"/>
      <c r="F3"/>
      <c r="G3"/>
      <c r="H3"/>
      <c r="I3"/>
      <c r="J3"/>
      <c r="N3" s="23" t="s">
        <v>21</v>
      </c>
      <c r="O3" s="68">
        <f>'L4'!O3</f>
        <v>1.3459000000000001</v>
      </c>
      <c r="R3" s="24"/>
      <c r="AG3"/>
      <c r="AH3" s="77" t="s">
        <v>92</v>
      </c>
      <c r="AI3"/>
      <c r="AK3" s="78">
        <f>'L4'!$AK$3</f>
        <v>136.91999999999999</v>
      </c>
    </row>
    <row r="4" spans="1:47" s="23" customFormat="1" ht="16.5" x14ac:dyDescent="0.3">
      <c r="A4" s="21"/>
      <c r="B4" s="21"/>
      <c r="C4" s="21"/>
      <c r="D4" s="21"/>
      <c r="E4" s="57"/>
      <c r="F4"/>
      <c r="G4"/>
      <c r="H4"/>
      <c r="I4"/>
      <c r="J4"/>
      <c r="K4" s="86"/>
      <c r="L4" s="86"/>
      <c r="R4" s="24"/>
      <c r="AG4"/>
      <c r="AH4" s="77" t="s">
        <v>47</v>
      </c>
      <c r="AI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59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75"/>
      <c r="Y9" s="59"/>
      <c r="Z9" s="60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17110.62</v>
      </c>
      <c r="C10" s="126"/>
      <c r="D10" s="125">
        <f t="shared" ref="D10:D37" si="0">B10*$O$3</f>
        <v>23029.183458</v>
      </c>
      <c r="E10" s="127">
        <f t="shared" ref="E10:E37" si="1">D10/40.3399</f>
        <v>570.87854600531978</v>
      </c>
      <c r="F10" s="130">
        <f t="shared" ref="F10:F37" si="2">B10/12*$O$3</f>
        <v>1919.0986215</v>
      </c>
      <c r="G10" s="131"/>
      <c r="H10" s="61">
        <f>'L4'!$H$10</f>
        <v>1707.89</v>
      </c>
      <c r="I10" s="61">
        <f>GEW!$E$12+($F10-GEW!$E$12)*SUM(Fasering!$D$5)</f>
        <v>1821.9627753333334</v>
      </c>
      <c r="J10" s="61">
        <f>GEW!$E$12+($F10-GEW!$E$12)*SUM(Fasering!$D$5:$D$7)</f>
        <v>1847.0785783950491</v>
      </c>
      <c r="K10" s="61">
        <f>GEW!$E$12+($F10-GEW!$E$12)*SUM(Fasering!$D$5:$D$8)</f>
        <v>1861.4890660056078</v>
      </c>
      <c r="L10" s="61">
        <f>GEW!$E$12+($F10-GEW!$E$12)*SUM(Fasering!$D$5:$D$9)</f>
        <v>1875.8995536161663</v>
      </c>
      <c r="M10" s="61">
        <f>GEW!$E$12+($F10-GEW!$E$12)*SUM(Fasering!$D$5:$D$10)</f>
        <v>1890.3100412267247</v>
      </c>
      <c r="N10" s="61">
        <f>GEW!$E$12+($F10-GEW!$E$12)*SUM(Fasering!$D$5:$D$11)</f>
        <v>1904.6881338894416</v>
      </c>
      <c r="O10" s="73">
        <f>GEW!$E$12+($F10-GEW!$E$12)*SUM(Fasering!$D$5:$D$12)</f>
        <v>1919.0986215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102.40392308333332</v>
      </c>
      <c r="Q10" s="131">
        <f t="shared" ref="Q10:Q37" si="4">P10/40.3399</f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72">
        <f>$P10*SUM(Fasering!$D$5:$D$12)</f>
        <v>102.40392308333335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51.201400749999998</v>
      </c>
      <c r="Z10" s="131">
        <f t="shared" ref="Z10:Z37" si="6">Y10/40.3399</f>
        <v>1.2692495705244682</v>
      </c>
      <c r="AA10" s="71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72">
        <f>$Y10*SUM(Fasering!$D$5:$D$12)</f>
        <v>51.201400750000012</v>
      </c>
      <c r="AH10" s="5">
        <f>($AK$3+(I10+R10)*12*7.57%)*SUM(Fasering!$D$5)</f>
        <v>0</v>
      </c>
      <c r="AI10" s="9">
        <f>($AK$3+(J10+S10)*12*7.57%)*SUM(Fasering!$D$5:$D$7)</f>
        <v>475.46210536475274</v>
      </c>
      <c r="AJ10" s="9">
        <f>($AK$3+(K10+T10)*12*7.57%)*SUM(Fasering!$D$5:$D$8)</f>
        <v>759.20647641756705</v>
      </c>
      <c r="AK10" s="9">
        <f>($AK$3+(L10+U10)*12*7.57%)*SUM(Fasering!$D$5:$D$9)</f>
        <v>1050.9295979608485</v>
      </c>
      <c r="AL10" s="9">
        <f>($AK$3+(M10+V10)*12*7.57%)*SUM(Fasering!$D$5:$D$10)</f>
        <v>1350.6314699945967</v>
      </c>
      <c r="AM10" s="9">
        <f>($AK$3+(N10+W10)*12*7.57%)*SUM(Fasering!$D$5:$D$11)</f>
        <v>1657.6114748109835</v>
      </c>
      <c r="AN10" s="82">
        <f>($AK$3+(O10+X10)*12*7.57%)*SUM(Fasering!$D$5:$D$12)</f>
        <v>1973.2529114995007</v>
      </c>
      <c r="AO10" s="5">
        <f>($AK$3+(I10+AA10)*12*7.57%)*SUM(Fasering!$D$5)</f>
        <v>0</v>
      </c>
      <c r="AP10" s="9">
        <f>($AK$3+(J10+AB10)*12*7.57%)*SUM(Fasering!$D$5:$D$7)</f>
        <v>472.35251226618982</v>
      </c>
      <c r="AQ10" s="9">
        <f>($AK$3+(K10+AC10)*12*7.57%)*SUM(Fasering!$D$5:$D$8)</f>
        <v>751.50486600642841</v>
      </c>
      <c r="AR10" s="9">
        <f>($AK$3+(L10+AD10)*12*7.57%)*SUM(Fasering!$D$5:$D$9)</f>
        <v>1036.5885981683186</v>
      </c>
      <c r="AS10" s="9">
        <f>($AK$3+(M10+AE10)*12*7.57%)*SUM(Fasering!$D$5:$D$10)</f>
        <v>1327.6037087518614</v>
      </c>
      <c r="AT10" s="9">
        <f>($AK$3+(N10+AF10)*12*7.57%)*SUM(Fasering!$D$5:$D$11)</f>
        <v>1623.876006594415</v>
      </c>
      <c r="AU10" s="82">
        <f>($AK$3+(O10+AG10)*12*7.57%)*SUM(Fasering!$D$5:$D$12)</f>
        <v>1926.7405402119007</v>
      </c>
    </row>
    <row r="11" spans="1:47" x14ac:dyDescent="0.3">
      <c r="A11" s="32">
        <f t="shared" ref="A11:A37" si="7">+A10+1</f>
        <v>1</v>
      </c>
      <c r="B11" s="125">
        <v>17440.61</v>
      </c>
      <c r="C11" s="126"/>
      <c r="D11" s="125">
        <f t="shared" si="0"/>
        <v>23473.316999000002</v>
      </c>
      <c r="E11" s="127">
        <f t="shared" si="1"/>
        <v>581.8883289001709</v>
      </c>
      <c r="F11" s="130">
        <f t="shared" si="2"/>
        <v>1956.1097499166669</v>
      </c>
      <c r="G11" s="131">
        <f t="shared" ref="G11:G37" si="8">F11/40.3399</f>
        <v>48.49069407501424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1856.6483124231024</v>
      </c>
      <c r="K11" s="61">
        <f>GEW!$E$12+($F11-GEW!$E$12)*SUM(Fasering!$D$5:$D$8)</f>
        <v>1876.5495475645573</v>
      </c>
      <c r="L11" s="61">
        <f>GEW!$E$12+($F11-GEW!$E$12)*SUM(Fasering!$D$5:$D$9)</f>
        <v>1896.4507827060124</v>
      </c>
      <c r="M11" s="61">
        <f>GEW!$E$12+($F11-GEW!$E$12)*SUM(Fasering!$D$5:$D$10)</f>
        <v>1916.3520178474673</v>
      </c>
      <c r="N11" s="61">
        <f>GEW!$E$12+($F11-GEW!$E$12)*SUM(Fasering!$D$5:$D$11)</f>
        <v>1936.2085147752118</v>
      </c>
      <c r="O11" s="73">
        <f>GEW!$E$12+($F11-GEW!$E$12)*SUM(Fasering!$D$5:$D$12)</f>
        <v>1956.1097499166669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72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71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72">
        <f>$Y11*SUM(Fasering!$D$5:$D$12)</f>
        <v>51.201400750000012</v>
      </c>
      <c r="AH11" s="5">
        <f>($AK$3+(I11+R11)*12*7.57%)*SUM(Fasering!$D$5)</f>
        <v>0</v>
      </c>
      <c r="AI11" s="9">
        <f>($AK$3+(J11+S11)*12*7.57%)*SUM(Fasering!$D$5:$D$7)</f>
        <v>477.70983739532056</v>
      </c>
      <c r="AJ11" s="9">
        <f>($AK$3+(K11+T11)*12*7.57%)*SUM(Fasering!$D$5:$D$8)</f>
        <v>764.77349302050163</v>
      </c>
      <c r="AK11" s="9">
        <f>($AK$3+(L11+U11)*12*7.57%)*SUM(Fasering!$D$5:$D$9)</f>
        <v>1061.2958174507653</v>
      </c>
      <c r="AL11" s="9">
        <f>($AK$3+(M11+V11)*12*7.57%)*SUM(Fasering!$D$5:$D$10)</f>
        <v>1367.2768106861117</v>
      </c>
      <c r="AM11" s="9">
        <f>($AK$3+(N11+W11)*12*7.57%)*SUM(Fasering!$D$5:$D$11)</f>
        <v>1681.9967529078583</v>
      </c>
      <c r="AN11" s="82">
        <f>($AK$3+(O11+X11)*12*7.57%)*SUM(Fasering!$D$5:$D$12)</f>
        <v>2006.8738205532009</v>
      </c>
      <c r="AO11" s="5">
        <f>($AK$3+(I11+AA11)*12*7.57%)*SUM(Fasering!$D$5)</f>
        <v>0</v>
      </c>
      <c r="AP11" s="9">
        <f>($AK$3+(J11+AB11)*12*7.57%)*SUM(Fasering!$D$5:$D$7)</f>
        <v>474.60024429675764</v>
      </c>
      <c r="AQ11" s="9">
        <f>($AK$3+(K11+AC11)*12*7.57%)*SUM(Fasering!$D$5:$D$8)</f>
        <v>757.071882609363</v>
      </c>
      <c r="AR11" s="9">
        <f>($AK$3+(L11+AD11)*12*7.57%)*SUM(Fasering!$D$5:$D$9)</f>
        <v>1046.9548176582357</v>
      </c>
      <c r="AS11" s="9">
        <f>($AK$3+(M11+AE11)*12*7.57%)*SUM(Fasering!$D$5:$D$10)</f>
        <v>1344.249049443376</v>
      </c>
      <c r="AT11" s="9">
        <f>($AK$3+(N11+AF11)*12*7.57%)*SUM(Fasering!$D$5:$D$11)</f>
        <v>1648.2612846912903</v>
      </c>
      <c r="AU11" s="82">
        <f>($AK$3+(O11+AG11)*12*7.57%)*SUM(Fasering!$D$5:$D$12)</f>
        <v>1960.3614492656009</v>
      </c>
    </row>
    <row r="12" spans="1:47" x14ac:dyDescent="0.3">
      <c r="A12" s="32">
        <f t="shared" si="7"/>
        <v>2</v>
      </c>
      <c r="B12" s="125">
        <v>17814.82</v>
      </c>
      <c r="C12" s="126"/>
      <c r="D12" s="125">
        <f t="shared" si="0"/>
        <v>23976.966238000001</v>
      </c>
      <c r="E12" s="127">
        <f t="shared" si="1"/>
        <v>594.37346741067779</v>
      </c>
      <c r="F12" s="130">
        <f t="shared" si="2"/>
        <v>1998.0805198333335</v>
      </c>
      <c r="G12" s="131">
        <f t="shared" si="8"/>
        <v>49.531122284223152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1867.5004296710119</v>
      </c>
      <c r="K12" s="61">
        <f>GEW!$E$12+($F12-GEW!$E$12)*SUM(Fasering!$D$5:$D$8)</f>
        <v>1893.628194808942</v>
      </c>
      <c r="L12" s="61">
        <f>GEW!$E$12+($F12-GEW!$E$12)*SUM(Fasering!$D$5:$D$9)</f>
        <v>1919.7559599468721</v>
      </c>
      <c r="M12" s="61">
        <f>GEW!$E$12+($F12-GEW!$E$12)*SUM(Fasering!$D$5:$D$10)</f>
        <v>1945.8837250848019</v>
      </c>
      <c r="N12" s="61">
        <f>GEW!$E$12+($F12-GEW!$E$12)*SUM(Fasering!$D$5:$D$11)</f>
        <v>1971.9527546954037</v>
      </c>
      <c r="O12" s="73">
        <f>GEW!$E$12+($F12-GEW!$E$12)*SUM(Fasering!$D$5:$D$12)</f>
        <v>1998.0805198333335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72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71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72">
        <f>$Y12*SUM(Fasering!$D$5:$D$12)</f>
        <v>51.201400750000012</v>
      </c>
      <c r="AH12" s="5">
        <f>($AK$3+(I12+R12)*12*7.57%)*SUM(Fasering!$D$5)</f>
        <v>0</v>
      </c>
      <c r="AI12" s="9">
        <f>($AK$3+(J12+S12)*12*7.57%)*SUM(Fasering!$D$5:$D$7)</f>
        <v>480.2587746454152</v>
      </c>
      <c r="AJ12" s="9">
        <f>($AK$3+(K12+T12)*12*7.57%)*SUM(Fasering!$D$5:$D$8)</f>
        <v>771.08651245437591</v>
      </c>
      <c r="AK12" s="9">
        <f>($AK$3+(L12+U12)*12*7.57%)*SUM(Fasering!$D$5:$D$9)</f>
        <v>1073.0511524467404</v>
      </c>
      <c r="AL12" s="9">
        <f>($AK$3+(M12+V12)*12*7.57%)*SUM(Fasering!$D$5:$D$10)</f>
        <v>1386.152694622509</v>
      </c>
      <c r="AM12" s="9">
        <f>($AK$3+(N12+W12)*12*7.57%)*SUM(Fasering!$D$5:$D$11)</f>
        <v>1709.6497572917235</v>
      </c>
      <c r="AN12" s="82">
        <f>($AK$3+(O12+X12)*12*7.57%)*SUM(Fasering!$D$5:$D$12)</f>
        <v>2045.0000679455009</v>
      </c>
      <c r="AO12" s="5">
        <f>($AK$3+(I12+AA12)*12*7.57%)*SUM(Fasering!$D$5)</f>
        <v>0</v>
      </c>
      <c r="AP12" s="9">
        <f>($AK$3+(J12+AB12)*12*7.57%)*SUM(Fasering!$D$5:$D$7)</f>
        <v>477.14918154685233</v>
      </c>
      <c r="AQ12" s="9">
        <f>($AK$3+(K12+AC12)*12*7.57%)*SUM(Fasering!$D$5:$D$8)</f>
        <v>763.38490204323716</v>
      </c>
      <c r="AR12" s="9">
        <f>($AK$3+(L12+AD12)*12*7.57%)*SUM(Fasering!$D$5:$D$9)</f>
        <v>1058.7101526542108</v>
      </c>
      <c r="AS12" s="9">
        <f>($AK$3+(M12+AE12)*12*7.57%)*SUM(Fasering!$D$5:$D$10)</f>
        <v>1363.1249333797732</v>
      </c>
      <c r="AT12" s="9">
        <f>($AK$3+(N12+AF12)*12*7.57%)*SUM(Fasering!$D$5:$D$11)</f>
        <v>1675.9142890751552</v>
      </c>
      <c r="AU12" s="82">
        <f>($AK$3+(O12+AG12)*12*7.57%)*SUM(Fasering!$D$5:$D$12)</f>
        <v>1998.4876966579009</v>
      </c>
    </row>
    <row r="13" spans="1:47" x14ac:dyDescent="0.3">
      <c r="A13" s="32">
        <f t="shared" si="7"/>
        <v>3</v>
      </c>
      <c r="B13" s="125">
        <v>18486.04</v>
      </c>
      <c r="C13" s="126"/>
      <c r="D13" s="125">
        <f t="shared" si="0"/>
        <v>24880.361236000004</v>
      </c>
      <c r="E13" s="127">
        <f t="shared" si="1"/>
        <v>616.7680444423512</v>
      </c>
      <c r="F13" s="130">
        <f t="shared" si="2"/>
        <v>2073.3634363333335</v>
      </c>
      <c r="G13" s="131">
        <f t="shared" si="8"/>
        <v>51.397337036862595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1886.9658585455529</v>
      </c>
      <c r="K13" s="61">
        <f>GEW!$E$12+($F13-GEW!$E$12)*SUM(Fasering!$D$5:$D$8)</f>
        <v>1924.2621426012936</v>
      </c>
      <c r="L13" s="61">
        <f>GEW!$E$12+($F13-GEW!$E$12)*SUM(Fasering!$D$5:$D$9)</f>
        <v>1961.5584266570343</v>
      </c>
      <c r="M13" s="61">
        <f>GEW!$E$12+($F13-GEW!$E$12)*SUM(Fasering!$D$5:$D$10)</f>
        <v>1998.8547107127749</v>
      </c>
      <c r="N13" s="61">
        <f>GEW!$E$12+($F13-GEW!$E$12)*SUM(Fasering!$D$5:$D$11)</f>
        <v>2036.0671522775929</v>
      </c>
      <c r="O13" s="73">
        <f>GEW!$E$12+($F13-GEW!$E$12)*SUM(Fasering!$D$5:$D$12)</f>
        <v>2073.3634363333335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72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71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72">
        <f>$Y13*SUM(Fasering!$D$5:$D$12)</f>
        <v>51.201400750000012</v>
      </c>
      <c r="AH13" s="5">
        <f>($AK$3+(I13+R13)*12*7.57%)*SUM(Fasering!$D$5)</f>
        <v>0</v>
      </c>
      <c r="AI13" s="9">
        <f>($AK$3+(J13+S13)*12*7.57%)*SUM(Fasering!$D$5:$D$7)</f>
        <v>484.83080014181718</v>
      </c>
      <c r="AJ13" s="9">
        <f>($AK$3+(K13+T13)*12*7.57%)*SUM(Fasering!$D$5:$D$8)</f>
        <v>782.41016736580275</v>
      </c>
      <c r="AK13" s="9">
        <f>($AK$3+(L13+U13)*12*7.57%)*SUM(Fasering!$D$5:$D$9)</f>
        <v>1094.1366818446677</v>
      </c>
      <c r="AL13" s="9">
        <f>($AK$3+(M13+V13)*12*7.57%)*SUM(Fasering!$D$5:$D$10)</f>
        <v>1420.0103435784122</v>
      </c>
      <c r="AM13" s="9">
        <f>($AK$3+(N13+W13)*12*7.57%)*SUM(Fasering!$D$5:$D$11)</f>
        <v>1759.2509160061825</v>
      </c>
      <c r="AN13" s="82">
        <f>($AK$3+(O13+X13)*12*7.57%)*SUM(Fasering!$D$5:$D$12)</f>
        <v>2113.3870692941009</v>
      </c>
      <c r="AO13" s="5">
        <f>($AK$3+(I13+AA13)*12*7.57%)*SUM(Fasering!$D$5)</f>
        <v>0</v>
      </c>
      <c r="AP13" s="9">
        <f>($AK$3+(J13+AB13)*12*7.57%)*SUM(Fasering!$D$5:$D$7)</f>
        <v>481.7212070432542</v>
      </c>
      <c r="AQ13" s="9">
        <f>($AK$3+(K13+AC13)*12*7.57%)*SUM(Fasering!$D$5:$D$8)</f>
        <v>774.708556954664</v>
      </c>
      <c r="AR13" s="9">
        <f>($AK$3+(L13+AD13)*12*7.57%)*SUM(Fasering!$D$5:$D$9)</f>
        <v>1079.7956820521381</v>
      </c>
      <c r="AS13" s="9">
        <f>($AK$3+(M13+AE13)*12*7.57%)*SUM(Fasering!$D$5:$D$10)</f>
        <v>1396.9825823356766</v>
      </c>
      <c r="AT13" s="9">
        <f>($AK$3+(N13+AF13)*12*7.57%)*SUM(Fasering!$D$5:$D$11)</f>
        <v>1725.5154477896147</v>
      </c>
      <c r="AU13" s="82">
        <f>($AK$3+(O13+AG13)*12*7.57%)*SUM(Fasering!$D$5:$D$12)</f>
        <v>2066.8746980065011</v>
      </c>
    </row>
    <row r="14" spans="1:47" x14ac:dyDescent="0.3">
      <c r="A14" s="32">
        <f t="shared" si="7"/>
        <v>4</v>
      </c>
      <c r="B14" s="125">
        <v>19153.23</v>
      </c>
      <c r="C14" s="126"/>
      <c r="D14" s="125">
        <f t="shared" si="0"/>
        <v>25778.332257000002</v>
      </c>
      <c r="E14" s="127">
        <f t="shared" si="1"/>
        <v>639.02816459634266</v>
      </c>
      <c r="F14" s="130">
        <f t="shared" si="2"/>
        <v>2148.19435475</v>
      </c>
      <c r="G14" s="131">
        <f t="shared" si="8"/>
        <v>53.252347049695217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1906.3144171266515</v>
      </c>
      <c r="K14" s="61">
        <f>GEW!$E$12+($F14-GEW!$E$12)*SUM(Fasering!$D$5:$D$8)</f>
        <v>1954.7121643938192</v>
      </c>
      <c r="L14" s="61">
        <f>GEW!$E$12+($F14-GEW!$E$12)*SUM(Fasering!$D$5:$D$9)</f>
        <v>2003.1099116609869</v>
      </c>
      <c r="M14" s="61">
        <f>GEW!$E$12+($F14-GEW!$E$12)*SUM(Fasering!$D$5:$D$10)</f>
        <v>2051.5076589281543</v>
      </c>
      <c r="N14" s="61">
        <f>GEW!$E$12+($F14-GEW!$E$12)*SUM(Fasering!$D$5:$D$11)</f>
        <v>2099.7966074828323</v>
      </c>
      <c r="O14" s="73">
        <f>GEW!$E$12+($F14-GEW!$E$12)*SUM(Fasering!$D$5:$D$12)</f>
        <v>2148.19435475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72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71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72">
        <f>$Y14*SUM(Fasering!$D$5:$D$12)</f>
        <v>51.201400750000012</v>
      </c>
      <c r="AH14" s="5">
        <f>($AK$3+(I14+R14)*12*7.57%)*SUM(Fasering!$D$5)</f>
        <v>0</v>
      </c>
      <c r="AI14" s="9">
        <f>($AK$3+(J14+S14)*12*7.57%)*SUM(Fasering!$D$5:$D$7)</f>
        <v>489.37537523037889</v>
      </c>
      <c r="AJ14" s="9">
        <f>($AK$3+(K14+T14)*12*7.57%)*SUM(Fasering!$D$5:$D$8)</f>
        <v>793.66583513546834</v>
      </c>
      <c r="AK14" s="9">
        <f>($AK$3+(L14+U14)*12*7.57%)*SUM(Fasering!$D$5:$D$9)</f>
        <v>1115.095613877389</v>
      </c>
      <c r="AL14" s="9">
        <f>($AK$3+(M14+V14)*12*7.57%)*SUM(Fasering!$D$5:$D$10)</f>
        <v>1453.6647114561401</v>
      </c>
      <c r="AM14" s="9">
        <f>($AK$3+(N14+W14)*12*7.57%)*SUM(Fasering!$D$5:$D$11)</f>
        <v>1808.5542697243377</v>
      </c>
      <c r="AN14" s="82">
        <f>($AK$3+(O14+X14)*12*7.57%)*SUM(Fasering!$D$5:$D$12)</f>
        <v>2181.3634755838007</v>
      </c>
      <c r="AO14" s="5">
        <f>($AK$3+(I14+AA14)*12*7.57%)*SUM(Fasering!$D$5)</f>
        <v>0</v>
      </c>
      <c r="AP14" s="9">
        <f>($AK$3+(J14+AB14)*12*7.57%)*SUM(Fasering!$D$5:$D$7)</f>
        <v>486.26578213181602</v>
      </c>
      <c r="AQ14" s="9">
        <f>($AK$3+(K14+AC14)*12*7.57%)*SUM(Fasering!$D$5:$D$8)</f>
        <v>785.96422472432948</v>
      </c>
      <c r="AR14" s="9">
        <f>($AK$3+(L14+AD14)*12*7.57%)*SUM(Fasering!$D$5:$D$9)</f>
        <v>1100.7546140848592</v>
      </c>
      <c r="AS14" s="9">
        <f>($AK$3+(M14+AE14)*12*7.57%)*SUM(Fasering!$D$5:$D$10)</f>
        <v>1430.636950213405</v>
      </c>
      <c r="AT14" s="9">
        <f>($AK$3+(N14+AF14)*12*7.57%)*SUM(Fasering!$D$5:$D$11)</f>
        <v>1774.8188015077694</v>
      </c>
      <c r="AU14" s="82">
        <f>($AK$3+(O14+AG14)*12*7.57%)*SUM(Fasering!$D$5:$D$12)</f>
        <v>2134.8511042962009</v>
      </c>
    </row>
    <row r="15" spans="1:47" x14ac:dyDescent="0.3">
      <c r="A15" s="32">
        <f t="shared" si="7"/>
        <v>5</v>
      </c>
      <c r="B15" s="125">
        <v>19157.259999999998</v>
      </c>
      <c r="C15" s="126"/>
      <c r="D15" s="125">
        <f t="shared" si="0"/>
        <v>25783.756234</v>
      </c>
      <c r="E15" s="127">
        <f t="shared" si="1"/>
        <v>639.16262147402449</v>
      </c>
      <c r="F15" s="130">
        <f t="shared" si="2"/>
        <v>2148.6463528333334</v>
      </c>
      <c r="G15" s="131">
        <f t="shared" si="8"/>
        <v>53.263551789502039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1906.4312874200939</v>
      </c>
      <c r="K15" s="61">
        <f>GEW!$E$12+($F15-GEW!$E$12)*SUM(Fasering!$D$5:$D$8)</f>
        <v>1954.8960903936452</v>
      </c>
      <c r="L15" s="61">
        <f>GEW!$E$12+($F15-GEW!$E$12)*SUM(Fasering!$D$5:$D$9)</f>
        <v>2003.3608933671962</v>
      </c>
      <c r="M15" s="61">
        <f>GEW!$E$12+($F15-GEW!$E$12)*SUM(Fasering!$D$5:$D$10)</f>
        <v>2051.8256963407475</v>
      </c>
      <c r="N15" s="61">
        <f>GEW!$E$12+($F15-GEW!$E$12)*SUM(Fasering!$D$5:$D$11)</f>
        <v>2100.1815498597821</v>
      </c>
      <c r="O15" s="73">
        <f>GEW!$E$12+($F15-GEW!$E$12)*SUM(Fasering!$D$5:$D$12)</f>
        <v>2148.6463528333334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72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71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72">
        <f>$Y15*SUM(Fasering!$D$5:$D$12)</f>
        <v>51.201400750000012</v>
      </c>
      <c r="AH15" s="5">
        <f>($AK$3+(I15+R15)*12*7.57%)*SUM(Fasering!$D$5)</f>
        <v>0</v>
      </c>
      <c r="AI15" s="9">
        <f>($AK$3+(J15+S15)*12*7.57%)*SUM(Fasering!$D$5:$D$7)</f>
        <v>489.40282563821904</v>
      </c>
      <c r="AJ15" s="9">
        <f>($AK$3+(K15+T15)*12*7.57%)*SUM(Fasering!$D$5:$D$8)</f>
        <v>793.73382227722971</v>
      </c>
      <c r="AK15" s="9">
        <f>($AK$3+(L15+U15)*12*7.57%)*SUM(Fasering!$D$5:$D$9)</f>
        <v>1115.222211242595</v>
      </c>
      <c r="AL15" s="9">
        <f>($AK$3+(M15+V15)*12*7.57%)*SUM(Fasering!$D$5:$D$10)</f>
        <v>1453.8679925343147</v>
      </c>
      <c r="AM15" s="9">
        <f>($AK$3+(N15+W15)*12*7.57%)*SUM(Fasering!$D$5:$D$11)</f>
        <v>1808.8520747206417</v>
      </c>
      <c r="AN15" s="82">
        <f>($AK$3+(O15+X15)*12*7.57%)*SUM(Fasering!$D$5:$D$12)</f>
        <v>2181.7740706427003</v>
      </c>
      <c r="AO15" s="5">
        <f>($AK$3+(I15+AA15)*12*7.57%)*SUM(Fasering!$D$5)</f>
        <v>0</v>
      </c>
      <c r="AP15" s="9">
        <f>($AK$3+(J15+AB15)*12*7.57%)*SUM(Fasering!$D$5:$D$7)</f>
        <v>486.29323253965617</v>
      </c>
      <c r="AQ15" s="9">
        <f>($AK$3+(K15+AC15)*12*7.57%)*SUM(Fasering!$D$5:$D$8)</f>
        <v>786.03221186609096</v>
      </c>
      <c r="AR15" s="9">
        <f>($AK$3+(L15+AD15)*12*7.57%)*SUM(Fasering!$D$5:$D$9)</f>
        <v>1100.8812114500652</v>
      </c>
      <c r="AS15" s="9">
        <f>($AK$3+(M15+AE15)*12*7.57%)*SUM(Fasering!$D$5:$D$10)</f>
        <v>1430.8402312915796</v>
      </c>
      <c r="AT15" s="9">
        <f>($AK$3+(N15+AF15)*12*7.57%)*SUM(Fasering!$D$5:$D$11)</f>
        <v>1775.1166065040734</v>
      </c>
      <c r="AU15" s="82">
        <f>($AK$3+(O15+AG15)*12*7.57%)*SUM(Fasering!$D$5:$D$12)</f>
        <v>2135.2616993551005</v>
      </c>
    </row>
    <row r="16" spans="1:47" x14ac:dyDescent="0.3">
      <c r="A16" s="32">
        <f t="shared" si="7"/>
        <v>6</v>
      </c>
      <c r="B16" s="125">
        <v>20108.48</v>
      </c>
      <c r="C16" s="126"/>
      <c r="D16" s="125">
        <f t="shared" si="0"/>
        <v>27064.003232000003</v>
      </c>
      <c r="E16" s="127">
        <f t="shared" si="1"/>
        <v>670.89911556548236</v>
      </c>
      <c r="F16" s="125">
        <f t="shared" si="2"/>
        <v>2255.333602666667</v>
      </c>
      <c r="G16" s="127">
        <f t="shared" si="8"/>
        <v>55.908259630456868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1934.0167366826915</v>
      </c>
      <c r="K16" s="61">
        <f>GEW!$E$12+($F16-GEW!$E$12)*SUM(Fasering!$D$5:$D$8)</f>
        <v>1998.3090158413981</v>
      </c>
      <c r="L16" s="61">
        <f>GEW!$E$12+($F16-GEW!$E$12)*SUM(Fasering!$D$5:$D$9)</f>
        <v>2062.6012950001045</v>
      </c>
      <c r="M16" s="61">
        <f>GEW!$E$12+($F16-GEW!$E$12)*SUM(Fasering!$D$5:$D$10)</f>
        <v>2126.8935741588111</v>
      </c>
      <c r="N16" s="61">
        <f>GEW!$E$12+($F16-GEW!$E$12)*SUM(Fasering!$D$5:$D$11)</f>
        <v>2191.0413235079604</v>
      </c>
      <c r="O16" s="73">
        <f>GEW!$E$12+($F16-GEW!$E$12)*SUM(Fasering!$D$5:$D$12)</f>
        <v>2255.333602666667</v>
      </c>
      <c r="P16" s="130">
        <f t="shared" si="3"/>
        <v>86.669230499999969</v>
      </c>
      <c r="Q16" s="131">
        <f t="shared" si="4"/>
        <v>2.1484741038029336</v>
      </c>
      <c r="R16" s="45">
        <f>$P16*SUM(Fasering!$D$5)</f>
        <v>0</v>
      </c>
      <c r="S16" s="45">
        <f>$P16*SUM(Fasering!$D$5:$D$7)</f>
        <v>22.409516266667779</v>
      </c>
      <c r="T16" s="45">
        <f>$P16*SUM(Fasering!$D$5:$D$8)</f>
        <v>35.267239976552759</v>
      </c>
      <c r="U16" s="45">
        <f>$P16*SUM(Fasering!$D$5:$D$9)</f>
        <v>48.124963686437738</v>
      </c>
      <c r="V16" s="45">
        <f>$P16*SUM(Fasering!$D$5:$D$10)</f>
        <v>60.982687396322724</v>
      </c>
      <c r="W16" s="45">
        <f>$P16*SUM(Fasering!$D$5:$D$11)</f>
        <v>73.811506790115004</v>
      </c>
      <c r="X16" s="72">
        <f>$P16*SUM(Fasering!$D$5:$D$12)</f>
        <v>86.669230499999983</v>
      </c>
      <c r="Y16" s="130">
        <f t="shared" si="5"/>
        <v>35.468951333333287</v>
      </c>
      <c r="Z16" s="131">
        <f t="shared" si="6"/>
        <v>0.8792523366030478</v>
      </c>
      <c r="AA16" s="71">
        <f>$Y16*SUM(Fasering!$D$5)</f>
        <v>0</v>
      </c>
      <c r="AB16" s="45">
        <f>$Y16*SUM(Fasering!$D$5:$D$7)</f>
        <v>9.1709830268538077</v>
      </c>
      <c r="AC16" s="45">
        <f>$Y16*SUM(Fasering!$D$5:$D$8)</f>
        <v>14.432942477657472</v>
      </c>
      <c r="AD16" s="45">
        <f>$Y16*SUM(Fasering!$D$5:$D$9)</f>
        <v>19.694901928461135</v>
      </c>
      <c r="AE16" s="45">
        <f>$Y16*SUM(Fasering!$D$5:$D$10)</f>
        <v>24.956861379264797</v>
      </c>
      <c r="AF16" s="45">
        <f>$Y16*SUM(Fasering!$D$5:$D$11)</f>
        <v>30.206991882529632</v>
      </c>
      <c r="AG16" s="72">
        <f>$Y16*SUM(Fasering!$D$5:$D$12)</f>
        <v>35.468951333333294</v>
      </c>
      <c r="AH16" s="5">
        <f>($AK$3+(I16+R16)*12*7.57%)*SUM(Fasering!$D$5)</f>
        <v>0</v>
      </c>
      <c r="AI16" s="9">
        <f>($AK$3+(J16+S16)*12*7.57%)*SUM(Fasering!$D$5:$D$7)</f>
        <v>494.92648797813337</v>
      </c>
      <c r="AJ16" s="9">
        <f>($AK$3+(K16+T16)*12*7.57%)*SUM(Fasering!$D$5:$D$8)</f>
        <v>807.41442100391157</v>
      </c>
      <c r="AK16" s="9">
        <f>($AK$3+(L16+U16)*12*7.57%)*SUM(Fasering!$D$5:$D$9)</f>
        <v>1140.6965540134618</v>
      </c>
      <c r="AL16" s="9">
        <f>($AK$3+(M16+V16)*12*7.57%)*SUM(Fasering!$D$5:$D$10)</f>
        <v>1494.772887006784</v>
      </c>
      <c r="AM16" s="9">
        <f>($AK$3+(N16+W16)*12*7.57%)*SUM(Fasering!$D$5:$D$11)</f>
        <v>1868.77738629705</v>
      </c>
      <c r="AN16" s="82">
        <f>($AK$3+(O16+X16)*12*7.57%)*SUM(Fasering!$D$5:$D$12)</f>
        <v>2264.395373648601</v>
      </c>
      <c r="AO16" s="5">
        <f>($AK$3+(I16+AA16)*12*7.57%)*SUM(Fasering!$D$5)</f>
        <v>0</v>
      </c>
      <c r="AP16" s="9">
        <f>($AK$3+(J16+AB16)*12*7.57%)*SUM(Fasering!$D$5:$D$7)</f>
        <v>491.81703110988218</v>
      </c>
      <c r="AQ16" s="9">
        <f>($AK$3+(K16+AC16)*12*7.57%)*SUM(Fasering!$D$5:$D$8)</f>
        <v>799.71314799794277</v>
      </c>
      <c r="AR16" s="9">
        <f>($AK$3+(L16+AD16)*12*7.57%)*SUM(Fasering!$D$5:$D$9)</f>
        <v>1126.3561824956973</v>
      </c>
      <c r="AS16" s="9">
        <f>($AK$3+(M16+AE16)*12*7.57%)*SUM(Fasering!$D$5:$D$10)</f>
        <v>1471.7461346031464</v>
      </c>
      <c r="AT16" s="9">
        <f>($AK$3+(N16+AF16)*12*7.57%)*SUM(Fasering!$D$5:$D$11)</f>
        <v>1835.0433960209095</v>
      </c>
      <c r="AU16" s="82">
        <f>($AK$3+(O16+AG16)*12*7.57%)*SUM(Fasering!$D$5:$D$12)</f>
        <v>2217.8850400536012</v>
      </c>
    </row>
    <row r="17" spans="1:47" x14ac:dyDescent="0.3">
      <c r="A17" s="32">
        <f t="shared" si="7"/>
        <v>7</v>
      </c>
      <c r="B17" s="125">
        <v>20116.03</v>
      </c>
      <c r="C17" s="126"/>
      <c r="D17" s="125">
        <f t="shared" si="0"/>
        <v>27074.164777000002</v>
      </c>
      <c r="E17" s="127">
        <f t="shared" si="1"/>
        <v>671.15101368620151</v>
      </c>
      <c r="F17" s="125">
        <f t="shared" si="2"/>
        <v>2256.1803980833333</v>
      </c>
      <c r="G17" s="127">
        <f t="shared" si="8"/>
        <v>55.92925114051679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1934.2356872324408</v>
      </c>
      <c r="K17" s="61">
        <f>GEW!$E$12+($F17-GEW!$E$12)*SUM(Fasering!$D$5:$D$8)</f>
        <v>1998.6535918460347</v>
      </c>
      <c r="L17" s="61">
        <f>GEW!$E$12+($F17-GEW!$E$12)*SUM(Fasering!$D$5:$D$9)</f>
        <v>2063.0714964596282</v>
      </c>
      <c r="M17" s="61">
        <f>GEW!$E$12+($F17-GEW!$E$12)*SUM(Fasering!$D$5:$D$10)</f>
        <v>2127.4894010732223</v>
      </c>
      <c r="N17" s="61">
        <f>GEW!$E$12+($F17-GEW!$E$12)*SUM(Fasering!$D$5:$D$11)</f>
        <v>2191.7624934697396</v>
      </c>
      <c r="O17" s="73">
        <f>GEW!$E$12+($F17-GEW!$E$12)*SUM(Fasering!$D$5:$D$12)</f>
        <v>2256.1803980833333</v>
      </c>
      <c r="P17" s="130">
        <f t="shared" si="3"/>
        <v>85.822435083333374</v>
      </c>
      <c r="Q17" s="131">
        <f t="shared" si="4"/>
        <v>2.1274825937430033</v>
      </c>
      <c r="R17" s="45">
        <f>$P17*SUM(Fasering!$D$5)</f>
        <v>0</v>
      </c>
      <c r="S17" s="45">
        <f>$P17*SUM(Fasering!$D$5:$D$7)</f>
        <v>22.19056571691841</v>
      </c>
      <c r="T17" s="45">
        <f>$P17*SUM(Fasering!$D$5:$D$8)</f>
        <v>34.922663971916073</v>
      </c>
      <c r="U17" s="45">
        <f>$P17*SUM(Fasering!$D$5:$D$9)</f>
        <v>47.654762226913746</v>
      </c>
      <c r="V17" s="45">
        <f>$P17*SUM(Fasering!$D$5:$D$10)</f>
        <v>60.386860481911413</v>
      </c>
      <c r="W17" s="45">
        <f>$P17*SUM(Fasering!$D$5:$D$11)</f>
        <v>73.090336828335722</v>
      </c>
      <c r="X17" s="72">
        <f>$P17*SUM(Fasering!$D$5:$D$12)</f>
        <v>85.822435083333389</v>
      </c>
      <c r="Y17" s="130">
        <f t="shared" si="5"/>
        <v>34.622155916666699</v>
      </c>
      <c r="Z17" s="131">
        <f t="shared" si="6"/>
        <v>0.85826082654311731</v>
      </c>
      <c r="AA17" s="71">
        <f>$Y17*SUM(Fasering!$D$5)</f>
        <v>0</v>
      </c>
      <c r="AB17" s="45">
        <f>$Y17*SUM(Fasering!$D$5:$D$7)</f>
        <v>8.9520324771044404</v>
      </c>
      <c r="AC17" s="45">
        <f>$Y17*SUM(Fasering!$D$5:$D$8)</f>
        <v>14.088366473020791</v>
      </c>
      <c r="AD17" s="45">
        <f>$Y17*SUM(Fasering!$D$5:$D$9)</f>
        <v>19.22470046893714</v>
      </c>
      <c r="AE17" s="45">
        <f>$Y17*SUM(Fasering!$D$5:$D$10)</f>
        <v>24.361034464853489</v>
      </c>
      <c r="AF17" s="45">
        <f>$Y17*SUM(Fasering!$D$5:$D$11)</f>
        <v>29.485821920750357</v>
      </c>
      <c r="AG17" s="72">
        <f>$Y17*SUM(Fasering!$D$5:$D$12)</f>
        <v>34.622155916666706</v>
      </c>
      <c r="AH17" s="5">
        <f>($AK$3+(I17+R17)*12*7.57%)*SUM(Fasering!$D$5)</f>
        <v>0</v>
      </c>
      <c r="AI17" s="9">
        <f>($AK$3+(J17+S17)*12*7.57%)*SUM(Fasering!$D$5:$D$7)</f>
        <v>494.92648797813331</v>
      </c>
      <c r="AJ17" s="9">
        <f>($AK$3+(K17+T17)*12*7.57%)*SUM(Fasering!$D$5:$D$8)</f>
        <v>807.41442100391157</v>
      </c>
      <c r="AK17" s="9">
        <f>($AK$3+(L17+U17)*12*7.57%)*SUM(Fasering!$D$5:$D$9)</f>
        <v>1140.6965540134615</v>
      </c>
      <c r="AL17" s="9">
        <f>($AK$3+(M17+V17)*12*7.57%)*SUM(Fasering!$D$5:$D$10)</f>
        <v>1494.772887006784</v>
      </c>
      <c r="AM17" s="9">
        <f>($AK$3+(N17+W17)*12*7.57%)*SUM(Fasering!$D$5:$D$11)</f>
        <v>1868.77738629705</v>
      </c>
      <c r="AN17" s="82">
        <f>($AK$3+(O17+X17)*12*7.57%)*SUM(Fasering!$D$5:$D$12)</f>
        <v>2264.3953736486005</v>
      </c>
      <c r="AO17" s="5">
        <f>($AK$3+(I17+AA17)*12*7.57%)*SUM(Fasering!$D$5)</f>
        <v>0</v>
      </c>
      <c r="AP17" s="9">
        <f>($AK$3+(J17+AB17)*12*7.57%)*SUM(Fasering!$D$5:$D$7)</f>
        <v>491.81703110988218</v>
      </c>
      <c r="AQ17" s="9">
        <f>($AK$3+(K17+AC17)*12*7.57%)*SUM(Fasering!$D$5:$D$8)</f>
        <v>799.71314799794277</v>
      </c>
      <c r="AR17" s="9">
        <f>($AK$3+(L17+AD17)*12*7.57%)*SUM(Fasering!$D$5:$D$9)</f>
        <v>1126.3561824956971</v>
      </c>
      <c r="AS17" s="9">
        <f>($AK$3+(M17+AE17)*12*7.57%)*SUM(Fasering!$D$5:$D$10)</f>
        <v>1471.7461346031464</v>
      </c>
      <c r="AT17" s="9">
        <f>($AK$3+(N17+AF17)*12*7.57%)*SUM(Fasering!$D$5:$D$11)</f>
        <v>1835.0433960209095</v>
      </c>
      <c r="AU17" s="82">
        <f>($AK$3+(O17+AG17)*12*7.57%)*SUM(Fasering!$D$5:$D$12)</f>
        <v>2217.8850400536007</v>
      </c>
    </row>
    <row r="18" spans="1:47" x14ac:dyDescent="0.3">
      <c r="A18" s="32">
        <f t="shared" si="7"/>
        <v>8</v>
      </c>
      <c r="B18" s="125">
        <v>21066.97</v>
      </c>
      <c r="C18" s="126"/>
      <c r="D18" s="125">
        <f t="shared" si="0"/>
        <v>28354.034923000003</v>
      </c>
      <c r="E18" s="127">
        <f t="shared" si="1"/>
        <v>702.87816586059967</v>
      </c>
      <c r="F18" s="125">
        <f t="shared" si="2"/>
        <v>2362.8362435833337</v>
      </c>
      <c r="G18" s="127">
        <f t="shared" si="8"/>
        <v>58.573180488383308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1961.8130164746506</v>
      </c>
      <c r="K18" s="61">
        <f>GEW!$E$12+($F18-GEW!$E$12)*SUM(Fasering!$D$5:$D$8)</f>
        <v>2042.0537383161322</v>
      </c>
      <c r="L18" s="61">
        <f>GEW!$E$12+($F18-GEW!$E$12)*SUM(Fasering!$D$5:$D$9)</f>
        <v>2122.2944601576137</v>
      </c>
      <c r="M18" s="61">
        <f>GEW!$E$12+($F18-GEW!$E$12)*SUM(Fasering!$D$5:$D$10)</f>
        <v>2202.5351819990956</v>
      </c>
      <c r="N18" s="61">
        <f>GEW!$E$12+($F18-GEW!$E$12)*SUM(Fasering!$D$5:$D$11)</f>
        <v>2282.5955217418523</v>
      </c>
      <c r="O18" s="73">
        <f>GEW!$E$12+($F18-GEW!$E$12)*SUM(Fasering!$D$5:$D$12)</f>
        <v>2362.8362435833337</v>
      </c>
      <c r="P18" s="130">
        <f t="shared" si="3"/>
        <v>51.201400749999998</v>
      </c>
      <c r="Q18" s="131">
        <f t="shared" si="4"/>
        <v>1.2692495705244682</v>
      </c>
      <c r="R18" s="45">
        <f>$P18*SUM(Fasering!$D$5)</f>
        <v>0</v>
      </c>
      <c r="S18" s="45">
        <f>$P18*SUM(Fasering!$D$5:$D$7)</f>
        <v>13.238823240542111</v>
      </c>
      <c r="T18" s="45">
        <f>$P18*SUM(Fasering!$D$5:$D$8)</f>
        <v>20.834753890954403</v>
      </c>
      <c r="U18" s="45">
        <f>$P18*SUM(Fasering!$D$5:$D$9)</f>
        <v>28.430684541366695</v>
      </c>
      <c r="V18" s="45">
        <f>$P18*SUM(Fasering!$D$5:$D$10)</f>
        <v>36.026615191778987</v>
      </c>
      <c r="W18" s="45">
        <f>$P18*SUM(Fasering!$D$5:$D$11)</f>
        <v>43.60547009958772</v>
      </c>
      <c r="X18" s="72">
        <f>$P18*SUM(Fasering!$D$5:$D$12)</f>
        <v>51.201400750000012</v>
      </c>
      <c r="Y18" s="130">
        <f t="shared" si="5"/>
        <v>25.601261166666667</v>
      </c>
      <c r="Z18" s="131">
        <f t="shared" si="6"/>
        <v>0.63463868692452552</v>
      </c>
      <c r="AA18" s="71">
        <f>$Y18*SUM(Fasering!$D$5)</f>
        <v>0</v>
      </c>
      <c r="AB18" s="45">
        <f>$Y18*SUM(Fasering!$D$5:$D$7)</f>
        <v>6.6195566206351284</v>
      </c>
      <c r="AC18" s="45">
        <f>$Y18*SUM(Fasering!$D$5:$D$8)</f>
        <v>10.417605141506764</v>
      </c>
      <c r="AD18" s="45">
        <f>$Y18*SUM(Fasering!$D$5:$D$9)</f>
        <v>14.215653662378397</v>
      </c>
      <c r="AE18" s="45">
        <f>$Y18*SUM(Fasering!$D$5:$D$10)</f>
        <v>18.013702183250032</v>
      </c>
      <c r="AF18" s="45">
        <f>$Y18*SUM(Fasering!$D$5:$D$11)</f>
        <v>21.803212645795039</v>
      </c>
      <c r="AG18" s="72">
        <f>$Y18*SUM(Fasering!$D$5:$D$12)</f>
        <v>25.601261166666674</v>
      </c>
      <c r="AH18" s="5">
        <f>($AK$3+(I18+R18)*12*7.57%)*SUM(Fasering!$D$5)</f>
        <v>0</v>
      </c>
      <c r="AI18" s="9">
        <f>($AK$3+(J18+S18)*12*7.57%)*SUM(Fasering!$D$5:$D$7)</f>
        <v>499.30125198295895</v>
      </c>
      <c r="AJ18" s="9">
        <f>($AK$3+(K18+T18)*12*7.57%)*SUM(Fasering!$D$5:$D$8)</f>
        <v>818.24951322913284</v>
      </c>
      <c r="AK18" s="9">
        <f>($AK$3+(L18+U18)*12*7.57%)*SUM(Fasering!$D$5:$D$9)</f>
        <v>1160.8723415512479</v>
      </c>
      <c r="AL18" s="9">
        <f>($AK$3+(M18+V18)*12*7.57%)*SUM(Fasering!$D$5:$D$10)</f>
        <v>1527.169736949304</v>
      </c>
      <c r="AM18" s="9">
        <f>($AK$3+(N18+W18)*12*7.57%)*SUM(Fasering!$D$5:$D$11)</f>
        <v>1916.2384872713189</v>
      </c>
      <c r="AN18" s="82">
        <f>($AK$3+(O18+X18)*12*7.57%)*SUM(Fasering!$D$5:$D$12)</f>
        <v>2329.8317961124012</v>
      </c>
      <c r="AO18" s="5">
        <f>($AK$3+(I18+AA18)*12*7.57%)*SUM(Fasering!$D$5)</f>
        <v>0</v>
      </c>
      <c r="AP18" s="9">
        <f>($AK$3+(J18+AB18)*12*7.57%)*SUM(Fasering!$D$5:$D$7)</f>
        <v>497.74652354883347</v>
      </c>
      <c r="AQ18" s="9">
        <f>($AK$3+(K18+AC18)*12*7.57%)*SUM(Fasering!$D$5:$D$8)</f>
        <v>814.39887672614839</v>
      </c>
      <c r="AR18" s="9">
        <f>($AK$3+(L18+AD18)*12*7.57%)*SUM(Fasering!$D$5:$D$9)</f>
        <v>1153.7021557923658</v>
      </c>
      <c r="AS18" s="9">
        <f>($AK$3+(M18+AE18)*12*7.57%)*SUM(Fasering!$D$5:$D$10)</f>
        <v>1515.656360747485</v>
      </c>
      <c r="AT18" s="9">
        <f>($AK$3+(N18+AF18)*12*7.57%)*SUM(Fasering!$D$5:$D$11)</f>
        <v>1899.3714921332494</v>
      </c>
      <c r="AU18" s="82">
        <f>($AK$3+(O18+AG18)*12*7.57%)*SUM(Fasering!$D$5:$D$12)</f>
        <v>2306.5766293149009</v>
      </c>
    </row>
    <row r="19" spans="1:47" x14ac:dyDescent="0.3">
      <c r="A19" s="32">
        <f t="shared" si="7"/>
        <v>9</v>
      </c>
      <c r="B19" s="125">
        <v>21077.29</v>
      </c>
      <c r="C19" s="126"/>
      <c r="D19" s="125">
        <f t="shared" si="0"/>
        <v>28367.924611000002</v>
      </c>
      <c r="E19" s="127">
        <f t="shared" si="1"/>
        <v>703.22248223223164</v>
      </c>
      <c r="F19" s="125">
        <f t="shared" si="2"/>
        <v>2363.9937175833334</v>
      </c>
      <c r="G19" s="127">
        <f t="shared" si="8"/>
        <v>58.601873519352637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1962.112297226096</v>
      </c>
      <c r="K19" s="61">
        <f>GEW!$E$12+($F19-GEW!$E$12)*SUM(Fasering!$D$5:$D$8)</f>
        <v>2042.5247349211454</v>
      </c>
      <c r="L19" s="61">
        <f>GEW!$E$12+($F19-GEW!$E$12)*SUM(Fasering!$D$5:$D$9)</f>
        <v>2122.9371726161949</v>
      </c>
      <c r="M19" s="61">
        <f>GEW!$E$12+($F19-GEW!$E$12)*SUM(Fasering!$D$5:$D$10)</f>
        <v>2203.3496103112443</v>
      </c>
      <c r="N19" s="61">
        <f>GEW!$E$12+($F19-GEW!$E$12)*SUM(Fasering!$D$5:$D$11)</f>
        <v>2283.5812798882839</v>
      </c>
      <c r="O19" s="73">
        <f>GEW!$E$12+($F19-GEW!$E$12)*SUM(Fasering!$D$5:$D$12)</f>
        <v>2363.9937175833334</v>
      </c>
      <c r="P19" s="130">
        <f t="shared" si="3"/>
        <v>51.201400749999998</v>
      </c>
      <c r="Q19" s="131">
        <f t="shared" si="4"/>
        <v>1.2692495705244682</v>
      </c>
      <c r="R19" s="45">
        <f>$P19*SUM(Fasering!$D$5)</f>
        <v>0</v>
      </c>
      <c r="S19" s="45">
        <f>$P19*SUM(Fasering!$D$5:$D$7)</f>
        <v>13.238823240542111</v>
      </c>
      <c r="T19" s="45">
        <f>$P19*SUM(Fasering!$D$5:$D$8)</f>
        <v>20.834753890954403</v>
      </c>
      <c r="U19" s="45">
        <f>$P19*SUM(Fasering!$D$5:$D$9)</f>
        <v>28.430684541366695</v>
      </c>
      <c r="V19" s="45">
        <f>$P19*SUM(Fasering!$D$5:$D$10)</f>
        <v>36.026615191778987</v>
      </c>
      <c r="W19" s="45">
        <f>$P19*SUM(Fasering!$D$5:$D$11)</f>
        <v>43.60547009958772</v>
      </c>
      <c r="X19" s="72">
        <f>$P19*SUM(Fasering!$D$5:$D$12)</f>
        <v>51.201400750000012</v>
      </c>
      <c r="Y19" s="130">
        <f t="shared" si="5"/>
        <v>25.601261166666667</v>
      </c>
      <c r="Z19" s="131">
        <f t="shared" si="6"/>
        <v>0.63463868692452552</v>
      </c>
      <c r="AA19" s="71">
        <f>$Y19*SUM(Fasering!$D$5)</f>
        <v>0</v>
      </c>
      <c r="AB19" s="45">
        <f>$Y19*SUM(Fasering!$D$5:$D$7)</f>
        <v>6.6195566206351284</v>
      </c>
      <c r="AC19" s="45">
        <f>$Y19*SUM(Fasering!$D$5:$D$8)</f>
        <v>10.417605141506764</v>
      </c>
      <c r="AD19" s="45">
        <f>$Y19*SUM(Fasering!$D$5:$D$9)</f>
        <v>14.215653662378397</v>
      </c>
      <c r="AE19" s="45">
        <f>$Y19*SUM(Fasering!$D$5:$D$10)</f>
        <v>18.013702183250032</v>
      </c>
      <c r="AF19" s="45">
        <f>$Y19*SUM(Fasering!$D$5:$D$11)</f>
        <v>21.803212645795039</v>
      </c>
      <c r="AG19" s="72">
        <f>$Y19*SUM(Fasering!$D$5:$D$12)</f>
        <v>25.601261166666674</v>
      </c>
      <c r="AH19" s="5">
        <f>($AK$3+(I19+R19)*12*7.57%)*SUM(Fasering!$D$5)</f>
        <v>0</v>
      </c>
      <c r="AI19" s="9">
        <f>($AK$3+(J19+S19)*12*7.57%)*SUM(Fasering!$D$5:$D$7)</f>
        <v>499.37154682387973</v>
      </c>
      <c r="AJ19" s="9">
        <f>($AK$3+(K19+T19)*12*7.57%)*SUM(Fasering!$D$5:$D$8)</f>
        <v>818.423614296869</v>
      </c>
      <c r="AK19" s="9">
        <f>($AK$3+(L19+U19)*12*7.57%)*SUM(Fasering!$D$5:$D$9)</f>
        <v>1161.1965313301378</v>
      </c>
      <c r="AL19" s="9">
        <f>($AK$3+(M19+V19)*12*7.57%)*SUM(Fasering!$D$5:$D$10)</f>
        <v>1527.6902979236863</v>
      </c>
      <c r="AM19" s="9">
        <f>($AK$3+(N19+W19)*12*7.57%)*SUM(Fasering!$D$5:$D$11)</f>
        <v>1917.0011045323258</v>
      </c>
      <c r="AN19" s="82">
        <f>($AK$3+(O19+X19)*12*7.57%)*SUM(Fasering!$D$5:$D$12)</f>
        <v>2330.8832454940011</v>
      </c>
      <c r="AO19" s="5">
        <f>($AK$3+(I19+AA19)*12*7.57%)*SUM(Fasering!$D$5)</f>
        <v>0</v>
      </c>
      <c r="AP19" s="9">
        <f>($AK$3+(J19+AB19)*12*7.57%)*SUM(Fasering!$D$5:$D$7)</f>
        <v>497.81681838975425</v>
      </c>
      <c r="AQ19" s="9">
        <f>($AK$3+(K19+AC19)*12*7.57%)*SUM(Fasering!$D$5:$D$8)</f>
        <v>814.57297779388455</v>
      </c>
      <c r="AR19" s="9">
        <f>($AK$3+(L19+AD19)*12*7.57%)*SUM(Fasering!$D$5:$D$9)</f>
        <v>1154.0263455712557</v>
      </c>
      <c r="AS19" s="9">
        <f>($AK$3+(M19+AE19)*12*7.57%)*SUM(Fasering!$D$5:$D$10)</f>
        <v>1516.1769217218675</v>
      </c>
      <c r="AT19" s="9">
        <f>($AK$3+(N19+AF19)*12*7.57%)*SUM(Fasering!$D$5:$D$11)</f>
        <v>1900.1341093942558</v>
      </c>
      <c r="AU19" s="82">
        <f>($AK$3+(O19+AG19)*12*7.57%)*SUM(Fasering!$D$5:$D$12)</f>
        <v>2307.6280786965008</v>
      </c>
    </row>
    <row r="20" spans="1:47" x14ac:dyDescent="0.3">
      <c r="A20" s="32">
        <f t="shared" si="7"/>
        <v>10</v>
      </c>
      <c r="B20" s="125">
        <v>22028.23</v>
      </c>
      <c r="C20" s="126"/>
      <c r="D20" s="125">
        <f t="shared" si="0"/>
        <v>29647.794757000003</v>
      </c>
      <c r="E20" s="127">
        <f t="shared" si="1"/>
        <v>734.9496344066298</v>
      </c>
      <c r="F20" s="125">
        <f t="shared" si="2"/>
        <v>2470.6495630833333</v>
      </c>
      <c r="G20" s="127">
        <f t="shared" si="8"/>
        <v>61.24580286721914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1989.6896264683057</v>
      </c>
      <c r="K20" s="61">
        <f>GEW!$E$12+($F20-GEW!$E$12)*SUM(Fasering!$D$5:$D$8)</f>
        <v>2085.9248813912427</v>
      </c>
      <c r="L20" s="61">
        <f>GEW!$E$12+($F20-GEW!$E$12)*SUM(Fasering!$D$5:$D$9)</f>
        <v>2182.1601363141799</v>
      </c>
      <c r="M20" s="61">
        <f>GEW!$E$12+($F20-GEW!$E$12)*SUM(Fasering!$D$5:$D$10)</f>
        <v>2278.3953912371171</v>
      </c>
      <c r="N20" s="61">
        <f>GEW!$E$12+($F20-GEW!$E$12)*SUM(Fasering!$D$5:$D$11)</f>
        <v>2374.4143081603961</v>
      </c>
      <c r="O20" s="73">
        <f>GEW!$E$12+($F20-GEW!$E$12)*SUM(Fasering!$D$5:$D$12)</f>
        <v>2470.6495630833333</v>
      </c>
      <c r="P20" s="125">
        <f t="shared" si="3"/>
        <v>51.201400749999998</v>
      </c>
      <c r="Q20" s="127">
        <f t="shared" si="4"/>
        <v>1.2692495705244682</v>
      </c>
      <c r="R20" s="45">
        <f>$P20*SUM(Fasering!$D$5)</f>
        <v>0</v>
      </c>
      <c r="S20" s="45">
        <f>$P20*SUM(Fasering!$D$5:$D$7)</f>
        <v>13.238823240542111</v>
      </c>
      <c r="T20" s="45">
        <f>$P20*SUM(Fasering!$D$5:$D$8)</f>
        <v>20.834753890954403</v>
      </c>
      <c r="U20" s="45">
        <f>$P20*SUM(Fasering!$D$5:$D$9)</f>
        <v>28.430684541366695</v>
      </c>
      <c r="V20" s="45">
        <f>$P20*SUM(Fasering!$D$5:$D$10)</f>
        <v>36.026615191778987</v>
      </c>
      <c r="W20" s="45">
        <f>$P20*SUM(Fasering!$D$5:$D$11)</f>
        <v>43.60547009958772</v>
      </c>
      <c r="X20" s="72">
        <f>$P20*SUM(Fasering!$D$5:$D$12)</f>
        <v>51.201400750000012</v>
      </c>
      <c r="Y20" s="125">
        <f t="shared" si="5"/>
        <v>25.601261166666667</v>
      </c>
      <c r="Z20" s="127">
        <f t="shared" si="6"/>
        <v>0.63463868692452552</v>
      </c>
      <c r="AA20" s="71">
        <f>$Y20*SUM(Fasering!$D$5)</f>
        <v>0</v>
      </c>
      <c r="AB20" s="45">
        <f>$Y20*SUM(Fasering!$D$5:$D$7)</f>
        <v>6.6195566206351284</v>
      </c>
      <c r="AC20" s="45">
        <f>$Y20*SUM(Fasering!$D$5:$D$8)</f>
        <v>10.417605141506764</v>
      </c>
      <c r="AD20" s="45">
        <f>$Y20*SUM(Fasering!$D$5:$D$9)</f>
        <v>14.215653662378397</v>
      </c>
      <c r="AE20" s="45">
        <f>$Y20*SUM(Fasering!$D$5:$D$10)</f>
        <v>18.013702183250032</v>
      </c>
      <c r="AF20" s="45">
        <f>$Y20*SUM(Fasering!$D$5:$D$11)</f>
        <v>21.803212645795039</v>
      </c>
      <c r="AG20" s="72">
        <f>$Y20*SUM(Fasering!$D$5:$D$12)</f>
        <v>25.601261166666674</v>
      </c>
      <c r="AH20" s="5">
        <f>($AK$3+(I20+R20)*12*7.57%)*SUM(Fasering!$D$5)</f>
        <v>0</v>
      </c>
      <c r="AI20" s="9">
        <f>($AK$3+(J20+S20)*12*7.57%)*SUM(Fasering!$D$5:$D$7)</f>
        <v>505.84888946198413</v>
      </c>
      <c r="AJ20" s="9">
        <f>($AK$3+(K20+T20)*12*7.57%)*SUM(Fasering!$D$5:$D$8)</f>
        <v>834.46621791635619</v>
      </c>
      <c r="AK20" s="9">
        <f>($AK$3+(L20+U20)*12*7.57%)*SUM(Fasering!$D$5:$D$9)</f>
        <v>1191.0691115954232</v>
      </c>
      <c r="AL20" s="9">
        <f>($AK$3+(M20+V20)*12*7.57%)*SUM(Fasering!$D$5:$D$10)</f>
        <v>1575.6575704991853</v>
      </c>
      <c r="AM20" s="9">
        <f>($AK$3+(N20+W20)*12*7.57%)*SUM(Fasering!$D$5:$D$11)</f>
        <v>1987.2727380771069</v>
      </c>
      <c r="AN20" s="82">
        <f>($AK$3+(O20+X20)*12*7.57%)*SUM(Fasering!$D$5:$D$12)</f>
        <v>2427.7694155462009</v>
      </c>
      <c r="AO20" s="5">
        <f>($AK$3+(I20+AA20)*12*7.57%)*SUM(Fasering!$D$5)</f>
        <v>0</v>
      </c>
      <c r="AP20" s="9">
        <f>($AK$3+(J20+AB20)*12*7.57%)*SUM(Fasering!$D$5:$D$7)</f>
        <v>504.29416102785871</v>
      </c>
      <c r="AQ20" s="9">
        <f>($AK$3+(K20+AC20)*12*7.57%)*SUM(Fasering!$D$5:$D$8)</f>
        <v>830.61558141337184</v>
      </c>
      <c r="AR20" s="9">
        <f>($AK$3+(L20+AD20)*12*7.57%)*SUM(Fasering!$D$5:$D$9)</f>
        <v>1183.8989258365411</v>
      </c>
      <c r="AS20" s="9">
        <f>($AK$3+(M20+AE20)*12*7.57%)*SUM(Fasering!$D$5:$D$10)</f>
        <v>1564.1441942973665</v>
      </c>
      <c r="AT20" s="9">
        <f>($AK$3+(N20+AF20)*12*7.57%)*SUM(Fasering!$D$5:$D$11)</f>
        <v>1970.4057429390373</v>
      </c>
      <c r="AU20" s="82">
        <f>($AK$3+(O20+AG20)*12*7.57%)*SUM(Fasering!$D$5:$D$12)</f>
        <v>2404.5142487487005</v>
      </c>
    </row>
    <row r="21" spans="1:47" x14ac:dyDescent="0.3">
      <c r="A21" s="32">
        <f t="shared" si="7"/>
        <v>11</v>
      </c>
      <c r="B21" s="125">
        <v>22038.57</v>
      </c>
      <c r="C21" s="126"/>
      <c r="D21" s="125">
        <f t="shared" si="0"/>
        <v>29661.711363000002</v>
      </c>
      <c r="E21" s="127">
        <f t="shared" si="1"/>
        <v>735.29461805805181</v>
      </c>
      <c r="F21" s="125">
        <f t="shared" si="2"/>
        <v>2471.80928025</v>
      </c>
      <c r="G21" s="127">
        <f t="shared" si="8"/>
        <v>61.274551504837646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1989.9894872212076</v>
      </c>
      <c r="K21" s="61">
        <f>GEW!$E$12+($F21-GEW!$E$12)*SUM(Fasering!$D$5:$D$8)</f>
        <v>2086.3967907803744</v>
      </c>
      <c r="L21" s="61">
        <f>GEW!$E$12+($F21-GEW!$E$12)*SUM(Fasering!$D$5:$D$9)</f>
        <v>2182.8040943395413</v>
      </c>
      <c r="M21" s="61">
        <f>GEW!$E$12+($F21-GEW!$E$12)*SUM(Fasering!$D$5:$D$10)</f>
        <v>2279.2113978987086</v>
      </c>
      <c r="N21" s="61">
        <f>GEW!$E$12+($F21-GEW!$E$12)*SUM(Fasering!$D$5:$D$11)</f>
        <v>2375.4019766908332</v>
      </c>
      <c r="O21" s="73">
        <f>GEW!$E$12+($F21-GEW!$E$12)*SUM(Fasering!$D$5:$D$12)</f>
        <v>2471.80928025</v>
      </c>
      <c r="P21" s="125">
        <f t="shared" si="3"/>
        <v>51.201400749999998</v>
      </c>
      <c r="Q21" s="127">
        <f t="shared" si="4"/>
        <v>1.2692495705244682</v>
      </c>
      <c r="R21" s="45">
        <f>$P21*SUM(Fasering!$D$5)</f>
        <v>0</v>
      </c>
      <c r="S21" s="45">
        <f>$P21*SUM(Fasering!$D$5:$D$7)</f>
        <v>13.238823240542111</v>
      </c>
      <c r="T21" s="45">
        <f>$P21*SUM(Fasering!$D$5:$D$8)</f>
        <v>20.834753890954403</v>
      </c>
      <c r="U21" s="45">
        <f>$P21*SUM(Fasering!$D$5:$D$9)</f>
        <v>28.430684541366695</v>
      </c>
      <c r="V21" s="45">
        <f>$P21*SUM(Fasering!$D$5:$D$10)</f>
        <v>36.026615191778987</v>
      </c>
      <c r="W21" s="45">
        <f>$P21*SUM(Fasering!$D$5:$D$11)</f>
        <v>43.60547009958772</v>
      </c>
      <c r="X21" s="72">
        <f>$P21*SUM(Fasering!$D$5:$D$12)</f>
        <v>51.201400750000012</v>
      </c>
      <c r="Y21" s="125">
        <f t="shared" si="5"/>
        <v>25.601261166666667</v>
      </c>
      <c r="Z21" s="127">
        <f t="shared" si="6"/>
        <v>0.63463868692452552</v>
      </c>
      <c r="AA21" s="71">
        <f>$Y21*SUM(Fasering!$D$5)</f>
        <v>0</v>
      </c>
      <c r="AB21" s="45">
        <f>$Y21*SUM(Fasering!$D$5:$D$7)</f>
        <v>6.6195566206351284</v>
      </c>
      <c r="AC21" s="45">
        <f>$Y21*SUM(Fasering!$D$5:$D$8)</f>
        <v>10.417605141506764</v>
      </c>
      <c r="AD21" s="45">
        <f>$Y21*SUM(Fasering!$D$5:$D$9)</f>
        <v>14.215653662378397</v>
      </c>
      <c r="AE21" s="45">
        <f>$Y21*SUM(Fasering!$D$5:$D$10)</f>
        <v>18.013702183250032</v>
      </c>
      <c r="AF21" s="45">
        <f>$Y21*SUM(Fasering!$D$5:$D$11)</f>
        <v>21.803212645795039</v>
      </c>
      <c r="AG21" s="72">
        <f>$Y21*SUM(Fasering!$D$5:$D$12)</f>
        <v>25.601261166666674</v>
      </c>
      <c r="AH21" s="5">
        <f>($AK$3+(I21+R21)*12*7.57%)*SUM(Fasering!$D$5)</f>
        <v>0</v>
      </c>
      <c r="AI21" s="9">
        <f>($AK$3+(J21+S21)*12*7.57%)*SUM(Fasering!$D$5:$D$7)</f>
        <v>505.91932053321688</v>
      </c>
      <c r="AJ21" s="9">
        <f>($AK$3+(K21+T21)*12*7.57%)*SUM(Fasering!$D$5:$D$8)</f>
        <v>834.6406563892624</v>
      </c>
      <c r="AK21" s="9">
        <f>($AK$3+(L21+U21)*12*7.57%)*SUM(Fasering!$D$5:$D$9)</f>
        <v>1191.3939296490787</v>
      </c>
      <c r="AL21" s="9">
        <f>($AK$3+(M21+V21)*12*7.57%)*SUM(Fasering!$D$5:$D$10)</f>
        <v>1576.1791403126656</v>
      </c>
      <c r="AM21" s="9">
        <f>($AK$3+(N21+W21)*12*7.57%)*SUM(Fasering!$D$5:$D$11)</f>
        <v>1988.0368332785426</v>
      </c>
      <c r="AN21" s="82">
        <f>($AK$3+(O21+X21)*12*7.57%)*SUM(Fasering!$D$5:$D$12)</f>
        <v>2428.8229026204008</v>
      </c>
      <c r="AO21" s="5">
        <f>($AK$3+(I21+AA21)*12*7.57%)*SUM(Fasering!$D$5)</f>
        <v>0</v>
      </c>
      <c r="AP21" s="9">
        <f>($AK$3+(J21+AB21)*12*7.57%)*SUM(Fasering!$D$5:$D$7)</f>
        <v>504.36459209909134</v>
      </c>
      <c r="AQ21" s="9">
        <f>($AK$3+(K21+AC21)*12*7.57%)*SUM(Fasering!$D$5:$D$8)</f>
        <v>830.79001988627806</v>
      </c>
      <c r="AR21" s="9">
        <f>($AK$3+(L21+AD21)*12*7.57%)*SUM(Fasering!$D$5:$D$9)</f>
        <v>1184.2237438901964</v>
      </c>
      <c r="AS21" s="9">
        <f>($AK$3+(M21+AE21)*12*7.57%)*SUM(Fasering!$D$5:$D$10)</f>
        <v>1564.6657641108468</v>
      </c>
      <c r="AT21" s="9">
        <f>($AK$3+(N21+AF21)*12*7.57%)*SUM(Fasering!$D$5:$D$11)</f>
        <v>1971.1698381404726</v>
      </c>
      <c r="AU21" s="82">
        <f>($AK$3+(O21+AG21)*12*7.57%)*SUM(Fasering!$D$5:$D$12)</f>
        <v>2405.5677358229004</v>
      </c>
    </row>
    <row r="22" spans="1:47" x14ac:dyDescent="0.3">
      <c r="A22" s="32">
        <f t="shared" si="7"/>
        <v>12</v>
      </c>
      <c r="B22" s="125">
        <v>22989.52</v>
      </c>
      <c r="C22" s="126"/>
      <c r="D22" s="125">
        <f t="shared" si="0"/>
        <v>30941.594968000001</v>
      </c>
      <c r="E22" s="127">
        <f t="shared" si="1"/>
        <v>767.02210387234481</v>
      </c>
      <c r="F22" s="125">
        <f t="shared" si="2"/>
        <v>2578.4662473333333</v>
      </c>
      <c r="G22" s="127">
        <f t="shared" si="8"/>
        <v>63.918508656028727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2017.5671064641451</v>
      </c>
      <c r="K22" s="61">
        <f>GEW!$E$12+($F22-GEW!$E$12)*SUM(Fasering!$D$5:$D$8)</f>
        <v>2129.797393642531</v>
      </c>
      <c r="L22" s="61">
        <f>GEW!$E$12+($F22-GEW!$E$12)*SUM(Fasering!$D$5:$D$9)</f>
        <v>2242.0276808209169</v>
      </c>
      <c r="M22" s="61">
        <f>GEW!$E$12+($F22-GEW!$E$12)*SUM(Fasering!$D$5:$D$10)</f>
        <v>2354.2579679993023</v>
      </c>
      <c r="N22" s="61">
        <f>GEW!$E$12+($F22-GEW!$E$12)*SUM(Fasering!$D$5:$D$11)</f>
        <v>2466.2359601549479</v>
      </c>
      <c r="O22" s="73">
        <f>GEW!$E$12+($F22-GEW!$E$12)*SUM(Fasering!$D$5:$D$12)</f>
        <v>2578.4662473333333</v>
      </c>
      <c r="P22" s="125">
        <f t="shared" si="3"/>
        <v>14.200366583333398</v>
      </c>
      <c r="Q22" s="127">
        <f t="shared" si="4"/>
        <v>0.35201789254146387</v>
      </c>
      <c r="R22" s="45">
        <f>$P22*SUM(Fasering!$D$5)</f>
        <v>0</v>
      </c>
      <c r="S22" s="45">
        <f>$P22*SUM(Fasering!$D$5:$D$7)</f>
        <v>3.6716992190423965</v>
      </c>
      <c r="T22" s="45">
        <f>$P22*SUM(Fasering!$D$5:$D$8)</f>
        <v>5.7783798605370071</v>
      </c>
      <c r="U22" s="45">
        <f>$P22*SUM(Fasering!$D$5:$D$9)</f>
        <v>7.8850605020316182</v>
      </c>
      <c r="V22" s="45">
        <f>$P22*SUM(Fasering!$D$5:$D$10)</f>
        <v>9.9917411435262284</v>
      </c>
      <c r="W22" s="45">
        <f>$P22*SUM(Fasering!$D$5:$D$11)</f>
        <v>12.093685941838791</v>
      </c>
      <c r="X22" s="72">
        <f>$P22*SUM(Fasering!$D$5:$D$12)</f>
        <v>14.200366583333402</v>
      </c>
      <c r="Y22" s="125">
        <f t="shared" si="5"/>
        <v>0</v>
      </c>
      <c r="Z22" s="127">
        <f t="shared" si="6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510.14961229231284</v>
      </c>
      <c r="AJ22" s="9">
        <f>($AK$3+(K22+T22)*12*7.57%)*SUM(Fasering!$D$5:$D$8)</f>
        <v>845.11793043166551</v>
      </c>
      <c r="AK22" s="9">
        <f>($AK$3+(L22+U22)*12*7.57%)*SUM(Fasering!$D$5:$D$9)</f>
        <v>1210.9034317982737</v>
      </c>
      <c r="AL22" s="9">
        <f>($AK$3+(M22+V22)*12*7.57%)*SUM(Fasering!$D$5:$D$10)</f>
        <v>1607.506116392138</v>
      </c>
      <c r="AM22" s="9">
        <f>($AK$3+(N22+W22)*12*7.57%)*SUM(Fasering!$D$5:$D$11)</f>
        <v>2033.9305784285905</v>
      </c>
      <c r="AN22" s="82">
        <f>($AK$3+(O22+X22)*12*7.57%)*SUM(Fasering!$D$5:$D$12)</f>
        <v>2492.0983520819009</v>
      </c>
      <c r="AO22" s="5">
        <f>($AK$3+(I22+AA22)*12*7.57%)*SUM(Fasering!$D$5)</f>
        <v>0</v>
      </c>
      <c r="AP22" s="9">
        <f>($AK$3+(J22+AB22)*12*7.57%)*SUM(Fasering!$D$5:$D$7)</f>
        <v>509.28720630307021</v>
      </c>
      <c r="AQ22" s="9">
        <f>($AK$3+(K22+AC22)*12*7.57%)*SUM(Fasering!$D$5:$D$8)</f>
        <v>842.98198700278101</v>
      </c>
      <c r="AR22" s="9">
        <f>($AK$3+(L22+AD22)*12*7.57%)*SUM(Fasering!$D$5:$D$9)</f>
        <v>1206.9261383966</v>
      </c>
      <c r="AS22" s="9">
        <f>($AK$3+(M22+AE22)*12*7.57%)*SUM(Fasering!$D$5:$D$10)</f>
        <v>1601.1196604845265</v>
      </c>
      <c r="AT22" s="9">
        <f>($AK$3+(N22+AF22)*12*7.57%)*SUM(Fasering!$D$5:$D$11)</f>
        <v>2024.5744765471836</v>
      </c>
      <c r="AU22" s="82">
        <f>($AK$3+(O22+AG22)*12*7.57%)*SUM(Fasering!$D$5:$D$12)</f>
        <v>2479.1987390776003</v>
      </c>
    </row>
    <row r="23" spans="1:47" x14ac:dyDescent="0.3">
      <c r="A23" s="32">
        <f t="shared" si="7"/>
        <v>13</v>
      </c>
      <c r="B23" s="125">
        <v>22999.83</v>
      </c>
      <c r="C23" s="126"/>
      <c r="D23" s="125">
        <f t="shared" si="0"/>
        <v>30955.471197000006</v>
      </c>
      <c r="E23" s="127">
        <f t="shared" si="1"/>
        <v>767.36608660408194</v>
      </c>
      <c r="F23" s="125">
        <f t="shared" si="2"/>
        <v>2579.6225997500005</v>
      </c>
      <c r="G23" s="127">
        <f t="shared" si="8"/>
        <v>63.9471738836735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2017.8660972148627</v>
      </c>
      <c r="K23" s="61">
        <f>GEW!$E$12+($F23-GEW!$E$12)*SUM(Fasering!$D$5:$D$8)</f>
        <v>2130.2679338554854</v>
      </c>
      <c r="L23" s="61">
        <f>GEW!$E$12+($F23-GEW!$E$12)*SUM(Fasering!$D$5:$D$9)</f>
        <v>2242.669770496108</v>
      </c>
      <c r="M23" s="61">
        <f>GEW!$E$12+($F23-GEW!$E$12)*SUM(Fasering!$D$5:$D$10)</f>
        <v>2355.071607136731</v>
      </c>
      <c r="N23" s="61">
        <f>GEW!$E$12+($F23-GEW!$E$12)*SUM(Fasering!$D$5:$D$11)</f>
        <v>2467.2207631093779</v>
      </c>
      <c r="O23" s="73">
        <f>GEW!$E$12+($F23-GEW!$E$12)*SUM(Fasering!$D$5:$D$12)</f>
        <v>2579.6225997500005</v>
      </c>
      <c r="P23" s="125">
        <f t="shared" si="3"/>
        <v>13.044014166666585</v>
      </c>
      <c r="Q23" s="127">
        <f t="shared" si="4"/>
        <v>0.32335266489670489</v>
      </c>
      <c r="R23" s="45">
        <f>$P23*SUM(Fasering!$D$5)</f>
        <v>0</v>
      </c>
      <c r="S23" s="45">
        <f>$P23*SUM(Fasering!$D$5:$D$7)</f>
        <v>3.3727084683249831</v>
      </c>
      <c r="T23" s="45">
        <f>$P23*SUM(Fasering!$D$5:$D$8)</f>
        <v>5.3078396475827079</v>
      </c>
      <c r="U23" s="45">
        <f>$P23*SUM(Fasering!$D$5:$D$9)</f>
        <v>7.2429708268404331</v>
      </c>
      <c r="V23" s="45">
        <f>$P23*SUM(Fasering!$D$5:$D$10)</f>
        <v>9.1781020060981575</v>
      </c>
      <c r="W23" s="45">
        <f>$P23*SUM(Fasering!$D$5:$D$11)</f>
        <v>11.108882987408863</v>
      </c>
      <c r="X23" s="72">
        <f>$P23*SUM(Fasering!$D$5:$D$12)</f>
        <v>13.044014166666589</v>
      </c>
      <c r="Y23" s="125">
        <f t="shared" si="5"/>
        <v>0</v>
      </c>
      <c r="Z23" s="127">
        <f t="shared" si="6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510.1496122923129</v>
      </c>
      <c r="AJ23" s="9">
        <f>($AK$3+(K23+T23)*12*7.57%)*SUM(Fasering!$D$5:$D$8)</f>
        <v>845.11793043166551</v>
      </c>
      <c r="AK23" s="9">
        <f>($AK$3+(L23+U23)*12*7.57%)*SUM(Fasering!$D$5:$D$9)</f>
        <v>1210.9034317982737</v>
      </c>
      <c r="AL23" s="9">
        <f>($AK$3+(M23+V23)*12*7.57%)*SUM(Fasering!$D$5:$D$10)</f>
        <v>1607.5061163921382</v>
      </c>
      <c r="AM23" s="9">
        <f>($AK$3+(N23+W23)*12*7.57%)*SUM(Fasering!$D$5:$D$11)</f>
        <v>2033.9305784285905</v>
      </c>
      <c r="AN23" s="82">
        <f>($AK$3+(O23+X23)*12*7.57%)*SUM(Fasering!$D$5:$D$12)</f>
        <v>2492.0983520819013</v>
      </c>
      <c r="AO23" s="5">
        <f>($AK$3+(I23+AA23)*12*7.57%)*SUM(Fasering!$D$5)</f>
        <v>0</v>
      </c>
      <c r="AP23" s="9">
        <f>($AK$3+(J23+AB23)*12*7.57%)*SUM(Fasering!$D$5:$D$7)</f>
        <v>509.35743302883509</v>
      </c>
      <c r="AQ23" s="9">
        <f>($AK$3+(K23+AC23)*12*7.57%)*SUM(Fasering!$D$5:$D$8)</f>
        <v>843.15591936793226</v>
      </c>
      <c r="AR23" s="9">
        <f>($AK$3+(L23+AD23)*12*7.57%)*SUM(Fasering!$D$5:$D$9)</f>
        <v>1207.2500140381073</v>
      </c>
      <c r="AS23" s="9">
        <f>($AK$3+(M23+AE23)*12*7.57%)*SUM(Fasering!$D$5:$D$10)</f>
        <v>1601.6397170393604</v>
      </c>
      <c r="AT23" s="9">
        <f>($AK$3+(N23+AF23)*12*7.57%)*SUM(Fasering!$D$5:$D$11)</f>
        <v>2025.3363548379768</v>
      </c>
      <c r="AU23" s="82">
        <f>($AK$3+(O23+AG23)*12*7.57%)*SUM(Fasering!$D$5:$D$12)</f>
        <v>2480.2491696129009</v>
      </c>
    </row>
    <row r="24" spans="1:47" x14ac:dyDescent="0.3">
      <c r="A24" s="32">
        <f t="shared" si="7"/>
        <v>14</v>
      </c>
      <c r="B24" s="125">
        <v>23950.78</v>
      </c>
      <c r="C24" s="126"/>
      <c r="D24" s="125">
        <f t="shared" si="0"/>
        <v>32235.354802000002</v>
      </c>
      <c r="E24" s="127">
        <f t="shared" si="1"/>
        <v>799.09357241837495</v>
      </c>
      <c r="F24" s="125">
        <f t="shared" si="2"/>
        <v>2686.2795668333333</v>
      </c>
      <c r="G24" s="127">
        <f t="shared" si="8"/>
        <v>66.591131034864574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2045.4437164578003</v>
      </c>
      <c r="K24" s="61">
        <f>GEW!$E$12+($F24-GEW!$E$12)*SUM(Fasering!$D$5:$D$8)</f>
        <v>2173.6685367176419</v>
      </c>
      <c r="L24" s="61">
        <f>GEW!$E$12+($F24-GEW!$E$12)*SUM(Fasering!$D$5:$D$9)</f>
        <v>2301.8933569774831</v>
      </c>
      <c r="M24" s="61">
        <f>GEW!$E$12+($F24-GEW!$E$12)*SUM(Fasering!$D$5:$D$10)</f>
        <v>2430.1181772373247</v>
      </c>
      <c r="N24" s="61">
        <f>GEW!$E$12+($F24-GEW!$E$12)*SUM(Fasering!$D$5:$D$11)</f>
        <v>2558.0547465734921</v>
      </c>
      <c r="O24" s="73">
        <f>GEW!$E$12+($F24-GEW!$E$12)*SUM(Fasering!$D$5:$D$12)</f>
        <v>2686.2795668333338</v>
      </c>
      <c r="P24" s="125">
        <f t="shared" si="3"/>
        <v>0</v>
      </c>
      <c r="Q24" s="127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5"/>
        <v>0</v>
      </c>
      <c r="Z24" s="127">
        <f t="shared" si="6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515.83484378209539</v>
      </c>
      <c r="AJ24" s="9">
        <f>($AK$3+(K24+T24)*12*7.57%)*SUM(Fasering!$D$5:$D$8)</f>
        <v>859.19869169000469</v>
      </c>
      <c r="AK24" s="9">
        <f>($AK$3+(L24+U24)*12*7.57%)*SUM(Fasering!$D$5:$D$9)</f>
        <v>1237.1229084407753</v>
      </c>
      <c r="AL24" s="9">
        <f>($AK$3+(M24+V24)*12*7.57%)*SUM(Fasering!$D$5:$D$10)</f>
        <v>1649.6074940344083</v>
      </c>
      <c r="AM24" s="9">
        <f>($AK$3+(N24+W24)*12*7.57%)*SUM(Fasering!$D$5:$D$11)</f>
        <v>2095.608727352972</v>
      </c>
      <c r="AN24" s="82">
        <f>($AK$3+(O24+X24)*12*7.57%)*SUM(Fasering!$D$5:$D$12)</f>
        <v>2577.1363585114009</v>
      </c>
      <c r="AO24" s="5">
        <f>($AK$3+(I24+AA24)*12*7.57%)*SUM(Fasering!$D$5)</f>
        <v>0</v>
      </c>
      <c r="AP24" s="9">
        <f>($AK$3+(J24+AB24)*12*7.57%)*SUM(Fasering!$D$5:$D$7)</f>
        <v>515.83484378209539</v>
      </c>
      <c r="AQ24" s="9">
        <f>($AK$3+(K24+AC24)*12*7.57%)*SUM(Fasering!$D$5:$D$8)</f>
        <v>859.19869169000469</v>
      </c>
      <c r="AR24" s="9">
        <f>($AK$3+(L24+AD24)*12*7.57%)*SUM(Fasering!$D$5:$D$9)</f>
        <v>1237.1229084407753</v>
      </c>
      <c r="AS24" s="9">
        <f>($AK$3+(M24+AE24)*12*7.57%)*SUM(Fasering!$D$5:$D$10)</f>
        <v>1649.6074940344083</v>
      </c>
      <c r="AT24" s="9">
        <f>($AK$3+(N24+AF24)*12*7.57%)*SUM(Fasering!$D$5:$D$11)</f>
        <v>2095.608727352972</v>
      </c>
      <c r="AU24" s="82">
        <f>($AK$3+(O24+AG24)*12*7.57%)*SUM(Fasering!$D$5:$D$12)</f>
        <v>2577.1363585114009</v>
      </c>
    </row>
    <row r="25" spans="1:47" x14ac:dyDescent="0.3">
      <c r="A25" s="32">
        <f t="shared" si="7"/>
        <v>15</v>
      </c>
      <c r="B25" s="125">
        <v>23961.119999999999</v>
      </c>
      <c r="C25" s="126"/>
      <c r="D25" s="125">
        <f t="shared" si="0"/>
        <v>32249.271408000001</v>
      </c>
      <c r="E25" s="127">
        <f t="shared" si="1"/>
        <v>799.43855606979696</v>
      </c>
      <c r="F25" s="125">
        <f t="shared" si="2"/>
        <v>2687.439284</v>
      </c>
      <c r="G25" s="127">
        <f t="shared" si="8"/>
        <v>66.61987967248308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2045.7435772107021</v>
      </c>
      <c r="K25" s="61">
        <f>GEW!$E$12+($F25-GEW!$E$12)*SUM(Fasering!$D$5:$D$8)</f>
        <v>2174.1404461067732</v>
      </c>
      <c r="L25" s="61">
        <f>GEW!$E$12+($F25-GEW!$E$12)*SUM(Fasering!$D$5:$D$9)</f>
        <v>2302.5373150028445</v>
      </c>
      <c r="M25" s="61">
        <f>GEW!$E$12+($F25-GEW!$E$12)*SUM(Fasering!$D$5:$D$10)</f>
        <v>2430.9341838989158</v>
      </c>
      <c r="N25" s="61">
        <f>GEW!$E$12+($F25-GEW!$E$12)*SUM(Fasering!$D$5:$D$11)</f>
        <v>2559.0424151039288</v>
      </c>
      <c r="O25" s="73">
        <f>GEW!$E$12+($F25-GEW!$E$12)*SUM(Fasering!$D$5:$D$12)</f>
        <v>2687.439284</v>
      </c>
      <c r="P25" s="125">
        <f t="shared" si="3"/>
        <v>0</v>
      </c>
      <c r="Q25" s="127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5"/>
        <v>0</v>
      </c>
      <c r="Z25" s="127">
        <f t="shared" si="6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515.90527485332814</v>
      </c>
      <c r="AJ25" s="9">
        <f>($AK$3+(K25+T25)*12*7.57%)*SUM(Fasering!$D$5:$D$8)</f>
        <v>859.37313016291068</v>
      </c>
      <c r="AK25" s="9">
        <f>($AK$3+(L25+U25)*12*7.57%)*SUM(Fasering!$D$5:$D$9)</f>
        <v>1237.447726494431</v>
      </c>
      <c r="AL25" s="9">
        <f>($AK$3+(M25+V25)*12*7.57%)*SUM(Fasering!$D$5:$D$10)</f>
        <v>1650.1290638478881</v>
      </c>
      <c r="AM25" s="9">
        <f>($AK$3+(N25+W25)*12*7.57%)*SUM(Fasering!$D$5:$D$11)</f>
        <v>2096.3728225544073</v>
      </c>
      <c r="AN25" s="82">
        <f>($AK$3+(O25+X25)*12*7.57%)*SUM(Fasering!$D$5:$D$12)</f>
        <v>2578.1898455856008</v>
      </c>
      <c r="AO25" s="5">
        <f>($AK$3+(I25+AA25)*12*7.57%)*SUM(Fasering!$D$5)</f>
        <v>0</v>
      </c>
      <c r="AP25" s="9">
        <f>($AK$3+(J25+AB25)*12*7.57%)*SUM(Fasering!$D$5:$D$7)</f>
        <v>515.90527485332814</v>
      </c>
      <c r="AQ25" s="9">
        <f>($AK$3+(K25+AC25)*12*7.57%)*SUM(Fasering!$D$5:$D$8)</f>
        <v>859.37313016291068</v>
      </c>
      <c r="AR25" s="9">
        <f>($AK$3+(L25+AD25)*12*7.57%)*SUM(Fasering!$D$5:$D$9)</f>
        <v>1237.447726494431</v>
      </c>
      <c r="AS25" s="9">
        <f>($AK$3+(M25+AE25)*12*7.57%)*SUM(Fasering!$D$5:$D$10)</f>
        <v>1650.1290638478881</v>
      </c>
      <c r="AT25" s="9">
        <f>($AK$3+(N25+AF25)*12*7.57%)*SUM(Fasering!$D$5:$D$11)</f>
        <v>2096.3728225544073</v>
      </c>
      <c r="AU25" s="82">
        <f>($AK$3+(O25+AG25)*12*7.57%)*SUM(Fasering!$D$5:$D$12)</f>
        <v>2578.1898455856008</v>
      </c>
    </row>
    <row r="26" spans="1:47" x14ac:dyDescent="0.3">
      <c r="A26" s="32">
        <f t="shared" si="7"/>
        <v>16</v>
      </c>
      <c r="B26" s="125">
        <v>24912.06</v>
      </c>
      <c r="C26" s="126"/>
      <c r="D26" s="125">
        <f t="shared" si="0"/>
        <v>33529.141554000002</v>
      </c>
      <c r="E26" s="127">
        <f t="shared" si="1"/>
        <v>831.165708244195</v>
      </c>
      <c r="F26" s="125">
        <f t="shared" si="2"/>
        <v>2794.0951295000004</v>
      </c>
      <c r="G26" s="127">
        <f t="shared" si="8"/>
        <v>69.263809020349584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2073.3209064529119</v>
      </c>
      <c r="K26" s="61">
        <f>GEW!$E$12+($F26-GEW!$E$12)*SUM(Fasering!$D$5:$D$8)</f>
        <v>2217.5405925768709</v>
      </c>
      <c r="L26" s="61">
        <f>GEW!$E$12+($F26-GEW!$E$12)*SUM(Fasering!$D$5:$D$9)</f>
        <v>2361.76027870083</v>
      </c>
      <c r="M26" s="61">
        <f>GEW!$E$12+($F26-GEW!$E$12)*SUM(Fasering!$D$5:$D$10)</f>
        <v>2505.979964824789</v>
      </c>
      <c r="N26" s="61">
        <f>GEW!$E$12+($F26-GEW!$E$12)*SUM(Fasering!$D$5:$D$11)</f>
        <v>2649.8754433760414</v>
      </c>
      <c r="O26" s="73">
        <f>GEW!$E$12+($F26-GEW!$E$12)*SUM(Fasering!$D$5:$D$12)</f>
        <v>2794.0951295000004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522.3826174914326</v>
      </c>
      <c r="AJ26" s="9">
        <f>($AK$3+(K26+T26)*12*7.57%)*SUM(Fasering!$D$5:$D$8)</f>
        <v>875.41573378239809</v>
      </c>
      <c r="AK26" s="9">
        <f>($AK$3+(L26+U26)*12*7.57%)*SUM(Fasering!$D$5:$D$9)</f>
        <v>1267.3203067597165</v>
      </c>
      <c r="AL26" s="9">
        <f>($AK$3+(M26+V26)*12*7.57%)*SUM(Fasering!$D$5:$D$10)</f>
        <v>1698.0963364233871</v>
      </c>
      <c r="AM26" s="9">
        <f>($AK$3+(N26+W26)*12*7.57%)*SUM(Fasering!$D$5:$D$11)</f>
        <v>2166.6444560991886</v>
      </c>
      <c r="AN26" s="82">
        <f>($AK$3+(O26+X26)*12*7.57%)*SUM(Fasering!$D$5:$D$12)</f>
        <v>2675.0760156378005</v>
      </c>
      <c r="AO26" s="5">
        <f>($AK$3+(I26+AA26)*12*7.57%)*SUM(Fasering!$D$5)</f>
        <v>0</v>
      </c>
      <c r="AP26" s="9">
        <f>($AK$3+(J26+AB26)*12*7.57%)*SUM(Fasering!$D$5:$D$7)</f>
        <v>522.3826174914326</v>
      </c>
      <c r="AQ26" s="9">
        <f>($AK$3+(K26+AC26)*12*7.57%)*SUM(Fasering!$D$5:$D$8)</f>
        <v>875.41573378239809</v>
      </c>
      <c r="AR26" s="9">
        <f>($AK$3+(L26+AD26)*12*7.57%)*SUM(Fasering!$D$5:$D$9)</f>
        <v>1267.3203067597165</v>
      </c>
      <c r="AS26" s="9">
        <f>($AK$3+(M26+AE26)*12*7.57%)*SUM(Fasering!$D$5:$D$10)</f>
        <v>1698.0963364233871</v>
      </c>
      <c r="AT26" s="9">
        <f>($AK$3+(N26+AF26)*12*7.57%)*SUM(Fasering!$D$5:$D$11)</f>
        <v>2166.6444560991886</v>
      </c>
      <c r="AU26" s="82">
        <f>($AK$3+(O26+AG26)*12*7.57%)*SUM(Fasering!$D$5:$D$12)</f>
        <v>2675.0760156378005</v>
      </c>
    </row>
    <row r="27" spans="1:47" x14ac:dyDescent="0.3">
      <c r="A27" s="32">
        <f t="shared" si="7"/>
        <v>17</v>
      </c>
      <c r="B27" s="125">
        <v>24922.38</v>
      </c>
      <c r="C27" s="126"/>
      <c r="D27" s="125">
        <f t="shared" si="0"/>
        <v>33543.031242000005</v>
      </c>
      <c r="E27" s="127">
        <f t="shared" si="1"/>
        <v>831.51002461582709</v>
      </c>
      <c r="F27" s="125">
        <f t="shared" si="2"/>
        <v>2795.2526035000005</v>
      </c>
      <c r="G27" s="127">
        <f t="shared" si="8"/>
        <v>69.292502051318934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2073.6201872043575</v>
      </c>
      <c r="K27" s="61">
        <f>GEW!$E$12+($F27-GEW!$E$12)*SUM(Fasering!$D$5:$D$8)</f>
        <v>2218.0115891818846</v>
      </c>
      <c r="L27" s="61">
        <f>GEW!$E$12+($F27-GEW!$E$12)*SUM(Fasering!$D$5:$D$9)</f>
        <v>2362.4029911594116</v>
      </c>
      <c r="M27" s="61">
        <f>GEW!$E$12+($F27-GEW!$E$12)*SUM(Fasering!$D$5:$D$10)</f>
        <v>2506.7943931369382</v>
      </c>
      <c r="N27" s="61">
        <f>GEW!$E$12+($F27-GEW!$E$12)*SUM(Fasering!$D$5:$D$11)</f>
        <v>2650.8612015224739</v>
      </c>
      <c r="O27" s="73">
        <f>GEW!$E$12+($F27-GEW!$E$12)*SUM(Fasering!$D$5:$D$12)</f>
        <v>2795.252603500001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522.45291233235332</v>
      </c>
      <c r="AJ27" s="9">
        <f>($AK$3+(K27+T27)*12*7.57%)*SUM(Fasering!$D$5:$D$8)</f>
        <v>875.58983485013448</v>
      </c>
      <c r="AK27" s="9">
        <f>($AK$3+(L27+U27)*12*7.57%)*SUM(Fasering!$D$5:$D$9)</f>
        <v>1267.6444965386067</v>
      </c>
      <c r="AL27" s="9">
        <f>($AK$3+(M27+V27)*12*7.57%)*SUM(Fasering!$D$5:$D$10)</f>
        <v>1698.6168973977697</v>
      </c>
      <c r="AM27" s="9">
        <f>($AK$3+(N27+W27)*12*7.57%)*SUM(Fasering!$D$5:$D$11)</f>
        <v>2167.4070733601961</v>
      </c>
      <c r="AN27" s="82">
        <f>($AK$3+(O27+X27)*12*7.57%)*SUM(Fasering!$D$5:$D$12)</f>
        <v>2676.1274650194014</v>
      </c>
      <c r="AO27" s="5">
        <f>($AK$3+(I27+AA27)*12*7.57%)*SUM(Fasering!$D$5)</f>
        <v>0</v>
      </c>
      <c r="AP27" s="9">
        <f>($AK$3+(J27+AB27)*12*7.57%)*SUM(Fasering!$D$5:$D$7)</f>
        <v>522.45291233235332</v>
      </c>
      <c r="AQ27" s="9">
        <f>($AK$3+(K27+AC27)*12*7.57%)*SUM(Fasering!$D$5:$D$8)</f>
        <v>875.58983485013448</v>
      </c>
      <c r="AR27" s="9">
        <f>($AK$3+(L27+AD27)*12*7.57%)*SUM(Fasering!$D$5:$D$9)</f>
        <v>1267.6444965386067</v>
      </c>
      <c r="AS27" s="9">
        <f>($AK$3+(M27+AE27)*12*7.57%)*SUM(Fasering!$D$5:$D$10)</f>
        <v>1698.6168973977697</v>
      </c>
      <c r="AT27" s="9">
        <f>($AK$3+(N27+AF27)*12*7.57%)*SUM(Fasering!$D$5:$D$11)</f>
        <v>2167.4070733601961</v>
      </c>
      <c r="AU27" s="82">
        <f>($AK$3+(O27+AG27)*12*7.57%)*SUM(Fasering!$D$5:$D$12)</f>
        <v>2676.1274650194014</v>
      </c>
    </row>
    <row r="28" spans="1:47" x14ac:dyDescent="0.3">
      <c r="A28" s="32">
        <f t="shared" si="7"/>
        <v>18</v>
      </c>
      <c r="B28" s="125">
        <v>25873.32</v>
      </c>
      <c r="C28" s="126"/>
      <c r="D28" s="125">
        <f t="shared" si="0"/>
        <v>34822.901388000006</v>
      </c>
      <c r="E28" s="127">
        <f t="shared" si="1"/>
        <v>863.23717679022525</v>
      </c>
      <c r="F28" s="125">
        <f t="shared" si="2"/>
        <v>2901.9084490000005</v>
      </c>
      <c r="G28" s="127">
        <f t="shared" si="8"/>
        <v>71.936431399185437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2101.1975164465671</v>
      </c>
      <c r="K28" s="61">
        <f>GEW!$E$12+($F28-GEW!$E$12)*SUM(Fasering!$D$5:$D$8)</f>
        <v>2261.4117356519819</v>
      </c>
      <c r="L28" s="61">
        <f>GEW!$E$12+($F28-GEW!$E$12)*SUM(Fasering!$D$5:$D$9)</f>
        <v>2421.6259548573967</v>
      </c>
      <c r="M28" s="61">
        <f>GEW!$E$12+($F28-GEW!$E$12)*SUM(Fasering!$D$5:$D$10)</f>
        <v>2581.8401740628115</v>
      </c>
      <c r="N28" s="61">
        <f>GEW!$E$12+($F28-GEW!$E$12)*SUM(Fasering!$D$5:$D$11)</f>
        <v>2741.6942297945861</v>
      </c>
      <c r="O28" s="73">
        <f>GEW!$E$12+($F28-GEW!$E$12)*SUM(Fasering!$D$5:$D$12)</f>
        <v>2901.9084490000005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528.93025497045767</v>
      </c>
      <c r="AJ28" s="9">
        <f>($AK$3+(K28+T28)*12*7.57%)*SUM(Fasering!$D$5:$D$8)</f>
        <v>891.63243846962177</v>
      </c>
      <c r="AK28" s="9">
        <f>($AK$3+(L28+U28)*12*7.57%)*SUM(Fasering!$D$5:$D$9)</f>
        <v>1297.5170768038925</v>
      </c>
      <c r="AL28" s="9">
        <f>($AK$3+(M28+V28)*12*7.57%)*SUM(Fasering!$D$5:$D$10)</f>
        <v>1746.5841699732691</v>
      </c>
      <c r="AM28" s="9">
        <f>($AK$3+(N28+W28)*12*7.57%)*SUM(Fasering!$D$5:$D$11)</f>
        <v>2237.6787069049769</v>
      </c>
      <c r="AN28" s="82">
        <f>($AK$3+(O28+X28)*12*7.57%)*SUM(Fasering!$D$5:$D$12)</f>
        <v>2773.0136350716011</v>
      </c>
      <c r="AO28" s="5">
        <f>($AK$3+(I28+AA28)*12*7.57%)*SUM(Fasering!$D$5)</f>
        <v>0</v>
      </c>
      <c r="AP28" s="9">
        <f>($AK$3+(J28+AB28)*12*7.57%)*SUM(Fasering!$D$5:$D$7)</f>
        <v>528.93025497045767</v>
      </c>
      <c r="AQ28" s="9">
        <f>($AK$3+(K28+AC28)*12*7.57%)*SUM(Fasering!$D$5:$D$8)</f>
        <v>891.63243846962177</v>
      </c>
      <c r="AR28" s="9">
        <f>($AK$3+(L28+AD28)*12*7.57%)*SUM(Fasering!$D$5:$D$9)</f>
        <v>1297.5170768038925</v>
      </c>
      <c r="AS28" s="9">
        <f>($AK$3+(M28+AE28)*12*7.57%)*SUM(Fasering!$D$5:$D$10)</f>
        <v>1746.5841699732691</v>
      </c>
      <c r="AT28" s="9">
        <f>($AK$3+(N28+AF28)*12*7.57%)*SUM(Fasering!$D$5:$D$11)</f>
        <v>2237.6787069049769</v>
      </c>
      <c r="AU28" s="82">
        <f>($AK$3+(O28+AG28)*12*7.57%)*SUM(Fasering!$D$5:$D$12)</f>
        <v>2773.0136350716011</v>
      </c>
    </row>
    <row r="29" spans="1:47" x14ac:dyDescent="0.3">
      <c r="A29" s="32">
        <f t="shared" si="7"/>
        <v>19</v>
      </c>
      <c r="B29" s="125">
        <v>25883.67</v>
      </c>
      <c r="C29" s="126"/>
      <c r="D29" s="125">
        <f t="shared" si="0"/>
        <v>34836.831452999999</v>
      </c>
      <c r="E29" s="127">
        <f t="shared" si="1"/>
        <v>863.58249408154211</v>
      </c>
      <c r="F29" s="125">
        <f t="shared" si="2"/>
        <v>2903.0692877500001</v>
      </c>
      <c r="G29" s="127">
        <f t="shared" si="8"/>
        <v>71.965207840128514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2101.4976672001967</v>
      </c>
      <c r="K29" s="61">
        <f>GEW!$E$12+($F29-GEW!$E$12)*SUM(Fasering!$D$5:$D$8)</f>
        <v>2261.8841014331724</v>
      </c>
      <c r="L29" s="61">
        <f>GEW!$E$12+($F29-GEW!$E$12)*SUM(Fasering!$D$5:$D$9)</f>
        <v>2422.2705356661481</v>
      </c>
      <c r="M29" s="61">
        <f>GEW!$E$12+($F29-GEW!$E$12)*SUM(Fasering!$D$5:$D$10)</f>
        <v>2582.6569698991234</v>
      </c>
      <c r="N29" s="61">
        <f>GEW!$E$12+($F29-GEW!$E$12)*SUM(Fasering!$D$5:$D$11)</f>
        <v>2742.6828535170248</v>
      </c>
      <c r="O29" s="73">
        <f>GEW!$E$12+($F29-GEW!$E$12)*SUM(Fasering!$D$5:$D$12)</f>
        <v>2903.0692877500005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529.00075415684626</v>
      </c>
      <c r="AJ29" s="9">
        <f>($AK$3+(K29+T29)*12*7.57%)*SUM(Fasering!$D$5:$D$8)</f>
        <v>891.80704564511313</v>
      </c>
      <c r="AK29" s="9">
        <f>($AK$3+(L29+U29)*12*7.57%)*SUM(Fasering!$D$5:$D$9)</f>
        <v>1297.8422089949304</v>
      </c>
      <c r="AL29" s="9">
        <f>($AK$3+(M29+V29)*12*7.57%)*SUM(Fasering!$D$5:$D$10)</f>
        <v>1747.1062442062978</v>
      </c>
      <c r="AM29" s="9">
        <f>($AK$3+(N29+W29)*12*7.57%)*SUM(Fasering!$D$5:$D$11)</f>
        <v>2238.4435410766264</v>
      </c>
      <c r="AN29" s="82">
        <f>($AK$3+(O29+X29)*12*7.57%)*SUM(Fasering!$D$5:$D$12)</f>
        <v>2774.0681409921012</v>
      </c>
      <c r="AO29" s="5">
        <f>($AK$3+(I29+AA29)*12*7.57%)*SUM(Fasering!$D$5)</f>
        <v>0</v>
      </c>
      <c r="AP29" s="9">
        <f>($AK$3+(J29+AB29)*12*7.57%)*SUM(Fasering!$D$5:$D$7)</f>
        <v>529.00075415684626</v>
      </c>
      <c r="AQ29" s="9">
        <f>($AK$3+(K29+AC29)*12*7.57%)*SUM(Fasering!$D$5:$D$8)</f>
        <v>891.80704564511313</v>
      </c>
      <c r="AR29" s="9">
        <f>($AK$3+(L29+AD29)*12*7.57%)*SUM(Fasering!$D$5:$D$9)</f>
        <v>1297.8422089949304</v>
      </c>
      <c r="AS29" s="9">
        <f>($AK$3+(M29+AE29)*12*7.57%)*SUM(Fasering!$D$5:$D$10)</f>
        <v>1747.1062442062978</v>
      </c>
      <c r="AT29" s="9">
        <f>($AK$3+(N29+AF29)*12*7.57%)*SUM(Fasering!$D$5:$D$11)</f>
        <v>2238.4435410766264</v>
      </c>
      <c r="AU29" s="82">
        <f>($AK$3+(O29+AG29)*12*7.57%)*SUM(Fasering!$D$5:$D$12)</f>
        <v>2774.0681409921012</v>
      </c>
    </row>
    <row r="30" spans="1:47" x14ac:dyDescent="0.3">
      <c r="A30" s="32">
        <f t="shared" si="7"/>
        <v>20</v>
      </c>
      <c r="B30" s="125">
        <v>26834.61</v>
      </c>
      <c r="C30" s="126"/>
      <c r="D30" s="125">
        <f t="shared" si="0"/>
        <v>36116.701599</v>
      </c>
      <c r="E30" s="127">
        <f t="shared" si="1"/>
        <v>895.30964625594015</v>
      </c>
      <c r="F30" s="125">
        <f t="shared" si="2"/>
        <v>3009.7251332500005</v>
      </c>
      <c r="G30" s="127">
        <f t="shared" si="8"/>
        <v>74.609137187995017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2129.0749964424067</v>
      </c>
      <c r="K30" s="61">
        <f>GEW!$E$12+($F30-GEW!$E$12)*SUM(Fasering!$D$5:$D$8)</f>
        <v>2305.2842479032702</v>
      </c>
      <c r="L30" s="61">
        <f>GEW!$E$12+($F30-GEW!$E$12)*SUM(Fasering!$D$5:$D$9)</f>
        <v>2481.4934993641332</v>
      </c>
      <c r="M30" s="61">
        <f>GEW!$E$12+($F30-GEW!$E$12)*SUM(Fasering!$D$5:$D$10)</f>
        <v>2657.7027508249967</v>
      </c>
      <c r="N30" s="61">
        <f>GEW!$E$12+($F30-GEW!$E$12)*SUM(Fasering!$D$5:$D$11)</f>
        <v>2833.5158817891374</v>
      </c>
      <c r="O30" s="73">
        <f>GEW!$E$12+($F30-GEW!$E$12)*SUM(Fasering!$D$5:$D$12)</f>
        <v>3009.7251332500009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535.47809679495072</v>
      </c>
      <c r="AJ30" s="9">
        <f>($AK$3+(K30+T30)*12*7.57%)*SUM(Fasering!$D$5:$D$8)</f>
        <v>907.84964926460054</v>
      </c>
      <c r="AK30" s="9">
        <f>($AK$3+(L30+U30)*12*7.57%)*SUM(Fasering!$D$5:$D$9)</f>
        <v>1327.7147892602156</v>
      </c>
      <c r="AL30" s="9">
        <f>($AK$3+(M30+V30)*12*7.57%)*SUM(Fasering!$D$5:$D$10)</f>
        <v>1795.0735167817968</v>
      </c>
      <c r="AM30" s="9">
        <f>($AK$3+(N30+W30)*12*7.57%)*SUM(Fasering!$D$5:$D$11)</f>
        <v>2308.7151746214081</v>
      </c>
      <c r="AN30" s="82">
        <f>($AK$3+(O30+X30)*12*7.57%)*SUM(Fasering!$D$5:$D$12)</f>
        <v>2870.954311044301</v>
      </c>
      <c r="AO30" s="5">
        <f>($AK$3+(I30+AA30)*12*7.57%)*SUM(Fasering!$D$5)</f>
        <v>0</v>
      </c>
      <c r="AP30" s="9">
        <f>($AK$3+(J30+AB30)*12*7.57%)*SUM(Fasering!$D$5:$D$7)</f>
        <v>535.47809679495072</v>
      </c>
      <c r="AQ30" s="9">
        <f>($AK$3+(K30+AC30)*12*7.57%)*SUM(Fasering!$D$5:$D$8)</f>
        <v>907.84964926460054</v>
      </c>
      <c r="AR30" s="9">
        <f>($AK$3+(L30+AD30)*12*7.57%)*SUM(Fasering!$D$5:$D$9)</f>
        <v>1327.7147892602156</v>
      </c>
      <c r="AS30" s="9">
        <f>($AK$3+(M30+AE30)*12*7.57%)*SUM(Fasering!$D$5:$D$10)</f>
        <v>1795.0735167817968</v>
      </c>
      <c r="AT30" s="9">
        <f>($AK$3+(N30+AF30)*12*7.57%)*SUM(Fasering!$D$5:$D$11)</f>
        <v>2308.7151746214081</v>
      </c>
      <c r="AU30" s="82">
        <f>($AK$3+(O30+AG30)*12*7.57%)*SUM(Fasering!$D$5:$D$12)</f>
        <v>2870.954311044301</v>
      </c>
    </row>
    <row r="31" spans="1:47" x14ac:dyDescent="0.3">
      <c r="A31" s="32">
        <f t="shared" si="7"/>
        <v>21</v>
      </c>
      <c r="B31" s="125">
        <v>26844.92</v>
      </c>
      <c r="C31" s="126"/>
      <c r="D31" s="125">
        <f t="shared" si="0"/>
        <v>36130.577828000001</v>
      </c>
      <c r="E31" s="127">
        <f t="shared" si="1"/>
        <v>895.65362898767728</v>
      </c>
      <c r="F31" s="125">
        <f t="shared" si="2"/>
        <v>3010.8814856666663</v>
      </c>
      <c r="G31" s="127">
        <f t="shared" si="8"/>
        <v>74.637802415639754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2129.3739871931239</v>
      </c>
      <c r="K31" s="61">
        <f>GEW!$E$12+($F31-GEW!$E$12)*SUM(Fasering!$D$5:$D$8)</f>
        <v>2305.7547881162241</v>
      </c>
      <c r="L31" s="61">
        <f>GEW!$E$12+($F31-GEW!$E$12)*SUM(Fasering!$D$5:$D$9)</f>
        <v>2482.1355890393243</v>
      </c>
      <c r="M31" s="61">
        <f>GEW!$E$12+($F31-GEW!$E$12)*SUM(Fasering!$D$5:$D$10)</f>
        <v>2658.516389962424</v>
      </c>
      <c r="N31" s="61">
        <f>GEW!$E$12+($F31-GEW!$E$12)*SUM(Fasering!$D$5:$D$11)</f>
        <v>2834.5006847435666</v>
      </c>
      <c r="O31" s="73">
        <f>GEW!$E$12+($F31-GEW!$E$12)*SUM(Fasering!$D$5:$D$12)</f>
        <v>3010.8814856666668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535.5483235207156</v>
      </c>
      <c r="AJ31" s="9">
        <f>($AK$3+(K31+T31)*12*7.57%)*SUM(Fasering!$D$5:$D$8)</f>
        <v>908.02358162975156</v>
      </c>
      <c r="AK31" s="9">
        <f>($AK$3+(L31+U31)*12*7.57%)*SUM(Fasering!$D$5:$D$9)</f>
        <v>1328.0386649017232</v>
      </c>
      <c r="AL31" s="9">
        <f>($AK$3+(M31+V31)*12*7.57%)*SUM(Fasering!$D$5:$D$10)</f>
        <v>1795.59357333663</v>
      </c>
      <c r="AM31" s="9">
        <f>($AK$3+(N31+W31)*12*7.57%)*SUM(Fasering!$D$5:$D$11)</f>
        <v>2309.4770529122002</v>
      </c>
      <c r="AN31" s="82">
        <f>($AK$3+(O31+X31)*12*7.57%)*SUM(Fasering!$D$5:$D$12)</f>
        <v>2872.0047415796007</v>
      </c>
      <c r="AO31" s="5">
        <f>($AK$3+(I31+AA31)*12*7.57%)*SUM(Fasering!$D$5)</f>
        <v>0</v>
      </c>
      <c r="AP31" s="9">
        <f>($AK$3+(J31+AB31)*12*7.57%)*SUM(Fasering!$D$5:$D$7)</f>
        <v>535.5483235207156</v>
      </c>
      <c r="AQ31" s="9">
        <f>($AK$3+(K31+AC31)*12*7.57%)*SUM(Fasering!$D$5:$D$8)</f>
        <v>908.02358162975156</v>
      </c>
      <c r="AR31" s="9">
        <f>($AK$3+(L31+AD31)*12*7.57%)*SUM(Fasering!$D$5:$D$9)</f>
        <v>1328.0386649017232</v>
      </c>
      <c r="AS31" s="9">
        <f>($AK$3+(M31+AE31)*12*7.57%)*SUM(Fasering!$D$5:$D$10)</f>
        <v>1795.59357333663</v>
      </c>
      <c r="AT31" s="9">
        <f>($AK$3+(N31+AF31)*12*7.57%)*SUM(Fasering!$D$5:$D$11)</f>
        <v>2309.4770529122002</v>
      </c>
      <c r="AU31" s="82">
        <f>($AK$3+(O31+AG31)*12*7.57%)*SUM(Fasering!$D$5:$D$12)</f>
        <v>2872.0047415796007</v>
      </c>
    </row>
    <row r="32" spans="1:47" x14ac:dyDescent="0.3">
      <c r="A32" s="32">
        <f t="shared" si="7"/>
        <v>22</v>
      </c>
      <c r="B32" s="125">
        <v>27795.87</v>
      </c>
      <c r="C32" s="126"/>
      <c r="D32" s="125">
        <f t="shared" si="0"/>
        <v>37410.461433000004</v>
      </c>
      <c r="E32" s="127">
        <f t="shared" si="1"/>
        <v>927.3811148019704</v>
      </c>
      <c r="F32" s="125">
        <f t="shared" si="2"/>
        <v>3117.53845275</v>
      </c>
      <c r="G32" s="127">
        <f t="shared" si="8"/>
        <v>77.281759566830857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2156.9516064360619</v>
      </c>
      <c r="K32" s="61">
        <f>GEW!$E$12+($F32-GEW!$E$12)*SUM(Fasering!$D$5:$D$8)</f>
        <v>2349.1553909783806</v>
      </c>
      <c r="L32" s="61">
        <f>GEW!$E$12+($F32-GEW!$E$12)*SUM(Fasering!$D$5:$D$9)</f>
        <v>2541.3591755206994</v>
      </c>
      <c r="M32" s="61">
        <f>GEW!$E$12+($F32-GEW!$E$12)*SUM(Fasering!$D$5:$D$10)</f>
        <v>2733.5629600630186</v>
      </c>
      <c r="N32" s="61">
        <f>GEW!$E$12+($F32-GEW!$E$12)*SUM(Fasering!$D$5:$D$11)</f>
        <v>2925.3346682076817</v>
      </c>
      <c r="O32" s="73">
        <f>GEW!$E$12+($F32-GEW!$E$12)*SUM(Fasering!$D$5:$D$12)</f>
        <v>3117.53845275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542.02573427397601</v>
      </c>
      <c r="AJ32" s="9">
        <f>($AK$3+(K32+T32)*12*7.57%)*SUM(Fasering!$D$5:$D$8)</f>
        <v>924.06635395182377</v>
      </c>
      <c r="AK32" s="9">
        <f>($AK$3+(L32+U32)*12*7.57%)*SUM(Fasering!$D$5:$D$9)</f>
        <v>1357.9115593043909</v>
      </c>
      <c r="AL32" s="9">
        <f>($AK$3+(M32+V32)*12*7.57%)*SUM(Fasering!$D$5:$D$10)</f>
        <v>1843.5613503316783</v>
      </c>
      <c r="AM32" s="9">
        <f>($AK$3+(N32+W32)*12*7.57%)*SUM(Fasering!$D$5:$D$11)</f>
        <v>2379.7494254271965</v>
      </c>
      <c r="AN32" s="82">
        <f>($AK$3+(O32+X32)*12*7.57%)*SUM(Fasering!$D$5:$D$12)</f>
        <v>2968.8919304781011</v>
      </c>
      <c r="AO32" s="5">
        <f>($AK$3+(I32+AA32)*12*7.57%)*SUM(Fasering!$D$5)</f>
        <v>0</v>
      </c>
      <c r="AP32" s="9">
        <f>($AK$3+(J32+AB32)*12*7.57%)*SUM(Fasering!$D$5:$D$7)</f>
        <v>542.02573427397601</v>
      </c>
      <c r="AQ32" s="9">
        <f>($AK$3+(K32+AC32)*12*7.57%)*SUM(Fasering!$D$5:$D$8)</f>
        <v>924.06635395182377</v>
      </c>
      <c r="AR32" s="9">
        <f>($AK$3+(L32+AD32)*12*7.57%)*SUM(Fasering!$D$5:$D$9)</f>
        <v>1357.9115593043909</v>
      </c>
      <c r="AS32" s="9">
        <f>($AK$3+(M32+AE32)*12*7.57%)*SUM(Fasering!$D$5:$D$10)</f>
        <v>1843.5613503316783</v>
      </c>
      <c r="AT32" s="9">
        <f>($AK$3+(N32+AF32)*12*7.57%)*SUM(Fasering!$D$5:$D$11)</f>
        <v>2379.7494254271965</v>
      </c>
      <c r="AU32" s="82">
        <f>($AK$3+(O32+AG32)*12*7.57%)*SUM(Fasering!$D$5:$D$12)</f>
        <v>2968.8919304781011</v>
      </c>
    </row>
    <row r="33" spans="1:47" x14ac:dyDescent="0.3">
      <c r="A33" s="32">
        <f t="shared" si="7"/>
        <v>23</v>
      </c>
      <c r="B33" s="125">
        <v>28757.15</v>
      </c>
      <c r="C33" s="126"/>
      <c r="D33" s="125">
        <f t="shared" si="0"/>
        <v>38704.248185000004</v>
      </c>
      <c r="E33" s="127">
        <f t="shared" si="1"/>
        <v>959.45325062779045</v>
      </c>
      <c r="F33" s="125">
        <f t="shared" si="2"/>
        <v>3225.3540154166672</v>
      </c>
      <c r="G33" s="127">
        <f t="shared" si="8"/>
        <v>79.954437552315881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2184.828796431173</v>
      </c>
      <c r="K33" s="61">
        <f>GEW!$E$12+($F33-GEW!$E$12)*SUM(Fasering!$D$5:$D$8)</f>
        <v>2393.0274468376101</v>
      </c>
      <c r="L33" s="61">
        <f>GEW!$E$12+($F33-GEW!$E$12)*SUM(Fasering!$D$5:$D$9)</f>
        <v>2601.2260972440463</v>
      </c>
      <c r="M33" s="61">
        <f>GEW!$E$12+($F33-GEW!$E$12)*SUM(Fasering!$D$5:$D$10)</f>
        <v>2809.4247476504829</v>
      </c>
      <c r="N33" s="61">
        <f>GEW!$E$12+($F33-GEW!$E$12)*SUM(Fasering!$D$5:$D$11)</f>
        <v>3017.1553650102305</v>
      </c>
      <c r="O33" s="73">
        <f>GEW!$E$12+($F33-GEW!$E$12)*SUM(Fasering!$D$5:$D$12)</f>
        <v>3225.3540154166676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548.57350798331299</v>
      </c>
      <c r="AJ33" s="9">
        <f>($AK$3+(K33+T33)*12*7.57%)*SUM(Fasering!$D$5:$D$8)</f>
        <v>940.28339604421762</v>
      </c>
      <c r="AK33" s="9">
        <f>($AK$3+(L33+U33)*12*7.57%)*SUM(Fasering!$D$5:$D$9)</f>
        <v>1388.1089576233321</v>
      </c>
      <c r="AL33" s="9">
        <f>($AK$3+(M33+V33)*12*7.57%)*SUM(Fasering!$D$5:$D$10)</f>
        <v>1892.0501927206576</v>
      </c>
      <c r="AM33" s="9">
        <f>($AK$3+(N33+W33)*12*7.57%)*SUM(Fasering!$D$5:$D$11)</f>
        <v>2450.7851541734126</v>
      </c>
      <c r="AN33" s="82">
        <f>($AK$3+(O33+X33)*12*7.57%)*SUM(Fasering!$D$5:$D$12)</f>
        <v>3066.8315876045017</v>
      </c>
      <c r="AO33" s="5">
        <f>($AK$3+(I33+AA33)*12*7.57%)*SUM(Fasering!$D$5)</f>
        <v>0</v>
      </c>
      <c r="AP33" s="9">
        <f>($AK$3+(J33+AB33)*12*7.57%)*SUM(Fasering!$D$5:$D$7)</f>
        <v>548.57350798331299</v>
      </c>
      <c r="AQ33" s="9">
        <f>($AK$3+(K33+AC33)*12*7.57%)*SUM(Fasering!$D$5:$D$8)</f>
        <v>940.28339604421762</v>
      </c>
      <c r="AR33" s="9">
        <f>($AK$3+(L33+AD33)*12*7.57%)*SUM(Fasering!$D$5:$D$9)</f>
        <v>1388.1089576233321</v>
      </c>
      <c r="AS33" s="9">
        <f>($AK$3+(M33+AE33)*12*7.57%)*SUM(Fasering!$D$5:$D$10)</f>
        <v>1892.0501927206576</v>
      </c>
      <c r="AT33" s="9">
        <f>($AK$3+(N33+AF33)*12*7.57%)*SUM(Fasering!$D$5:$D$11)</f>
        <v>2450.7851541734126</v>
      </c>
      <c r="AU33" s="82">
        <f>($AK$3+(O33+AG33)*12*7.57%)*SUM(Fasering!$D$5:$D$12)</f>
        <v>3066.8315876045017</v>
      </c>
    </row>
    <row r="34" spans="1:47" x14ac:dyDescent="0.3">
      <c r="A34" s="32">
        <f t="shared" si="7"/>
        <v>24</v>
      </c>
      <c r="B34" s="125">
        <v>29708.1</v>
      </c>
      <c r="C34" s="126"/>
      <c r="D34" s="125">
        <f t="shared" si="0"/>
        <v>39984.131789999999</v>
      </c>
      <c r="E34" s="127">
        <f t="shared" si="1"/>
        <v>991.18073644208334</v>
      </c>
      <c r="F34" s="125">
        <f t="shared" si="2"/>
        <v>3332.0109825</v>
      </c>
      <c r="G34" s="127">
        <f t="shared" si="8"/>
        <v>82.598394703506955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2212.406415674111</v>
      </c>
      <c r="K34" s="61">
        <f>GEW!$E$12+($F34-GEW!$E$12)*SUM(Fasering!$D$5:$D$8)</f>
        <v>2436.4280496997662</v>
      </c>
      <c r="L34" s="61">
        <f>GEW!$E$12+($F34-GEW!$E$12)*SUM(Fasering!$D$5:$D$9)</f>
        <v>2660.4496837254214</v>
      </c>
      <c r="M34" s="61">
        <f>GEW!$E$12+($F34-GEW!$E$12)*SUM(Fasering!$D$5:$D$10)</f>
        <v>2884.4713177510766</v>
      </c>
      <c r="N34" s="61">
        <f>GEW!$E$12+($F34-GEW!$E$12)*SUM(Fasering!$D$5:$D$11)</f>
        <v>3107.9893484743452</v>
      </c>
      <c r="O34" s="73">
        <f>GEW!$E$12+($F34-GEW!$E$12)*SUM(Fasering!$D$5:$D$12)</f>
        <v>3332.0109825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555.05091873657341</v>
      </c>
      <c r="AJ34" s="9">
        <f>($AK$3+(K34+T34)*12*7.57%)*SUM(Fasering!$D$5:$D$8)</f>
        <v>956.32616836628983</v>
      </c>
      <c r="AK34" s="9">
        <f>($AK$3+(L34+U34)*12*7.57%)*SUM(Fasering!$D$5:$D$9)</f>
        <v>1417.9818520260005</v>
      </c>
      <c r="AL34" s="9">
        <f>($AK$3+(M34+V34)*12*7.57%)*SUM(Fasering!$D$5:$D$10)</f>
        <v>1940.0179697157052</v>
      </c>
      <c r="AM34" s="9">
        <f>($AK$3+(N34+W34)*12*7.57%)*SUM(Fasering!$D$5:$D$11)</f>
        <v>2521.0575266884084</v>
      </c>
      <c r="AN34" s="82">
        <f>($AK$3+(O34+X34)*12*7.57%)*SUM(Fasering!$D$5:$D$12)</f>
        <v>3163.7187765030012</v>
      </c>
      <c r="AO34" s="5">
        <f>($AK$3+(I34+AA34)*12*7.57%)*SUM(Fasering!$D$5)</f>
        <v>0</v>
      </c>
      <c r="AP34" s="9">
        <f>($AK$3+(J34+AB34)*12*7.57%)*SUM(Fasering!$D$5:$D$7)</f>
        <v>555.05091873657341</v>
      </c>
      <c r="AQ34" s="9">
        <f>($AK$3+(K34+AC34)*12*7.57%)*SUM(Fasering!$D$5:$D$8)</f>
        <v>956.32616836628983</v>
      </c>
      <c r="AR34" s="9">
        <f>($AK$3+(L34+AD34)*12*7.57%)*SUM(Fasering!$D$5:$D$9)</f>
        <v>1417.9818520260005</v>
      </c>
      <c r="AS34" s="9">
        <f>($AK$3+(M34+AE34)*12*7.57%)*SUM(Fasering!$D$5:$D$10)</f>
        <v>1940.0179697157052</v>
      </c>
      <c r="AT34" s="9">
        <f>($AK$3+(N34+AF34)*12*7.57%)*SUM(Fasering!$D$5:$D$11)</f>
        <v>2521.0575266884084</v>
      </c>
      <c r="AU34" s="82">
        <f>($AK$3+(O34+AG34)*12*7.57%)*SUM(Fasering!$D$5:$D$12)</f>
        <v>3163.7187765030012</v>
      </c>
    </row>
    <row r="35" spans="1:47" x14ac:dyDescent="0.3">
      <c r="A35" s="32">
        <f t="shared" si="7"/>
        <v>25</v>
      </c>
      <c r="B35" s="125">
        <v>29718.41</v>
      </c>
      <c r="C35" s="126"/>
      <c r="D35" s="125">
        <f t="shared" si="0"/>
        <v>39998.008019000001</v>
      </c>
      <c r="E35" s="127">
        <f t="shared" si="1"/>
        <v>991.52471917382047</v>
      </c>
      <c r="F35" s="125">
        <f t="shared" si="2"/>
        <v>3333.1673349166672</v>
      </c>
      <c r="G35" s="127">
        <f t="shared" si="8"/>
        <v>82.62705993115172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2212.7054064248287</v>
      </c>
      <c r="K35" s="61">
        <f>GEW!$E$12+($F35-GEW!$E$12)*SUM(Fasering!$D$5:$D$8)</f>
        <v>2436.8985899127206</v>
      </c>
      <c r="L35" s="61">
        <f>GEW!$E$12+($F35-GEW!$E$12)*SUM(Fasering!$D$5:$D$9)</f>
        <v>2661.091773400613</v>
      </c>
      <c r="M35" s="61">
        <f>GEW!$E$12+($F35-GEW!$E$12)*SUM(Fasering!$D$5:$D$10)</f>
        <v>2885.2849568885049</v>
      </c>
      <c r="N35" s="61">
        <f>GEW!$E$12+($F35-GEW!$E$12)*SUM(Fasering!$D$5:$D$11)</f>
        <v>3108.9741514287753</v>
      </c>
      <c r="O35" s="73">
        <f>GEW!$E$12+($F35-GEW!$E$12)*SUM(Fasering!$D$5:$D$12)</f>
        <v>3333.1673349166676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555.12114546233829</v>
      </c>
      <c r="AJ35" s="9">
        <f>($AK$3+(K35+T35)*12*7.57%)*SUM(Fasering!$D$5:$D$8)</f>
        <v>956.50010073144108</v>
      </c>
      <c r="AK35" s="9">
        <f>($AK$3+(L35+U35)*12*7.57%)*SUM(Fasering!$D$5:$D$9)</f>
        <v>1418.3057276675081</v>
      </c>
      <c r="AL35" s="9">
        <f>($AK$3+(M35+V35)*12*7.57%)*SUM(Fasering!$D$5:$D$10)</f>
        <v>1940.5380262705387</v>
      </c>
      <c r="AM35" s="9">
        <f>($AK$3+(N35+W35)*12*7.57%)*SUM(Fasering!$D$5:$D$11)</f>
        <v>2521.8194049792014</v>
      </c>
      <c r="AN35" s="82">
        <f>($AK$3+(O35+X35)*12*7.57%)*SUM(Fasering!$D$5:$D$12)</f>
        <v>3164.7692070383023</v>
      </c>
      <c r="AO35" s="5">
        <f>($AK$3+(I35+AA35)*12*7.57%)*SUM(Fasering!$D$5)</f>
        <v>0</v>
      </c>
      <c r="AP35" s="9">
        <f>($AK$3+(J35+AB35)*12*7.57%)*SUM(Fasering!$D$5:$D$7)</f>
        <v>555.12114546233829</v>
      </c>
      <c r="AQ35" s="9">
        <f>($AK$3+(K35+AC35)*12*7.57%)*SUM(Fasering!$D$5:$D$8)</f>
        <v>956.50010073144108</v>
      </c>
      <c r="AR35" s="9">
        <f>($AK$3+(L35+AD35)*12*7.57%)*SUM(Fasering!$D$5:$D$9)</f>
        <v>1418.3057276675081</v>
      </c>
      <c r="AS35" s="9">
        <f>($AK$3+(M35+AE35)*12*7.57%)*SUM(Fasering!$D$5:$D$10)</f>
        <v>1940.5380262705387</v>
      </c>
      <c r="AT35" s="9">
        <f>($AK$3+(N35+AF35)*12*7.57%)*SUM(Fasering!$D$5:$D$11)</f>
        <v>2521.8194049792014</v>
      </c>
      <c r="AU35" s="82">
        <f>($AK$3+(O35+AG35)*12*7.57%)*SUM(Fasering!$D$5:$D$12)</f>
        <v>3164.7692070383023</v>
      </c>
    </row>
    <row r="36" spans="1:47" x14ac:dyDescent="0.3">
      <c r="A36" s="32">
        <f t="shared" si="7"/>
        <v>26</v>
      </c>
      <c r="B36" s="125">
        <v>29718.41</v>
      </c>
      <c r="C36" s="126"/>
      <c r="D36" s="125">
        <f t="shared" si="0"/>
        <v>39998.008019000001</v>
      </c>
      <c r="E36" s="127">
        <f t="shared" si="1"/>
        <v>991.52471917382047</v>
      </c>
      <c r="F36" s="125">
        <f t="shared" si="2"/>
        <v>3333.1673349166672</v>
      </c>
      <c r="G36" s="127">
        <f t="shared" si="8"/>
        <v>82.62705993115172</v>
      </c>
      <c r="H36" s="61">
        <f>'L4'!$H$10</f>
        <v>1707.89</v>
      </c>
      <c r="I36" s="61">
        <f>GEW!$E$12+($F36-GEW!$E$12)*SUM(Fasering!$D$5)</f>
        <v>1821.9627753333334</v>
      </c>
      <c r="J36" s="61">
        <f>GEW!$E$12+($F36-GEW!$E$12)*SUM(Fasering!$D$5:$D$7)</f>
        <v>2212.7054064248287</v>
      </c>
      <c r="K36" s="61">
        <f>GEW!$E$12+($F36-GEW!$E$12)*SUM(Fasering!$D$5:$D$8)</f>
        <v>2436.8985899127206</v>
      </c>
      <c r="L36" s="61">
        <f>GEW!$E$12+($F36-GEW!$E$12)*SUM(Fasering!$D$5:$D$9)</f>
        <v>2661.091773400613</v>
      </c>
      <c r="M36" s="61">
        <f>GEW!$E$12+($F36-GEW!$E$12)*SUM(Fasering!$D$5:$D$10)</f>
        <v>2885.2849568885049</v>
      </c>
      <c r="N36" s="61">
        <f>GEW!$E$12+($F36-GEW!$E$12)*SUM(Fasering!$D$5:$D$11)</f>
        <v>3108.9741514287753</v>
      </c>
      <c r="O36" s="73">
        <f>GEW!$E$12+($F36-GEW!$E$12)*SUM(Fasering!$D$5:$D$12)</f>
        <v>3333.1673349166676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5"/>
        <v>0</v>
      </c>
      <c r="Z36" s="127">
        <f t="shared" si="6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555.12114546233829</v>
      </c>
      <c r="AJ36" s="9">
        <f>($AK$3+(K36+T36)*12*7.57%)*SUM(Fasering!$D$5:$D$8)</f>
        <v>956.50010073144108</v>
      </c>
      <c r="AK36" s="9">
        <f>($AK$3+(L36+U36)*12*7.57%)*SUM(Fasering!$D$5:$D$9)</f>
        <v>1418.3057276675081</v>
      </c>
      <c r="AL36" s="9">
        <f>($AK$3+(M36+V36)*12*7.57%)*SUM(Fasering!$D$5:$D$10)</f>
        <v>1940.5380262705387</v>
      </c>
      <c r="AM36" s="9">
        <f>($AK$3+(N36+W36)*12*7.57%)*SUM(Fasering!$D$5:$D$11)</f>
        <v>2521.8194049792014</v>
      </c>
      <c r="AN36" s="82">
        <f>($AK$3+(O36+X36)*12*7.57%)*SUM(Fasering!$D$5:$D$12)</f>
        <v>3164.7692070383023</v>
      </c>
      <c r="AO36" s="5">
        <f>($AK$3+(I36+AA36)*12*7.57%)*SUM(Fasering!$D$5)</f>
        <v>0</v>
      </c>
      <c r="AP36" s="9">
        <f>($AK$3+(J36+AB36)*12*7.57%)*SUM(Fasering!$D$5:$D$7)</f>
        <v>555.12114546233829</v>
      </c>
      <c r="AQ36" s="9">
        <f>($AK$3+(K36+AC36)*12*7.57%)*SUM(Fasering!$D$5:$D$8)</f>
        <v>956.50010073144108</v>
      </c>
      <c r="AR36" s="9">
        <f>($AK$3+(L36+AD36)*12*7.57%)*SUM(Fasering!$D$5:$D$9)</f>
        <v>1418.3057276675081</v>
      </c>
      <c r="AS36" s="9">
        <f>($AK$3+(M36+AE36)*12*7.57%)*SUM(Fasering!$D$5:$D$10)</f>
        <v>1940.5380262705387</v>
      </c>
      <c r="AT36" s="9">
        <f>($AK$3+(N36+AF36)*12*7.57%)*SUM(Fasering!$D$5:$D$11)</f>
        <v>2521.8194049792014</v>
      </c>
      <c r="AU36" s="82">
        <f>($AK$3+(O36+AG36)*12*7.57%)*SUM(Fasering!$D$5:$D$12)</f>
        <v>3164.7692070383023</v>
      </c>
    </row>
    <row r="37" spans="1:47" x14ac:dyDescent="0.3">
      <c r="A37" s="32">
        <f t="shared" si="7"/>
        <v>27</v>
      </c>
      <c r="B37" s="125">
        <v>29728.76</v>
      </c>
      <c r="C37" s="126"/>
      <c r="D37" s="125">
        <f t="shared" si="0"/>
        <v>40011.938084000001</v>
      </c>
      <c r="E37" s="127">
        <f t="shared" si="1"/>
        <v>991.87003646513756</v>
      </c>
      <c r="F37" s="125">
        <f t="shared" si="2"/>
        <v>3334.3281736666668</v>
      </c>
      <c r="G37" s="127">
        <f t="shared" si="8"/>
        <v>82.655836372094797</v>
      </c>
      <c r="H37" s="61">
        <f>'L4'!$H$10</f>
        <v>1707.89</v>
      </c>
      <c r="I37" s="61">
        <f>GEW!$E$12+($F37-GEW!$E$12)*SUM(Fasering!$D$5)</f>
        <v>1821.9627753333334</v>
      </c>
      <c r="J37" s="61">
        <f>GEW!$E$12+($F37-GEW!$E$12)*SUM(Fasering!$D$5:$D$7)</f>
        <v>2213.0055571784583</v>
      </c>
      <c r="K37" s="61">
        <f>GEW!$E$12+($F37-GEW!$E$12)*SUM(Fasering!$D$5:$D$8)</f>
        <v>2437.3709556939111</v>
      </c>
      <c r="L37" s="61">
        <f>GEW!$E$12+($F37-GEW!$E$12)*SUM(Fasering!$D$5:$D$9)</f>
        <v>2661.7363542093644</v>
      </c>
      <c r="M37" s="61">
        <f>GEW!$E$12+($F37-GEW!$E$12)*SUM(Fasering!$D$5:$D$10)</f>
        <v>2886.1017527248168</v>
      </c>
      <c r="N37" s="61">
        <f>GEW!$E$12+($F37-GEW!$E$12)*SUM(Fasering!$D$5:$D$11)</f>
        <v>3109.9627751512144</v>
      </c>
      <c r="O37" s="73">
        <f>GEW!$E$12+($F37-GEW!$E$12)*SUM(Fasering!$D$5:$D$12)</f>
        <v>3334.3281736666668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5"/>
        <v>0</v>
      </c>
      <c r="Z37" s="127">
        <f t="shared" si="6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555.19164464872699</v>
      </c>
      <c r="AJ37" s="9">
        <f>($AK$3+(K37+T37)*12*7.57%)*SUM(Fasering!$D$5:$D$8)</f>
        <v>956.67470790693221</v>
      </c>
      <c r="AK37" s="9">
        <f>($AK$3+(L37+U37)*12*7.57%)*SUM(Fasering!$D$5:$D$9)</f>
        <v>1418.630859858546</v>
      </c>
      <c r="AL37" s="9">
        <f>($AK$3+(M37+V37)*12*7.57%)*SUM(Fasering!$D$5:$D$10)</f>
        <v>1941.0601005035676</v>
      </c>
      <c r="AM37" s="9">
        <f>($AK$3+(N37+W37)*12*7.57%)*SUM(Fasering!$D$5:$D$11)</f>
        <v>2522.5842391508509</v>
      </c>
      <c r="AN37" s="82">
        <f>($AK$3+(O37+X37)*12*7.57%)*SUM(Fasering!$D$5:$D$12)</f>
        <v>3165.823712958801</v>
      </c>
      <c r="AO37" s="5">
        <f>($AK$3+(I37+AA37)*12*7.57%)*SUM(Fasering!$D$5)</f>
        <v>0</v>
      </c>
      <c r="AP37" s="9">
        <f>($AK$3+(J37+AB37)*12*7.57%)*SUM(Fasering!$D$5:$D$7)</f>
        <v>555.19164464872699</v>
      </c>
      <c r="AQ37" s="9">
        <f>($AK$3+(K37+AC37)*12*7.57%)*SUM(Fasering!$D$5:$D$8)</f>
        <v>956.67470790693221</v>
      </c>
      <c r="AR37" s="9">
        <f>($AK$3+(L37+AD37)*12*7.57%)*SUM(Fasering!$D$5:$D$9)</f>
        <v>1418.630859858546</v>
      </c>
      <c r="AS37" s="9">
        <f>($AK$3+(M37+AE37)*12*7.57%)*SUM(Fasering!$D$5:$D$10)</f>
        <v>1941.0601005035676</v>
      </c>
      <c r="AT37" s="9">
        <f>($AK$3+(N37+AF37)*12*7.57%)*SUM(Fasering!$D$5:$D$11)</f>
        <v>2522.5842391508509</v>
      </c>
      <c r="AU37" s="82">
        <f>($AK$3+(O37+AG37)*12*7.57%)*SUM(Fasering!$D$5:$D$12)</f>
        <v>3165.823712958801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46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625" bestFit="1" customWidth="1"/>
    <col min="8" max="15" width="11.25" customWidth="1"/>
    <col min="18" max="24" width="11.25" customWidth="1"/>
    <col min="27" max="47" width="11.25" customWidth="1"/>
  </cols>
  <sheetData>
    <row r="1" spans="1:47" ht="16.5" x14ac:dyDescent="0.3">
      <c r="A1" s="21" t="s">
        <v>18</v>
      </c>
      <c r="B1" s="21" t="s">
        <v>19</v>
      </c>
      <c r="C1" s="21" t="s">
        <v>119</v>
      </c>
      <c r="D1" s="21"/>
      <c r="E1" s="22"/>
      <c r="G1" s="21"/>
      <c r="H1" s="21"/>
      <c r="I1" s="21"/>
      <c r="J1" s="21"/>
      <c r="K1" s="21"/>
      <c r="L1" s="21"/>
      <c r="M1" s="99">
        <f>D7</f>
        <v>43374</v>
      </c>
      <c r="N1" s="23"/>
      <c r="O1" s="24" t="s">
        <v>20</v>
      </c>
      <c r="P1" s="23"/>
      <c r="Q1" s="23"/>
      <c r="R1" s="23"/>
      <c r="S1" s="23"/>
      <c r="T1" s="23"/>
      <c r="AH1" s="76" t="str">
        <f>'L4'!$AH$2</f>
        <v>Berekening eindejaarspremie 2019: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 s="23"/>
      <c r="AH2" s="77" t="s">
        <v>92</v>
      </c>
      <c r="AK2" s="78">
        <f>'L4'!$AK$3</f>
        <v>136.91999999999999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 t="s">
        <v>21</v>
      </c>
      <c r="O3" s="68">
        <f>'L4'!O3</f>
        <v>1.3459000000000001</v>
      </c>
      <c r="P3" s="23"/>
      <c r="AH3" s="77" t="s">
        <v>47</v>
      </c>
      <c r="AJ3" s="78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21"/>
      <c r="K4" s="21"/>
      <c r="L4" s="21"/>
      <c r="M4" s="21"/>
      <c r="N4" s="21"/>
      <c r="O4" s="21"/>
      <c r="P4" s="21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47" ht="15" x14ac:dyDescent="0.3">
      <c r="A5" s="28"/>
      <c r="B5" s="132" t="s">
        <v>22</v>
      </c>
      <c r="C5" s="147"/>
      <c r="D5" s="147"/>
      <c r="E5" s="133"/>
      <c r="F5" s="132" t="s">
        <v>23</v>
      </c>
      <c r="G5" s="133"/>
      <c r="H5" s="144" t="s">
        <v>37</v>
      </c>
      <c r="I5" s="145"/>
      <c r="J5" s="145"/>
      <c r="K5" s="145"/>
      <c r="L5" s="145"/>
      <c r="M5" s="145"/>
      <c r="N5" s="145"/>
      <c r="O5" s="146"/>
      <c r="P5" s="132" t="s">
        <v>24</v>
      </c>
      <c r="Q5" s="135"/>
      <c r="R5" s="144" t="s">
        <v>38</v>
      </c>
      <c r="S5" s="145"/>
      <c r="T5" s="145"/>
      <c r="U5" s="145"/>
      <c r="V5" s="145"/>
      <c r="W5" s="145"/>
      <c r="X5" s="146"/>
      <c r="Y5" s="132" t="s">
        <v>25</v>
      </c>
      <c r="Z5" s="133"/>
      <c r="AA5" s="144" t="s">
        <v>39</v>
      </c>
      <c r="AB5" s="145"/>
      <c r="AC5" s="145"/>
      <c r="AD5" s="145"/>
      <c r="AE5" s="145"/>
      <c r="AF5" s="145"/>
      <c r="AG5" s="146"/>
      <c r="AH5" s="144" t="s">
        <v>99</v>
      </c>
      <c r="AI5" s="145"/>
      <c r="AJ5" s="145"/>
      <c r="AK5" s="145"/>
      <c r="AL5" s="145"/>
      <c r="AM5" s="145"/>
      <c r="AN5" s="146"/>
      <c r="AO5" s="144" t="s">
        <v>100</v>
      </c>
      <c r="AP5" s="145"/>
      <c r="AQ5" s="145"/>
      <c r="AR5" s="145"/>
      <c r="AS5" s="145"/>
      <c r="AT5" s="145"/>
      <c r="AU5" s="146"/>
    </row>
    <row r="6" spans="1:47" ht="15" x14ac:dyDescent="0.3">
      <c r="A6" s="32"/>
      <c r="B6" s="148">
        <v>1</v>
      </c>
      <c r="C6" s="149"/>
      <c r="D6" s="148"/>
      <c r="E6" s="149"/>
      <c r="F6" s="148"/>
      <c r="G6" s="149"/>
      <c r="H6" s="43" t="s">
        <v>128</v>
      </c>
      <c r="I6" s="43" t="s">
        <v>32</v>
      </c>
      <c r="J6" s="43" t="s">
        <v>33</v>
      </c>
      <c r="K6" s="43" t="s">
        <v>34</v>
      </c>
      <c r="L6" s="43" t="s">
        <v>35</v>
      </c>
      <c r="M6" s="43" t="s">
        <v>36</v>
      </c>
      <c r="N6" s="43" t="s">
        <v>125</v>
      </c>
      <c r="O6" s="109" t="s">
        <v>126</v>
      </c>
      <c r="P6" s="148"/>
      <c r="Q6" s="149"/>
      <c r="R6" s="43" t="s">
        <v>127</v>
      </c>
      <c r="S6" s="43" t="s">
        <v>33</v>
      </c>
      <c r="T6" s="43" t="s">
        <v>34</v>
      </c>
      <c r="U6" s="43" t="s">
        <v>35</v>
      </c>
      <c r="V6" s="43" t="s">
        <v>36</v>
      </c>
      <c r="W6" s="43" t="s">
        <v>125</v>
      </c>
      <c r="X6" s="109" t="s">
        <v>126</v>
      </c>
      <c r="Y6" s="150" t="s">
        <v>27</v>
      </c>
      <c r="Z6" s="149"/>
      <c r="AA6" s="43" t="s">
        <v>127</v>
      </c>
      <c r="AB6" s="43" t="s">
        <v>33</v>
      </c>
      <c r="AC6" s="43" t="s">
        <v>34</v>
      </c>
      <c r="AD6" s="43" t="s">
        <v>35</v>
      </c>
      <c r="AE6" s="43" t="s">
        <v>36</v>
      </c>
      <c r="AF6" s="43" t="s">
        <v>125</v>
      </c>
      <c r="AG6" s="109" t="s">
        <v>126</v>
      </c>
      <c r="AH6" s="43" t="s">
        <v>127</v>
      </c>
      <c r="AI6" s="43" t="s">
        <v>33</v>
      </c>
      <c r="AJ6" s="43" t="s">
        <v>34</v>
      </c>
      <c r="AK6" s="43" t="s">
        <v>35</v>
      </c>
      <c r="AL6" s="43" t="s">
        <v>36</v>
      </c>
      <c r="AM6" s="43" t="s">
        <v>125</v>
      </c>
      <c r="AN6" s="109" t="s">
        <v>126</v>
      </c>
      <c r="AO6" s="43" t="s">
        <v>127</v>
      </c>
      <c r="AP6" s="43" t="s">
        <v>33</v>
      </c>
      <c r="AQ6" s="43" t="s">
        <v>34</v>
      </c>
      <c r="AR6" s="43" t="s">
        <v>35</v>
      </c>
      <c r="AS6" s="43" t="s">
        <v>36</v>
      </c>
      <c r="AT6" s="43" t="s">
        <v>125</v>
      </c>
      <c r="AU6" s="109" t="s">
        <v>126</v>
      </c>
    </row>
    <row r="7" spans="1:47" ht="15" x14ac:dyDescent="0.3">
      <c r="A7" s="32"/>
      <c r="B7" s="136" t="s">
        <v>30</v>
      </c>
      <c r="C7" s="137"/>
      <c r="D7" s="142">
        <f>'L4'!$D$8</f>
        <v>43374</v>
      </c>
      <c r="E7" s="141"/>
      <c r="F7" s="142">
        <f>D7</f>
        <v>43374</v>
      </c>
      <c r="G7" s="143"/>
      <c r="H7" s="47"/>
      <c r="I7" s="47" t="s">
        <v>101</v>
      </c>
      <c r="J7" s="47" t="s">
        <v>102</v>
      </c>
      <c r="K7" s="47" t="s">
        <v>103</v>
      </c>
      <c r="L7" s="47" t="s">
        <v>103</v>
      </c>
      <c r="M7" s="47" t="s">
        <v>103</v>
      </c>
      <c r="N7" s="47" t="s">
        <v>104</v>
      </c>
      <c r="O7" s="53" t="s">
        <v>103</v>
      </c>
      <c r="P7" s="140"/>
      <c r="Q7" s="141"/>
      <c r="R7" s="47" t="s">
        <v>101</v>
      </c>
      <c r="S7" s="47" t="s">
        <v>102</v>
      </c>
      <c r="T7" s="47" t="s">
        <v>103</v>
      </c>
      <c r="U7" s="47" t="s">
        <v>103</v>
      </c>
      <c r="V7" s="47" t="s">
        <v>103</v>
      </c>
      <c r="W7" s="47" t="s">
        <v>104</v>
      </c>
      <c r="X7" s="53" t="s">
        <v>103</v>
      </c>
      <c r="Y7" s="140"/>
      <c r="Z7" s="141"/>
      <c r="AA7" s="47" t="s">
        <v>101</v>
      </c>
      <c r="AB7" s="47" t="s">
        <v>102</v>
      </c>
      <c r="AC7" s="47" t="s">
        <v>103</v>
      </c>
      <c r="AD7" s="47" t="s">
        <v>103</v>
      </c>
      <c r="AE7" s="47" t="s">
        <v>103</v>
      </c>
      <c r="AF7" s="47" t="s">
        <v>104</v>
      </c>
      <c r="AG7" s="53" t="s">
        <v>103</v>
      </c>
      <c r="AH7" s="47" t="s">
        <v>101</v>
      </c>
      <c r="AI7" s="47" t="s">
        <v>102</v>
      </c>
      <c r="AJ7" s="47" t="s">
        <v>103</v>
      </c>
      <c r="AK7" s="47" t="s">
        <v>103</v>
      </c>
      <c r="AL7" s="47" t="s">
        <v>103</v>
      </c>
      <c r="AM7" s="47" t="s">
        <v>104</v>
      </c>
      <c r="AN7" s="53" t="s">
        <v>103</v>
      </c>
      <c r="AO7" s="47" t="s">
        <v>101</v>
      </c>
      <c r="AP7" s="47" t="s">
        <v>102</v>
      </c>
      <c r="AQ7" s="47" t="s">
        <v>103</v>
      </c>
      <c r="AR7" s="47" t="s">
        <v>103</v>
      </c>
      <c r="AS7" s="47" t="s">
        <v>103</v>
      </c>
      <c r="AT7" s="47" t="s">
        <v>104</v>
      </c>
      <c r="AU7" s="53" t="s">
        <v>103</v>
      </c>
    </row>
    <row r="8" spans="1:47" ht="15" x14ac:dyDescent="0.3">
      <c r="A8" s="32"/>
      <c r="B8" s="132"/>
      <c r="C8" s="133"/>
      <c r="D8" s="134"/>
      <c r="E8" s="135"/>
      <c r="F8" s="134"/>
      <c r="G8" s="135"/>
      <c r="H8" s="44"/>
      <c r="I8" s="44"/>
      <c r="J8" s="44"/>
      <c r="K8" s="44"/>
      <c r="L8" s="44"/>
      <c r="M8" s="44"/>
      <c r="N8" s="44"/>
      <c r="O8" s="50"/>
      <c r="P8" s="134"/>
      <c r="Q8" s="135"/>
      <c r="R8" s="44"/>
      <c r="S8" s="44"/>
      <c r="T8" s="44"/>
      <c r="U8" s="44"/>
      <c r="V8" s="44"/>
      <c r="W8" s="44"/>
      <c r="X8" s="50"/>
      <c r="Y8" s="134"/>
      <c r="Z8" s="135"/>
      <c r="AA8" s="49"/>
      <c r="AB8" s="44"/>
      <c r="AC8" s="44"/>
      <c r="AD8" s="44"/>
      <c r="AE8" s="44"/>
      <c r="AF8" s="44"/>
      <c r="AG8" s="50"/>
      <c r="AH8" s="79"/>
      <c r="AI8" s="80"/>
      <c r="AJ8" s="80"/>
      <c r="AK8" s="80"/>
      <c r="AL8" s="80"/>
      <c r="AM8" s="80"/>
      <c r="AN8" s="81"/>
      <c r="AO8" s="79"/>
      <c r="AP8" s="80"/>
      <c r="AQ8" s="80"/>
      <c r="AR8" s="80"/>
      <c r="AS8" s="80"/>
      <c r="AT8" s="80"/>
      <c r="AU8" s="81"/>
    </row>
    <row r="9" spans="1:47" ht="15" x14ac:dyDescent="0.3">
      <c r="A9" s="32">
        <v>0</v>
      </c>
      <c r="B9" s="125">
        <v>17770.990000000002</v>
      </c>
      <c r="C9" s="126"/>
      <c r="D9" s="125">
        <f t="shared" ref="D9:D36" si="0">B9*$O$3</f>
        <v>23917.975441000002</v>
      </c>
      <c r="E9" s="127">
        <f t="shared" ref="E9:E36" si="1">D9/40.3399</f>
        <v>592.91112375092655</v>
      </c>
      <c r="F9" s="125">
        <f t="shared" ref="F9:F36" si="2">B9/12*$O$3</f>
        <v>1993.1646200833336</v>
      </c>
      <c r="G9" s="127">
        <f t="shared" ref="G9:G36" si="3">F9/40.3399</f>
        <v>49.409260312577217</v>
      </c>
      <c r="H9" s="45">
        <f>'L4'!$H$10</f>
        <v>1707.89</v>
      </c>
      <c r="I9" s="45">
        <f>GEW!$E$12+($F9-GEW!$E$12)*SUM(Fasering!$D$5)</f>
        <v>1821.9627753333334</v>
      </c>
      <c r="J9" s="45">
        <f>GEW!$E$12+($F9-GEW!$E$12)*SUM(Fasering!$D$5:$D$7)</f>
        <v>1866.229356479553</v>
      </c>
      <c r="K9" s="45">
        <f>GEW!$E$12+($F9-GEW!$E$12)*SUM(Fasering!$D$5:$D$8)</f>
        <v>1891.6278284138127</v>
      </c>
      <c r="L9" s="45">
        <f>GEW!$E$12+($F9-GEW!$E$12)*SUM(Fasering!$D$5:$D$9)</f>
        <v>1917.0263003480723</v>
      </c>
      <c r="M9" s="45">
        <f>GEW!$E$12+($F9-GEW!$E$12)*SUM(Fasering!$D$5:$D$10)</f>
        <v>1942.4247722823318</v>
      </c>
      <c r="N9" s="45">
        <f>GEW!$E$12+($F9-GEW!$E$12)*SUM(Fasering!$D$5:$D$11)</f>
        <v>1967.7661481490741</v>
      </c>
      <c r="O9" s="55">
        <f>GEW!$E$12+($F9-GEW!$E$12)*SUM(Fasering!$D$5:$D$12)</f>
        <v>1993.1646200833336</v>
      </c>
      <c r="P9" s="125">
        <f t="shared" ref="P9:P36" si="4">((B9&lt;19968.2)*913.03+(B9&gt;19968.2)*(B9&lt;20424.71)*(20424.71-B9+456.51)+(B9&gt;20424.71)*(B9&lt;22659.62)*456.51+(B9&gt;22659.62)*(B9&lt;23116.13)*(23116.13-B9))/12*$O$3</f>
        <v>102.40392308333332</v>
      </c>
      <c r="Q9" s="127">
        <f t="shared" ref="Q9:Q36" si="5">P9/40.3399</f>
        <v>2.538526944373519</v>
      </c>
      <c r="R9" s="45">
        <f>$P9*SUM(Fasering!$D$5)</f>
        <v>0</v>
      </c>
      <c r="S9" s="45">
        <f>$P9*SUM(Fasering!$D$5:$D$7)</f>
        <v>26.477936481812367</v>
      </c>
      <c r="T9" s="45">
        <f>$P9*SUM(Fasering!$D$5:$D$8)</f>
        <v>41.669964173967927</v>
      </c>
      <c r="U9" s="45">
        <f>$P9*SUM(Fasering!$D$5:$D$9)</f>
        <v>56.861991866123489</v>
      </c>
      <c r="V9" s="45">
        <f>$P9*SUM(Fasering!$D$5:$D$10)</f>
        <v>72.054019558279052</v>
      </c>
      <c r="W9" s="45">
        <f>$P9*SUM(Fasering!$D$5:$D$11)</f>
        <v>87.211895391177791</v>
      </c>
      <c r="X9" s="55">
        <f>$P9*SUM(Fasering!$D$5:$D$12)</f>
        <v>102.40392308333335</v>
      </c>
      <c r="Y9" s="125">
        <f t="shared" ref="Y9:Y36" si="6">((B9&lt;19968.2)*456.51+(B9&gt;19968.2)*(B9&lt;20196.46)*(20196.46-B9+228.26)+(B9&gt;20196.46)*(B9&lt;22659.62)*228.26+(B9&gt;22659.62)*(B9&lt;22887.88)*(22887.88-B9))/12*$O$3</f>
        <v>51.201400749999998</v>
      </c>
      <c r="Z9" s="127">
        <f t="shared" ref="Z9:Z36" si="7">Y9/40.3399</f>
        <v>1.2692495705244682</v>
      </c>
      <c r="AA9" s="54">
        <f>$Y9*SUM(Fasering!$D$5)</f>
        <v>0</v>
      </c>
      <c r="AB9" s="45">
        <f>$Y9*SUM(Fasering!$D$5:$D$7)</f>
        <v>13.238823240542111</v>
      </c>
      <c r="AC9" s="45">
        <f>$Y9*SUM(Fasering!$D$5:$D$8)</f>
        <v>20.834753890954403</v>
      </c>
      <c r="AD9" s="45">
        <f>$Y9*SUM(Fasering!$D$5:$D$9)</f>
        <v>28.430684541366695</v>
      </c>
      <c r="AE9" s="45">
        <f>$Y9*SUM(Fasering!$D$5:$D$10)</f>
        <v>36.026615191778987</v>
      </c>
      <c r="AF9" s="45">
        <f>$Y9*SUM(Fasering!$D$5:$D$11)</f>
        <v>43.60547009958772</v>
      </c>
      <c r="AG9" s="55">
        <f>$Y9*SUM(Fasering!$D$5:$D$12)</f>
        <v>51.201400750000012</v>
      </c>
      <c r="AH9" s="5">
        <f>($AK$2+(I9+R9)*12*7.57%)*SUM(Fasering!$D$5)</f>
        <v>0</v>
      </c>
      <c r="AI9" s="9">
        <f>($AK$2+(J9+S9)*12*7.57%)*SUM(Fasering!$D$5:$D$7)</f>
        <v>479.96022591696953</v>
      </c>
      <c r="AJ9" s="9">
        <f>($AK$2+(K9+T9)*12*7.57%)*SUM(Fasering!$D$5:$D$8)</f>
        <v>770.347089024252</v>
      </c>
      <c r="AK9" s="9">
        <f>($AK$2+(L9+U9)*12*7.57%)*SUM(Fasering!$D$5:$D$9)</f>
        <v>1071.6742882986055</v>
      </c>
      <c r="AL9" s="9">
        <f>($AK$2+(M9+V9)*12*7.57%)*SUM(Fasering!$D$5:$D$10)</f>
        <v>1383.9418237400303</v>
      </c>
      <c r="AM9" s="9">
        <f>($AK$2+(N9+W9)*12*7.57%)*SUM(Fasering!$D$5:$D$11)</f>
        <v>1706.4108508430854</v>
      </c>
      <c r="AN9" s="82">
        <f>($AK$2+(O9+X9)*12*7.57%)*SUM(Fasering!$D$5:$D$12)</f>
        <v>2040.5344646126009</v>
      </c>
      <c r="AO9" s="5">
        <f>($AK$2+(I9+AA9)*12*7.57%)*SUM(Fasering!$D$5)</f>
        <v>0</v>
      </c>
      <c r="AP9" s="9">
        <f>($AK$2+(J9+AB9)*12*7.57%)*SUM(Fasering!$D$5:$D$7)</f>
        <v>476.85063281840661</v>
      </c>
      <c r="AQ9" s="9">
        <f>($AK$2+(K9+AC9)*12*7.57%)*SUM(Fasering!$D$5:$D$8)</f>
        <v>762.64547861311326</v>
      </c>
      <c r="AR9" s="9">
        <f>($AK$2+(L9+AD9)*12*7.57%)*SUM(Fasering!$D$5:$D$9)</f>
        <v>1057.3332885060759</v>
      </c>
      <c r="AS9" s="9">
        <f>($AK$2+(M9+AE9)*12*7.57%)*SUM(Fasering!$D$5:$D$10)</f>
        <v>1360.9140624972947</v>
      </c>
      <c r="AT9" s="9">
        <f>($AK$2+(N9+AF9)*12*7.57%)*SUM(Fasering!$D$5:$D$11)</f>
        <v>1672.6753826265171</v>
      </c>
      <c r="AU9" s="82">
        <f>($AK$2+(O9+AG9)*12*7.57%)*SUM(Fasering!$D$5:$D$12)</f>
        <v>1994.0220933250009</v>
      </c>
    </row>
    <row r="10" spans="1:47" ht="15" x14ac:dyDescent="0.3">
      <c r="A10" s="32">
        <f t="shared" ref="A10:A36" si="8">+A9+1</f>
        <v>1</v>
      </c>
      <c r="B10" s="125">
        <v>18046.03</v>
      </c>
      <c r="C10" s="126"/>
      <c r="D10" s="125">
        <f t="shared" si="0"/>
        <v>24288.151776999999</v>
      </c>
      <c r="E10" s="127">
        <f t="shared" si="1"/>
        <v>602.08755542279482</v>
      </c>
      <c r="F10" s="125">
        <f t="shared" si="2"/>
        <v>2024.0126480833335</v>
      </c>
      <c r="G10" s="127">
        <f t="shared" si="3"/>
        <v>50.173962951899568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1874.2055365064498</v>
      </c>
      <c r="K10" s="45">
        <f>GEW!$E$12+($F10-GEW!$E$12)*SUM(Fasering!$D$5:$D$8)</f>
        <v>1904.1804356078896</v>
      </c>
      <c r="L10" s="45">
        <f>GEW!$E$12+($F10-GEW!$E$12)*SUM(Fasering!$D$5:$D$9)</f>
        <v>1934.1553347093293</v>
      </c>
      <c r="M10" s="45">
        <f>GEW!$E$12+($F10-GEW!$E$12)*SUM(Fasering!$D$5:$D$10)</f>
        <v>1964.1302338107689</v>
      </c>
      <c r="N10" s="45">
        <f>GEW!$E$12+($F10-GEW!$E$12)*SUM(Fasering!$D$5:$D$11)</f>
        <v>1994.0377489818939</v>
      </c>
      <c r="O10" s="55">
        <f>GEW!$E$12+($F10-GEW!$E$12)*SUM(Fasering!$D$5:$D$12)</f>
        <v>2024.0126480833335</v>
      </c>
      <c r="P10" s="125">
        <f t="shared" si="4"/>
        <v>102.40392308333332</v>
      </c>
      <c r="Q10" s="127">
        <f t="shared" si="5"/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55">
        <f>$P10*SUM(Fasering!$D$5:$D$12)</f>
        <v>102.40392308333335</v>
      </c>
      <c r="Y10" s="125">
        <f t="shared" si="6"/>
        <v>51.201400749999998</v>
      </c>
      <c r="Z10" s="127">
        <f t="shared" si="7"/>
        <v>1.2692495705244682</v>
      </c>
      <c r="AA10" s="54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55">
        <f>$Y10*SUM(Fasering!$D$5:$D$12)</f>
        <v>51.201400750000012</v>
      </c>
      <c r="AH10" s="5">
        <f>($AK$2+(I10+R10)*12*7.57%)*SUM(Fasering!$D$5)</f>
        <v>0</v>
      </c>
      <c r="AI10" s="9">
        <f>($AK$2+(J10+S10)*12*7.57%)*SUM(Fasering!$D$5:$D$7)</f>
        <v>481.83366516569629</v>
      </c>
      <c r="AJ10" s="9">
        <f>($AK$2+(K10+T10)*12*7.57%)*SUM(Fasering!$D$5:$D$8)</f>
        <v>774.98708492252501</v>
      </c>
      <c r="AK10" s="9">
        <f>($AK$2+(L10+U10)*12*7.57%)*SUM(Fasering!$D$5:$D$9)</f>
        <v>1080.3143228708855</v>
      </c>
      <c r="AL10" s="9">
        <f>($AK$2+(M10+V10)*12*7.57%)*SUM(Fasering!$D$5:$D$10)</f>
        <v>1397.8153790107785</v>
      </c>
      <c r="AM10" s="9">
        <f>($AK$2+(N10+W10)*12*7.57%)*SUM(Fasering!$D$5:$D$11)</f>
        <v>1726.7354876131831</v>
      </c>
      <c r="AN10" s="82">
        <f>($AK$2+(O10+X10)*12*7.57%)*SUM(Fasering!$D$5:$D$12)</f>
        <v>2068.5568132478011</v>
      </c>
      <c r="AO10" s="5">
        <f>($AK$2+(I10+AA10)*12*7.57%)*SUM(Fasering!$D$5)</f>
        <v>0</v>
      </c>
      <c r="AP10" s="9">
        <f>($AK$2+(J10+AB10)*12*7.57%)*SUM(Fasering!$D$5:$D$7)</f>
        <v>478.72407206713342</v>
      </c>
      <c r="AQ10" s="9">
        <f>($AK$2+(K10+AC10)*12*7.57%)*SUM(Fasering!$D$5:$D$8)</f>
        <v>767.28547451138616</v>
      </c>
      <c r="AR10" s="9">
        <f>($AK$2+(L10+AD10)*12*7.57%)*SUM(Fasering!$D$5:$D$9)</f>
        <v>1065.9733230783561</v>
      </c>
      <c r="AS10" s="9">
        <f>($AK$2+(M10+AE10)*12*7.57%)*SUM(Fasering!$D$5:$D$10)</f>
        <v>1374.787617768043</v>
      </c>
      <c r="AT10" s="9">
        <f>($AK$2+(N10+AF10)*12*7.57%)*SUM(Fasering!$D$5:$D$11)</f>
        <v>1693.0000193966148</v>
      </c>
      <c r="AU10" s="82">
        <f>($AK$2+(O10+AG10)*12*7.57%)*SUM(Fasering!$D$5:$D$12)</f>
        <v>2022.0444419602006</v>
      </c>
    </row>
    <row r="11" spans="1:47" ht="15" x14ac:dyDescent="0.3">
      <c r="A11" s="32">
        <f t="shared" si="8"/>
        <v>2</v>
      </c>
      <c r="B11" s="125">
        <v>18659.52</v>
      </c>
      <c r="C11" s="126"/>
      <c r="D11" s="125">
        <f t="shared" si="0"/>
        <v>25113.847968000002</v>
      </c>
      <c r="E11" s="127">
        <f t="shared" si="1"/>
        <v>622.55602934067758</v>
      </c>
      <c r="F11" s="125">
        <f t="shared" si="2"/>
        <v>2092.8206640000003</v>
      </c>
      <c r="G11" s="127">
        <f t="shared" si="3"/>
        <v>51.879669111723139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1891.9967911774104</v>
      </c>
      <c r="K11" s="45">
        <f>GEW!$E$12+($F11-GEW!$E$12)*SUM(Fasering!$D$5:$D$8)</f>
        <v>1932.179632042933</v>
      </c>
      <c r="L11" s="45">
        <f>GEW!$E$12+($F11-GEW!$E$12)*SUM(Fasering!$D$5:$D$9)</f>
        <v>1972.3624729084554</v>
      </c>
      <c r="M11" s="45">
        <f>GEW!$E$12+($F11-GEW!$E$12)*SUM(Fasering!$D$5:$D$10)</f>
        <v>2012.545313773978</v>
      </c>
      <c r="N11" s="45">
        <f>GEW!$E$12+($F11-GEW!$E$12)*SUM(Fasering!$D$5:$D$11)</f>
        <v>2052.6378231344779</v>
      </c>
      <c r="O11" s="55">
        <f>GEW!$E$12+($F11-GEW!$E$12)*SUM(Fasering!$D$5:$D$12)</f>
        <v>2092.8206640000003</v>
      </c>
      <c r="P11" s="125">
        <f t="shared" si="4"/>
        <v>102.40392308333332</v>
      </c>
      <c r="Q11" s="127">
        <f t="shared" si="5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55">
        <f>$P11*SUM(Fasering!$D$5:$D$12)</f>
        <v>102.40392308333335</v>
      </c>
      <c r="Y11" s="125">
        <f t="shared" si="6"/>
        <v>51.201400749999998</v>
      </c>
      <c r="Z11" s="127">
        <f t="shared" si="7"/>
        <v>1.2692495705244682</v>
      </c>
      <c r="AA11" s="54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55">
        <f>$Y11*SUM(Fasering!$D$5:$D$12)</f>
        <v>51.201400750000012</v>
      </c>
      <c r="AH11" s="5">
        <f>($AK$2+(I11+R11)*12*7.57%)*SUM(Fasering!$D$5)</f>
        <v>0</v>
      </c>
      <c r="AI11" s="9">
        <f>($AK$2+(J11+S11)*12*7.57%)*SUM(Fasering!$D$5:$D$7)</f>
        <v>486.0124618669085</v>
      </c>
      <c r="AJ11" s="9">
        <f>($AK$2+(K11+T11)*12*7.57%)*SUM(Fasering!$D$5:$D$8)</f>
        <v>785.33681981065604</v>
      </c>
      <c r="AK11" s="9">
        <f>($AK$2+(L11+U11)*12*7.57%)*SUM(Fasering!$D$5:$D$9)</f>
        <v>1099.5863371588007</v>
      </c>
      <c r="AL11" s="9">
        <f>($AK$2+(M11+V11)*12*7.57%)*SUM(Fasering!$D$5:$D$10)</f>
        <v>1428.7610139113433</v>
      </c>
      <c r="AM11" s="9">
        <f>($AK$2+(N11+W11)*12*7.57%)*SUM(Fasering!$D$5:$D$11)</f>
        <v>1772.0705712813299</v>
      </c>
      <c r="AN11" s="82">
        <f>($AK$2+(O11+X11)*12*7.57%)*SUM(Fasering!$D$5:$D$12)</f>
        <v>2131.0620149065007</v>
      </c>
      <c r="AO11" s="5">
        <f>($AK$2+(I11+AA11)*12*7.57%)*SUM(Fasering!$D$5)</f>
        <v>0</v>
      </c>
      <c r="AP11" s="9">
        <f>($AK$2+(J11+AB11)*12*7.57%)*SUM(Fasering!$D$5:$D$7)</f>
        <v>482.90286876834563</v>
      </c>
      <c r="AQ11" s="9">
        <f>($AK$2+(K11+AC11)*12*7.57%)*SUM(Fasering!$D$5:$D$8)</f>
        <v>777.63520939951707</v>
      </c>
      <c r="AR11" s="9">
        <f>($AK$2+(L11+AD11)*12*7.57%)*SUM(Fasering!$D$5:$D$9)</f>
        <v>1085.2453373662713</v>
      </c>
      <c r="AS11" s="9">
        <f>($AK$2+(M11+AE11)*12*7.57%)*SUM(Fasering!$D$5:$D$10)</f>
        <v>1405.7332526686075</v>
      </c>
      <c r="AT11" s="9">
        <f>($AK$2+(N11+AF11)*12*7.57%)*SUM(Fasering!$D$5:$D$11)</f>
        <v>1738.3351030647621</v>
      </c>
      <c r="AU11" s="82">
        <f>($AK$2+(O11+AG11)*12*7.57%)*SUM(Fasering!$D$5:$D$12)</f>
        <v>2084.549643618901</v>
      </c>
    </row>
    <row r="12" spans="1:47" ht="15" x14ac:dyDescent="0.3">
      <c r="A12" s="32">
        <f t="shared" si="8"/>
        <v>3</v>
      </c>
      <c r="B12" s="125">
        <v>19361.84</v>
      </c>
      <c r="C12" s="126"/>
      <c r="D12" s="125">
        <f t="shared" si="0"/>
        <v>26059.100456000004</v>
      </c>
      <c r="E12" s="127">
        <f t="shared" si="1"/>
        <v>645.98822644577706</v>
      </c>
      <c r="F12" s="125">
        <f t="shared" si="2"/>
        <v>2171.5917046666668</v>
      </c>
      <c r="G12" s="127">
        <f t="shared" si="3"/>
        <v>53.832352203814757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1912.3641223164818</v>
      </c>
      <c r="K12" s="45">
        <f>GEW!$E$12+($F12-GEW!$E$12)*SUM(Fasering!$D$5:$D$8)</f>
        <v>1964.2329591391522</v>
      </c>
      <c r="L12" s="45">
        <f>GEW!$E$12+($F12-GEW!$E$12)*SUM(Fasering!$D$5:$D$9)</f>
        <v>2016.1017959618225</v>
      </c>
      <c r="M12" s="45">
        <f>GEW!$E$12+($F12-GEW!$E$12)*SUM(Fasering!$D$5:$D$10)</f>
        <v>2067.9706327844929</v>
      </c>
      <c r="N12" s="45">
        <f>GEW!$E$12+($F12-GEW!$E$12)*SUM(Fasering!$D$5:$D$11)</f>
        <v>2119.7228678439965</v>
      </c>
      <c r="O12" s="55">
        <f>GEW!$E$12+($F12-GEW!$E$12)*SUM(Fasering!$D$5:$D$12)</f>
        <v>2171.5917046666668</v>
      </c>
      <c r="P12" s="125">
        <f t="shared" si="4"/>
        <v>102.40392308333332</v>
      </c>
      <c r="Q12" s="127">
        <f t="shared" si="5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55">
        <f>$P12*SUM(Fasering!$D$5:$D$12)</f>
        <v>102.40392308333335</v>
      </c>
      <c r="Y12" s="125">
        <f t="shared" si="6"/>
        <v>51.201400749999998</v>
      </c>
      <c r="Z12" s="127">
        <f t="shared" si="7"/>
        <v>1.2692495705244682</v>
      </c>
      <c r="AA12" s="54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55">
        <f>$Y12*SUM(Fasering!$D$5:$D$12)</f>
        <v>51.201400750000012</v>
      </c>
      <c r="AH12" s="5">
        <f>($AK$2+(I12+R12)*12*7.57%)*SUM(Fasering!$D$5)</f>
        <v>0</v>
      </c>
      <c r="AI12" s="9">
        <f>($AK$2+(J12+S12)*12*7.57%)*SUM(Fasering!$D$5:$D$7)</f>
        <v>490.79632549825578</v>
      </c>
      <c r="AJ12" s="9">
        <f>($AK$2+(K12+T12)*12*7.57%)*SUM(Fasering!$D$5:$D$8)</f>
        <v>797.18513976148165</v>
      </c>
      <c r="AK12" s="9">
        <f>($AK$2+(L12+U12)*12*7.57%)*SUM(Fasering!$D$5:$D$9)</f>
        <v>1121.6488338167551</v>
      </c>
      <c r="AL12" s="9">
        <f>($AK$2+(M12+V12)*12*7.57%)*SUM(Fasering!$D$5:$D$10)</f>
        <v>1464.1874076640765</v>
      </c>
      <c r="AM12" s="9">
        <f>($AK$2+(N12+W12)*12*7.57%)*SUM(Fasering!$D$5:$D$11)</f>
        <v>1823.9699273618089</v>
      </c>
      <c r="AN12" s="82">
        <f>($AK$2+(O12+X12)*12*7.57%)*SUM(Fasering!$D$5:$D$12)</f>
        <v>2202.6176282481006</v>
      </c>
      <c r="AO12" s="5">
        <f>($AK$2+(I12+AA12)*12*7.57%)*SUM(Fasering!$D$5)</f>
        <v>0</v>
      </c>
      <c r="AP12" s="9">
        <f>($AK$2+(J12+AB12)*12*7.57%)*SUM(Fasering!$D$5:$D$7)</f>
        <v>487.68673239969291</v>
      </c>
      <c r="AQ12" s="9">
        <f>($AK$2+(K12+AC12)*12*7.57%)*SUM(Fasering!$D$5:$D$8)</f>
        <v>789.48352935034291</v>
      </c>
      <c r="AR12" s="9">
        <f>($AK$2+(L12+AD12)*12*7.57%)*SUM(Fasering!$D$5:$D$9)</f>
        <v>1107.3078340242257</v>
      </c>
      <c r="AS12" s="9">
        <f>($AK$2+(M12+AE12)*12*7.57%)*SUM(Fasering!$D$5:$D$10)</f>
        <v>1441.1596464213412</v>
      </c>
      <c r="AT12" s="9">
        <f>($AK$2+(N12+AF12)*12*7.57%)*SUM(Fasering!$D$5:$D$11)</f>
        <v>1790.2344591452406</v>
      </c>
      <c r="AU12" s="82">
        <f>($AK$2+(O12+AG12)*12*7.57%)*SUM(Fasering!$D$5:$D$12)</f>
        <v>2156.1052569605008</v>
      </c>
    </row>
    <row r="13" spans="1:47" ht="15" x14ac:dyDescent="0.3">
      <c r="A13" s="32">
        <f t="shared" si="8"/>
        <v>4</v>
      </c>
      <c r="B13" s="125">
        <v>20060.82</v>
      </c>
      <c r="C13" s="126"/>
      <c r="D13" s="125">
        <f t="shared" si="0"/>
        <v>26999.857638000001</v>
      </c>
      <c r="E13" s="127">
        <f t="shared" si="1"/>
        <v>669.30898782594898</v>
      </c>
      <c r="F13" s="125">
        <f t="shared" si="2"/>
        <v>2249.9881365000001</v>
      </c>
      <c r="G13" s="127">
        <f t="shared" si="3"/>
        <v>55.775748985495753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1932.6345932123531</v>
      </c>
      <c r="K13" s="45">
        <f>GEW!$E$12+($F13-GEW!$E$12)*SUM(Fasering!$D$5:$D$8)</f>
        <v>1996.133851287625</v>
      </c>
      <c r="L13" s="45">
        <f>GEW!$E$12+($F13-GEW!$E$12)*SUM(Fasering!$D$5:$D$9)</f>
        <v>2059.6331093628969</v>
      </c>
      <c r="M13" s="45">
        <f>GEW!$E$12+($F13-GEW!$E$12)*SUM(Fasering!$D$5:$D$10)</f>
        <v>2123.1323674381692</v>
      </c>
      <c r="N13" s="45">
        <f>GEW!$E$12+($F13-GEW!$E$12)*SUM(Fasering!$D$5:$D$11)</f>
        <v>2186.4888784247282</v>
      </c>
      <c r="O13" s="55">
        <f>GEW!$E$12+($F13-GEW!$E$12)*SUM(Fasering!$D$5:$D$12)</f>
        <v>2249.9881365000001</v>
      </c>
      <c r="P13" s="125">
        <f t="shared" si="4"/>
        <v>92.014696666666609</v>
      </c>
      <c r="Q13" s="127">
        <f t="shared" si="5"/>
        <v>2.2809847487640429</v>
      </c>
      <c r="R13" s="45">
        <f>$P13*SUM(Fasering!$D$5)</f>
        <v>0</v>
      </c>
      <c r="S13" s="45">
        <f>$P13*SUM(Fasering!$D$5:$D$7)</f>
        <v>23.791659737006292</v>
      </c>
      <c r="T13" s="45">
        <f>$P13*SUM(Fasering!$D$5:$D$8)</f>
        <v>37.442404530325696</v>
      </c>
      <c r="U13" s="45">
        <f>$P13*SUM(Fasering!$D$5:$D$9)</f>
        <v>51.093149323645093</v>
      </c>
      <c r="V13" s="45">
        <f>$P13*SUM(Fasering!$D$5:$D$10)</f>
        <v>64.743894116964498</v>
      </c>
      <c r="W13" s="45">
        <f>$P13*SUM(Fasering!$D$5:$D$11)</f>
        <v>78.363951873347233</v>
      </c>
      <c r="X13" s="55">
        <f>$P13*SUM(Fasering!$D$5:$D$12)</f>
        <v>92.014696666666623</v>
      </c>
      <c r="Y13" s="125">
        <f t="shared" si="6"/>
        <v>40.814417499999934</v>
      </c>
      <c r="Z13" s="127">
        <f t="shared" si="7"/>
        <v>1.0117629815641569</v>
      </c>
      <c r="AA13" s="54">
        <f>$Y13*SUM(Fasering!$D$5)</f>
        <v>0</v>
      </c>
      <c r="AB13" s="45">
        <f>$Y13*SUM(Fasering!$D$5:$D$7)</f>
        <v>10.553126497192322</v>
      </c>
      <c r="AC13" s="45">
        <f>$Y13*SUM(Fasering!$D$5:$D$8)</f>
        <v>16.608107031430407</v>
      </c>
      <c r="AD13" s="45">
        <f>$Y13*SUM(Fasering!$D$5:$D$9)</f>
        <v>22.663087565668494</v>
      </c>
      <c r="AE13" s="45">
        <f>$Y13*SUM(Fasering!$D$5:$D$10)</f>
        <v>28.718068099906581</v>
      </c>
      <c r="AF13" s="45">
        <f>$Y13*SUM(Fasering!$D$5:$D$11)</f>
        <v>34.759436965761857</v>
      </c>
      <c r="AG13" s="55">
        <f>$Y13*SUM(Fasering!$D$5:$D$12)</f>
        <v>40.814417499999941</v>
      </c>
      <c r="AH13" s="5">
        <f>($AK$2+(I13+R13)*12*7.57%)*SUM(Fasering!$D$5)</f>
        <v>0</v>
      </c>
      <c r="AI13" s="9">
        <f>($AK$2+(J13+S13)*12*7.57%)*SUM(Fasering!$D$5:$D$7)</f>
        <v>494.92648797813337</v>
      </c>
      <c r="AJ13" s="9">
        <f>($AK$2+(K13+T13)*12*7.57%)*SUM(Fasering!$D$5:$D$8)</f>
        <v>807.41442100391157</v>
      </c>
      <c r="AK13" s="9">
        <f>($AK$2+(L13+U13)*12*7.57%)*SUM(Fasering!$D$5:$D$9)</f>
        <v>1140.6965540134615</v>
      </c>
      <c r="AL13" s="9">
        <f>($AK$2+(M13+V13)*12*7.57%)*SUM(Fasering!$D$5:$D$10)</f>
        <v>1494.772887006784</v>
      </c>
      <c r="AM13" s="9">
        <f>($AK$2+(N13+W13)*12*7.57%)*SUM(Fasering!$D$5:$D$11)</f>
        <v>1868.77738629705</v>
      </c>
      <c r="AN13" s="82">
        <f>($AK$2+(O13+X13)*12*7.57%)*SUM(Fasering!$D$5:$D$12)</f>
        <v>2264.3953736486005</v>
      </c>
      <c r="AO13" s="5">
        <f>($AK$2+(I13+AA13)*12*7.57%)*SUM(Fasering!$D$5)</f>
        <v>0</v>
      </c>
      <c r="AP13" s="9">
        <f>($AK$2+(J13+AB13)*12*7.57%)*SUM(Fasering!$D$5:$D$7)</f>
        <v>491.81703110988224</v>
      </c>
      <c r="AQ13" s="9">
        <f>($AK$2+(K13+AC13)*12*7.57%)*SUM(Fasering!$D$5:$D$8)</f>
        <v>799.71314799794277</v>
      </c>
      <c r="AR13" s="9">
        <f>($AK$2+(L13+AD13)*12*7.57%)*SUM(Fasering!$D$5:$D$9)</f>
        <v>1126.3561824956971</v>
      </c>
      <c r="AS13" s="9">
        <f>($AK$2+(M13+AE13)*12*7.57%)*SUM(Fasering!$D$5:$D$10)</f>
        <v>1471.7461346031464</v>
      </c>
      <c r="AT13" s="9">
        <f>($AK$2+(N13+AF13)*12*7.57%)*SUM(Fasering!$D$5:$D$11)</f>
        <v>1835.0433960209095</v>
      </c>
      <c r="AU13" s="82">
        <f>($AK$2+(O13+AG13)*12*7.57%)*SUM(Fasering!$D$5:$D$12)</f>
        <v>2217.8850400536007</v>
      </c>
    </row>
    <row r="14" spans="1:47" ht="15" x14ac:dyDescent="0.3">
      <c r="A14" s="32">
        <f t="shared" si="8"/>
        <v>5</v>
      </c>
      <c r="B14" s="125">
        <v>20066.45</v>
      </c>
      <c r="C14" s="126"/>
      <c r="D14" s="125">
        <f t="shared" si="0"/>
        <v>27007.435055000002</v>
      </c>
      <c r="E14" s="127">
        <f t="shared" si="1"/>
        <v>669.49682708682974</v>
      </c>
      <c r="F14" s="125">
        <f t="shared" si="2"/>
        <v>2250.6195879166667</v>
      </c>
      <c r="G14" s="127">
        <f t="shared" si="3"/>
        <v>55.791402257235802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1932.7978636222986</v>
      </c>
      <c r="K14" s="45">
        <f>GEW!$E$12+($F14-GEW!$E$12)*SUM(Fasering!$D$5:$D$8)</f>
        <v>1996.3908000169104</v>
      </c>
      <c r="L14" s="45">
        <f>GEW!$E$12+($F14-GEW!$E$12)*SUM(Fasering!$D$5:$D$9)</f>
        <v>2059.9837364115219</v>
      </c>
      <c r="M14" s="45">
        <f>GEW!$E$12+($F14-GEW!$E$12)*SUM(Fasering!$D$5:$D$10)</f>
        <v>2123.576672806134</v>
      </c>
      <c r="N14" s="45">
        <f>GEW!$E$12+($F14-GEW!$E$12)*SUM(Fasering!$D$5:$D$11)</f>
        <v>2187.0266515220551</v>
      </c>
      <c r="O14" s="55">
        <f>GEW!$E$12+($F14-GEW!$E$12)*SUM(Fasering!$D$5:$D$12)</f>
        <v>2250.6195879166667</v>
      </c>
      <c r="P14" s="125">
        <f t="shared" si="4"/>
        <v>91.383245249999831</v>
      </c>
      <c r="Q14" s="127">
        <f t="shared" si="5"/>
        <v>2.2653314770239845</v>
      </c>
      <c r="R14" s="45">
        <f>$P14*SUM(Fasering!$D$5)</f>
        <v>0</v>
      </c>
      <c r="S14" s="45">
        <f>$P14*SUM(Fasering!$D$5:$D$7)</f>
        <v>23.628389327060692</v>
      </c>
      <c r="T14" s="45">
        <f>$P14*SUM(Fasering!$D$5:$D$8)</f>
        <v>37.185455801040256</v>
      </c>
      <c r="U14" s="45">
        <f>$P14*SUM(Fasering!$D$5:$D$9)</f>
        <v>50.742522275019823</v>
      </c>
      <c r="V14" s="45">
        <f>$P14*SUM(Fasering!$D$5:$D$10)</f>
        <v>64.299588748999398</v>
      </c>
      <c r="W14" s="45">
        <f>$P14*SUM(Fasering!$D$5:$D$11)</f>
        <v>77.826178776020285</v>
      </c>
      <c r="X14" s="55">
        <f>$P14*SUM(Fasering!$D$5:$D$12)</f>
        <v>91.383245249999845</v>
      </c>
      <c r="Y14" s="125">
        <f t="shared" si="6"/>
        <v>40.182966083333156</v>
      </c>
      <c r="Z14" s="127">
        <f t="shared" si="7"/>
        <v>0.99610970982409863</v>
      </c>
      <c r="AA14" s="54">
        <f>$Y14*SUM(Fasering!$D$5)</f>
        <v>0</v>
      </c>
      <c r="AB14" s="45">
        <f>$Y14*SUM(Fasering!$D$5:$D$7)</f>
        <v>10.389856087246724</v>
      </c>
      <c r="AC14" s="45">
        <f>$Y14*SUM(Fasering!$D$5:$D$8)</f>
        <v>16.351158302144974</v>
      </c>
      <c r="AD14" s="45">
        <f>$Y14*SUM(Fasering!$D$5:$D$9)</f>
        <v>22.31246051704322</v>
      </c>
      <c r="AE14" s="45">
        <f>$Y14*SUM(Fasering!$D$5:$D$10)</f>
        <v>28.273762731941471</v>
      </c>
      <c r="AF14" s="45">
        <f>$Y14*SUM(Fasering!$D$5:$D$11)</f>
        <v>34.221663868434916</v>
      </c>
      <c r="AG14" s="55">
        <f>$Y14*SUM(Fasering!$D$5:$D$12)</f>
        <v>40.182966083333163</v>
      </c>
      <c r="AH14" s="5">
        <f>($AK$2+(I14+R14)*12*7.57%)*SUM(Fasering!$D$5)</f>
        <v>0</v>
      </c>
      <c r="AI14" s="9">
        <f>($AK$2+(J14+S14)*12*7.57%)*SUM(Fasering!$D$5:$D$7)</f>
        <v>494.92648797813331</v>
      </c>
      <c r="AJ14" s="9">
        <f>($AK$2+(K14+T14)*12*7.57%)*SUM(Fasering!$D$5:$D$8)</f>
        <v>807.41442100391157</v>
      </c>
      <c r="AK14" s="9">
        <f>($AK$2+(L14+U14)*12*7.57%)*SUM(Fasering!$D$5:$D$9)</f>
        <v>1140.6965540134615</v>
      </c>
      <c r="AL14" s="9">
        <f>($AK$2+(M14+V14)*12*7.57%)*SUM(Fasering!$D$5:$D$10)</f>
        <v>1494.7728870067833</v>
      </c>
      <c r="AM14" s="9">
        <f>($AK$2+(N14+W14)*12*7.57%)*SUM(Fasering!$D$5:$D$11)</f>
        <v>1868.77738629705</v>
      </c>
      <c r="AN14" s="82">
        <f>($AK$2+(O14+X14)*12*7.57%)*SUM(Fasering!$D$5:$D$12)</f>
        <v>2264.3953736486001</v>
      </c>
      <c r="AO14" s="5">
        <f>($AK$2+(I14+AA14)*12*7.57%)*SUM(Fasering!$D$5)</f>
        <v>0</v>
      </c>
      <c r="AP14" s="9">
        <f>($AK$2+(J14+AB14)*12*7.57%)*SUM(Fasering!$D$5:$D$7)</f>
        <v>491.81703110988218</v>
      </c>
      <c r="AQ14" s="9">
        <f>($AK$2+(K14+AC14)*12*7.57%)*SUM(Fasering!$D$5:$D$8)</f>
        <v>799.71314799794277</v>
      </c>
      <c r="AR14" s="9">
        <f>($AK$2+(L14+AD14)*12*7.57%)*SUM(Fasering!$D$5:$D$9)</f>
        <v>1126.3561824956971</v>
      </c>
      <c r="AS14" s="9">
        <f>($AK$2+(M14+AE14)*12*7.57%)*SUM(Fasering!$D$5:$D$10)</f>
        <v>1471.7461346031459</v>
      </c>
      <c r="AT14" s="9">
        <f>($AK$2+(N14+AF14)*12*7.57%)*SUM(Fasering!$D$5:$D$11)</f>
        <v>1835.0433960209095</v>
      </c>
      <c r="AU14" s="82">
        <f>($AK$2+(O14+AG14)*12*7.57%)*SUM(Fasering!$D$5:$D$12)</f>
        <v>2217.8850400536007</v>
      </c>
    </row>
    <row r="15" spans="1:47" ht="15" x14ac:dyDescent="0.3">
      <c r="A15" s="32">
        <f t="shared" si="8"/>
        <v>6</v>
      </c>
      <c r="B15" s="125">
        <v>21062.67</v>
      </c>
      <c r="C15" s="126"/>
      <c r="D15" s="125">
        <f t="shared" si="0"/>
        <v>28348.247553000001</v>
      </c>
      <c r="E15" s="127">
        <f t="shared" si="1"/>
        <v>702.73470070575286</v>
      </c>
      <c r="F15" s="125">
        <f t="shared" si="2"/>
        <v>2362.3539627499999</v>
      </c>
      <c r="G15" s="127">
        <f t="shared" si="3"/>
        <v>58.561225058812738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1961.6883161615483</v>
      </c>
      <c r="K15" s="45">
        <f>GEW!$E$12+($F15-GEW!$E$12)*SUM(Fasering!$D$5:$D$8)</f>
        <v>2041.8574897307099</v>
      </c>
      <c r="L15" s="45">
        <f>GEW!$E$12+($F15-GEW!$E$12)*SUM(Fasering!$D$5:$D$9)</f>
        <v>2122.0266632998714</v>
      </c>
      <c r="M15" s="45">
        <f>GEW!$E$12+($F15-GEW!$E$12)*SUM(Fasering!$D$5:$D$10)</f>
        <v>2202.195836869033</v>
      </c>
      <c r="N15" s="45">
        <f>GEW!$E$12+($F15-GEW!$E$12)*SUM(Fasering!$D$5:$D$11)</f>
        <v>2282.1847891808384</v>
      </c>
      <c r="O15" s="55">
        <f>GEW!$E$12+($F15-GEW!$E$12)*SUM(Fasering!$D$5:$D$12)</f>
        <v>2362.3539627499999</v>
      </c>
      <c r="P15" s="125">
        <f t="shared" si="4"/>
        <v>51.201400749999998</v>
      </c>
      <c r="Q15" s="127">
        <f t="shared" si="5"/>
        <v>1.2692495705244682</v>
      </c>
      <c r="R15" s="45">
        <f>$P15*SUM(Fasering!$D$5)</f>
        <v>0</v>
      </c>
      <c r="S15" s="45">
        <f>$P15*SUM(Fasering!$D$5:$D$7)</f>
        <v>13.238823240542111</v>
      </c>
      <c r="T15" s="45">
        <f>$P15*SUM(Fasering!$D$5:$D$8)</f>
        <v>20.834753890954403</v>
      </c>
      <c r="U15" s="45">
        <f>$P15*SUM(Fasering!$D$5:$D$9)</f>
        <v>28.430684541366695</v>
      </c>
      <c r="V15" s="45">
        <f>$P15*SUM(Fasering!$D$5:$D$10)</f>
        <v>36.026615191778987</v>
      </c>
      <c r="W15" s="45">
        <f>$P15*SUM(Fasering!$D$5:$D$11)</f>
        <v>43.60547009958772</v>
      </c>
      <c r="X15" s="55">
        <f>$P15*SUM(Fasering!$D$5:$D$12)</f>
        <v>51.201400750000012</v>
      </c>
      <c r="Y15" s="125">
        <f t="shared" si="6"/>
        <v>25.601261166666667</v>
      </c>
      <c r="Z15" s="127">
        <f t="shared" si="7"/>
        <v>0.63463868692452552</v>
      </c>
      <c r="AA15" s="54">
        <f>$Y15*SUM(Fasering!$D$5)</f>
        <v>0</v>
      </c>
      <c r="AB15" s="45">
        <f>$Y15*SUM(Fasering!$D$5:$D$7)</f>
        <v>6.6195566206351284</v>
      </c>
      <c r="AC15" s="45">
        <f>$Y15*SUM(Fasering!$D$5:$D$8)</f>
        <v>10.417605141506764</v>
      </c>
      <c r="AD15" s="45">
        <f>$Y15*SUM(Fasering!$D$5:$D$9)</f>
        <v>14.215653662378397</v>
      </c>
      <c r="AE15" s="45">
        <f>$Y15*SUM(Fasering!$D$5:$D$10)</f>
        <v>18.013702183250032</v>
      </c>
      <c r="AF15" s="45">
        <f>$Y15*SUM(Fasering!$D$5:$D$11)</f>
        <v>21.803212645795039</v>
      </c>
      <c r="AG15" s="55">
        <f>$Y15*SUM(Fasering!$D$5:$D$12)</f>
        <v>25.601261166666674</v>
      </c>
      <c r="AH15" s="5">
        <f>($AK$2+(I15+R15)*12*7.57%)*SUM(Fasering!$D$5)</f>
        <v>0</v>
      </c>
      <c r="AI15" s="9">
        <f>($AK$2+(J15+S15)*12*7.57%)*SUM(Fasering!$D$5:$D$7)</f>
        <v>499.27196246590864</v>
      </c>
      <c r="AJ15" s="9">
        <f>($AK$2+(K15+T15)*12*7.57%)*SUM(Fasering!$D$5:$D$8)</f>
        <v>818.17697111757593</v>
      </c>
      <c r="AK15" s="9">
        <f>($AK$2+(L15+U15)*12*7.57%)*SUM(Fasering!$D$5:$D$9)</f>
        <v>1160.7372624767099</v>
      </c>
      <c r="AL15" s="9">
        <f>($AK$2+(M15+V15)*12*7.57%)*SUM(Fasering!$D$5:$D$10)</f>
        <v>1526.9528365433112</v>
      </c>
      <c r="AM15" s="9">
        <f>($AK$2+(N15+W15)*12*7.57%)*SUM(Fasering!$D$5:$D$11)</f>
        <v>1915.9207300792327</v>
      </c>
      <c r="AN15" s="82">
        <f>($AK$2+(O15+X15)*12*7.57%)*SUM(Fasering!$D$5:$D$12)</f>
        <v>2329.3936922034009</v>
      </c>
      <c r="AO15" s="5">
        <f>($AK$2+(I15+AA15)*12*7.57%)*SUM(Fasering!$D$5)</f>
        <v>0</v>
      </c>
      <c r="AP15" s="9">
        <f>($AK$2+(J15+AB15)*12*7.57%)*SUM(Fasering!$D$5:$D$7)</f>
        <v>497.71723403178316</v>
      </c>
      <c r="AQ15" s="9">
        <f>($AK$2+(K15+AC15)*12*7.57%)*SUM(Fasering!$D$5:$D$8)</f>
        <v>814.32633461459147</v>
      </c>
      <c r="AR15" s="9">
        <f>($AK$2+(L15+AD15)*12*7.57%)*SUM(Fasering!$D$5:$D$9)</f>
        <v>1153.5670767178278</v>
      </c>
      <c r="AS15" s="9">
        <f>($AK$2+(M15+AE15)*12*7.57%)*SUM(Fasering!$D$5:$D$10)</f>
        <v>1515.4394603414923</v>
      </c>
      <c r="AT15" s="9">
        <f>($AK$2+(N15+AF15)*12*7.57%)*SUM(Fasering!$D$5:$D$11)</f>
        <v>1899.0537349411622</v>
      </c>
      <c r="AU15" s="82">
        <f>($AK$2+(O15+AG15)*12*7.57%)*SUM(Fasering!$D$5:$D$12)</f>
        <v>2306.1385254059005</v>
      </c>
    </row>
    <row r="16" spans="1:47" ht="15" x14ac:dyDescent="0.3">
      <c r="A16" s="32">
        <f t="shared" si="8"/>
        <v>7</v>
      </c>
      <c r="B16" s="125">
        <v>21073.48</v>
      </c>
      <c r="C16" s="126"/>
      <c r="D16" s="125">
        <f t="shared" si="0"/>
        <v>28362.796732000003</v>
      </c>
      <c r="E16" s="127">
        <f t="shared" si="1"/>
        <v>703.09536543223965</v>
      </c>
      <c r="F16" s="125">
        <f t="shared" si="2"/>
        <v>2363.5663943333334</v>
      </c>
      <c r="G16" s="127">
        <f t="shared" si="3"/>
        <v>58.591280452686632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1962.0018069486728</v>
      </c>
      <c r="K16" s="45">
        <f>GEW!$E$12+($F16-GEW!$E$12)*SUM(Fasering!$D$5:$D$8)</f>
        <v>2042.3508495466201</v>
      </c>
      <c r="L16" s="45">
        <f>GEW!$E$12+($F16-GEW!$E$12)*SUM(Fasering!$D$5:$D$9)</f>
        <v>2122.6998921445675</v>
      </c>
      <c r="M16" s="45">
        <f>GEW!$E$12+($F16-GEW!$E$12)*SUM(Fasering!$D$5:$D$10)</f>
        <v>2203.0489347425146</v>
      </c>
      <c r="N16" s="45">
        <f>GEW!$E$12+($F16-GEW!$E$12)*SUM(Fasering!$D$5:$D$11)</f>
        <v>2283.2173517353863</v>
      </c>
      <c r="O16" s="55">
        <f>GEW!$E$12+($F16-GEW!$E$12)*SUM(Fasering!$D$5:$D$12)</f>
        <v>2363.5663943333334</v>
      </c>
      <c r="P16" s="125">
        <f t="shared" si="4"/>
        <v>51.201400749999998</v>
      </c>
      <c r="Q16" s="127">
        <f t="shared" si="5"/>
        <v>1.2692495705244682</v>
      </c>
      <c r="R16" s="45">
        <f>$P16*SUM(Fasering!$D$5)</f>
        <v>0</v>
      </c>
      <c r="S16" s="45">
        <f>$P16*SUM(Fasering!$D$5:$D$7)</f>
        <v>13.238823240542111</v>
      </c>
      <c r="T16" s="45">
        <f>$P16*SUM(Fasering!$D$5:$D$8)</f>
        <v>20.834753890954403</v>
      </c>
      <c r="U16" s="45">
        <f>$P16*SUM(Fasering!$D$5:$D$9)</f>
        <v>28.430684541366695</v>
      </c>
      <c r="V16" s="45">
        <f>$P16*SUM(Fasering!$D$5:$D$10)</f>
        <v>36.026615191778987</v>
      </c>
      <c r="W16" s="45">
        <f>$P16*SUM(Fasering!$D$5:$D$11)</f>
        <v>43.60547009958772</v>
      </c>
      <c r="X16" s="55">
        <f>$P16*SUM(Fasering!$D$5:$D$12)</f>
        <v>51.201400750000012</v>
      </c>
      <c r="Y16" s="125">
        <f t="shared" si="6"/>
        <v>25.601261166666667</v>
      </c>
      <c r="Z16" s="127">
        <f t="shared" si="7"/>
        <v>0.63463868692452552</v>
      </c>
      <c r="AA16" s="54">
        <f>$Y16*SUM(Fasering!$D$5)</f>
        <v>0</v>
      </c>
      <c r="AB16" s="45">
        <f>$Y16*SUM(Fasering!$D$5:$D$7)</f>
        <v>6.6195566206351284</v>
      </c>
      <c r="AC16" s="45">
        <f>$Y16*SUM(Fasering!$D$5:$D$8)</f>
        <v>10.417605141506764</v>
      </c>
      <c r="AD16" s="45">
        <f>$Y16*SUM(Fasering!$D$5:$D$9)</f>
        <v>14.215653662378397</v>
      </c>
      <c r="AE16" s="45">
        <f>$Y16*SUM(Fasering!$D$5:$D$10)</f>
        <v>18.013702183250032</v>
      </c>
      <c r="AF16" s="45">
        <f>$Y16*SUM(Fasering!$D$5:$D$11)</f>
        <v>21.803212645795039</v>
      </c>
      <c r="AG16" s="55">
        <f>$Y16*SUM(Fasering!$D$5:$D$12)</f>
        <v>25.601261166666674</v>
      </c>
      <c r="AH16" s="5">
        <f>($AK$2+(I16+R16)*12*7.57%)*SUM(Fasering!$D$5)</f>
        <v>0</v>
      </c>
      <c r="AI16" s="9">
        <f>($AK$2+(J16+S16)*12*7.57%)*SUM(Fasering!$D$5:$D$7)</f>
        <v>499.34559494947001</v>
      </c>
      <c r="AJ16" s="9">
        <f>($AK$2+(K16+T16)*12*7.57%)*SUM(Fasering!$D$5:$D$8)</f>
        <v>818.35933861197816</v>
      </c>
      <c r="AK16" s="9">
        <f>($AK$2+(L16+U16)*12*7.57%)*SUM(Fasering!$D$5:$D$9)</f>
        <v>1161.0768449873499</v>
      </c>
      <c r="AL16" s="9">
        <f>($AK$2+(M16+V16)*12*7.57%)*SUM(Fasering!$D$5:$D$10)</f>
        <v>1527.4981140755856</v>
      </c>
      <c r="AM16" s="9">
        <f>($AK$2+(N16+W16)*12*7.57%)*SUM(Fasering!$D$5:$D$11)</f>
        <v>1916.7195568807333</v>
      </c>
      <c r="AN16" s="82">
        <f>($AK$2+(O16+X16)*12*7.57%)*SUM(Fasering!$D$5:$D$12)</f>
        <v>2330.4950650537012</v>
      </c>
      <c r="AO16" s="5">
        <f>($AK$2+(I16+AA16)*12*7.57%)*SUM(Fasering!$D$5)</f>
        <v>0</v>
      </c>
      <c r="AP16" s="9">
        <f>($AK$2+(J16+AB16)*12*7.57%)*SUM(Fasering!$D$5:$D$7)</f>
        <v>497.79086651534453</v>
      </c>
      <c r="AQ16" s="9">
        <f>($AK$2+(K16+AC16)*12*7.57%)*SUM(Fasering!$D$5:$D$8)</f>
        <v>814.50870210899359</v>
      </c>
      <c r="AR16" s="9">
        <f>($AK$2+(L16+AD16)*12*7.57%)*SUM(Fasering!$D$5:$D$9)</f>
        <v>1153.9066592284678</v>
      </c>
      <c r="AS16" s="9">
        <f>($AK$2+(M16+AE16)*12*7.57%)*SUM(Fasering!$D$5:$D$10)</f>
        <v>1515.984737873767</v>
      </c>
      <c r="AT16" s="9">
        <f>($AK$2+(N16+AF16)*12*7.57%)*SUM(Fasering!$D$5:$D$11)</f>
        <v>1899.8525617426633</v>
      </c>
      <c r="AU16" s="82">
        <f>($AK$2+(O16+AG16)*12*7.57%)*SUM(Fasering!$D$5:$D$12)</f>
        <v>2307.2398982562008</v>
      </c>
    </row>
    <row r="17" spans="1:47" ht="15" x14ac:dyDescent="0.3">
      <c r="A17" s="32">
        <f t="shared" si="8"/>
        <v>8</v>
      </c>
      <c r="B17" s="125">
        <v>22069.7</v>
      </c>
      <c r="C17" s="126"/>
      <c r="D17" s="125">
        <f t="shared" si="0"/>
        <v>29703.609230000002</v>
      </c>
      <c r="E17" s="127">
        <f t="shared" si="1"/>
        <v>736.33323905116276</v>
      </c>
      <c r="F17" s="125">
        <f t="shared" si="2"/>
        <v>2475.3007691666667</v>
      </c>
      <c r="G17" s="127">
        <f t="shared" si="3"/>
        <v>61.361103254263561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1990.8922594879225</v>
      </c>
      <c r="K17" s="45">
        <f>GEW!$E$12+($F17-GEW!$E$12)*SUM(Fasering!$D$5:$D$8)</f>
        <v>2087.8175392604198</v>
      </c>
      <c r="L17" s="45">
        <f>GEW!$E$12+($F17-GEW!$E$12)*SUM(Fasering!$D$5:$D$9)</f>
        <v>2184.7428190329165</v>
      </c>
      <c r="M17" s="45">
        <f>GEW!$E$12+($F17-GEW!$E$12)*SUM(Fasering!$D$5:$D$10)</f>
        <v>2281.668098805414</v>
      </c>
      <c r="N17" s="45">
        <f>GEW!$E$12+($F17-GEW!$E$12)*SUM(Fasering!$D$5:$D$11)</f>
        <v>2378.3754893941696</v>
      </c>
      <c r="O17" s="55">
        <f>GEW!$E$12+($F17-GEW!$E$12)*SUM(Fasering!$D$5:$D$12)</f>
        <v>2475.3007691666667</v>
      </c>
      <c r="P17" s="125">
        <f t="shared" si="4"/>
        <v>51.201400749999998</v>
      </c>
      <c r="Q17" s="127">
        <f t="shared" si="5"/>
        <v>1.2692495705244682</v>
      </c>
      <c r="R17" s="45">
        <f>$P17*SUM(Fasering!$D$5)</f>
        <v>0</v>
      </c>
      <c r="S17" s="45">
        <f>$P17*SUM(Fasering!$D$5:$D$7)</f>
        <v>13.238823240542111</v>
      </c>
      <c r="T17" s="45">
        <f>$P17*SUM(Fasering!$D$5:$D$8)</f>
        <v>20.834753890954403</v>
      </c>
      <c r="U17" s="45">
        <f>$P17*SUM(Fasering!$D$5:$D$9)</f>
        <v>28.430684541366695</v>
      </c>
      <c r="V17" s="45">
        <f>$P17*SUM(Fasering!$D$5:$D$10)</f>
        <v>36.026615191778987</v>
      </c>
      <c r="W17" s="45">
        <f>$P17*SUM(Fasering!$D$5:$D$11)</f>
        <v>43.60547009958772</v>
      </c>
      <c r="X17" s="55">
        <f>$P17*SUM(Fasering!$D$5:$D$12)</f>
        <v>51.201400750000012</v>
      </c>
      <c r="Y17" s="125">
        <f t="shared" si="6"/>
        <v>25.601261166666667</v>
      </c>
      <c r="Z17" s="127">
        <f t="shared" si="7"/>
        <v>0.63463868692452552</v>
      </c>
      <c r="AA17" s="54">
        <f>$Y17*SUM(Fasering!$D$5)</f>
        <v>0</v>
      </c>
      <c r="AB17" s="45">
        <f>$Y17*SUM(Fasering!$D$5:$D$7)</f>
        <v>6.6195566206351284</v>
      </c>
      <c r="AC17" s="45">
        <f>$Y17*SUM(Fasering!$D$5:$D$8)</f>
        <v>10.417605141506764</v>
      </c>
      <c r="AD17" s="45">
        <f>$Y17*SUM(Fasering!$D$5:$D$9)</f>
        <v>14.215653662378397</v>
      </c>
      <c r="AE17" s="45">
        <f>$Y17*SUM(Fasering!$D$5:$D$10)</f>
        <v>18.013702183250032</v>
      </c>
      <c r="AF17" s="45">
        <f>$Y17*SUM(Fasering!$D$5:$D$11)</f>
        <v>21.803212645795039</v>
      </c>
      <c r="AG17" s="55">
        <f>$Y17*SUM(Fasering!$D$5:$D$12)</f>
        <v>25.601261166666674</v>
      </c>
      <c r="AH17" s="5">
        <f>($AK$2+(I17+R17)*12*7.57%)*SUM(Fasering!$D$5)</f>
        <v>0</v>
      </c>
      <c r="AI17" s="9">
        <f>($AK$2+(J17+S17)*12*7.57%)*SUM(Fasering!$D$5:$D$7)</f>
        <v>506.13136301363011</v>
      </c>
      <c r="AJ17" s="9">
        <f>($AK$2+(K17+T17)*12*7.57%)*SUM(Fasering!$D$5:$D$8)</f>
        <v>835.1658275364166</v>
      </c>
      <c r="AK17" s="9">
        <f>($AK$2+(L17+U17)*12*7.57%)*SUM(Fasering!$D$5:$D$9)</f>
        <v>1192.3718393212539</v>
      </c>
      <c r="AL17" s="9">
        <f>($AK$2+(M17+V17)*12*7.57%)*SUM(Fasering!$D$5:$D$10)</f>
        <v>1577.7493983681427</v>
      </c>
      <c r="AM17" s="9">
        <f>($AK$2+(N17+W17)*12*7.57%)*SUM(Fasering!$D$5:$D$11)</f>
        <v>1990.3372475552046</v>
      </c>
      <c r="AN17" s="82">
        <f>($AK$2+(O17+X17)*12*7.57%)*SUM(Fasering!$D$5:$D$12)</f>
        <v>2431.994571152301</v>
      </c>
      <c r="AO17" s="5">
        <f>($AK$2+(I17+AA17)*12*7.57%)*SUM(Fasering!$D$5)</f>
        <v>0</v>
      </c>
      <c r="AP17" s="9">
        <f>($AK$2+(J17+AB17)*12*7.57%)*SUM(Fasering!$D$5:$D$7)</f>
        <v>504.57663457950463</v>
      </c>
      <c r="AQ17" s="9">
        <f>($AK$2+(K17+AC17)*12*7.57%)*SUM(Fasering!$D$5:$D$8)</f>
        <v>831.31519103343226</v>
      </c>
      <c r="AR17" s="9">
        <f>($AK$2+(L17+AD17)*12*7.57%)*SUM(Fasering!$D$5:$D$9)</f>
        <v>1185.2016535623718</v>
      </c>
      <c r="AS17" s="9">
        <f>($AK$2+(M17+AE17)*12*7.57%)*SUM(Fasering!$D$5:$D$10)</f>
        <v>1566.2360221663237</v>
      </c>
      <c r="AT17" s="9">
        <f>($AK$2+(N17+AF17)*12*7.57%)*SUM(Fasering!$D$5:$D$11)</f>
        <v>1973.4702524171346</v>
      </c>
      <c r="AU17" s="82">
        <f>($AK$2+(O17+AG17)*12*7.57%)*SUM(Fasering!$D$5:$D$12)</f>
        <v>2408.7394043548006</v>
      </c>
    </row>
    <row r="18" spans="1:47" ht="15" x14ac:dyDescent="0.3">
      <c r="A18" s="32">
        <f t="shared" si="8"/>
        <v>9</v>
      </c>
      <c r="B18" s="125">
        <v>22080.55</v>
      </c>
      <c r="C18" s="126"/>
      <c r="D18" s="125">
        <f t="shared" si="0"/>
        <v>29718.212245000002</v>
      </c>
      <c r="E18" s="127">
        <f t="shared" si="1"/>
        <v>736.6952383372294</v>
      </c>
      <c r="F18" s="125">
        <f t="shared" si="2"/>
        <v>2476.5176870833334</v>
      </c>
      <c r="G18" s="127">
        <f t="shared" si="3"/>
        <v>61.391269861435781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1991.2069102779597</v>
      </c>
      <c r="K18" s="45">
        <f>GEW!$E$12+($F18-GEW!$E$12)*SUM(Fasering!$D$5:$D$8)</f>
        <v>2088.3127246445665</v>
      </c>
      <c r="L18" s="45">
        <f>GEW!$E$12+($F18-GEW!$E$12)*SUM(Fasering!$D$5:$D$9)</f>
        <v>2185.4185390111734</v>
      </c>
      <c r="M18" s="45">
        <f>GEW!$E$12+($F18-GEW!$E$12)*SUM(Fasering!$D$5:$D$10)</f>
        <v>2282.5243533777798</v>
      </c>
      <c r="N18" s="45">
        <f>GEW!$E$12+($F18-GEW!$E$12)*SUM(Fasering!$D$5:$D$11)</f>
        <v>2379.411872716727</v>
      </c>
      <c r="O18" s="55">
        <f>GEW!$E$12+($F18-GEW!$E$12)*SUM(Fasering!$D$5:$D$12)</f>
        <v>2476.5176870833334</v>
      </c>
      <c r="P18" s="125">
        <f t="shared" si="4"/>
        <v>51.201400749999998</v>
      </c>
      <c r="Q18" s="127">
        <f t="shared" si="5"/>
        <v>1.2692495705244682</v>
      </c>
      <c r="R18" s="45">
        <f>$P18*SUM(Fasering!$D$5)</f>
        <v>0</v>
      </c>
      <c r="S18" s="45">
        <f>$P18*SUM(Fasering!$D$5:$D$7)</f>
        <v>13.238823240542111</v>
      </c>
      <c r="T18" s="45">
        <f>$P18*SUM(Fasering!$D$5:$D$8)</f>
        <v>20.834753890954403</v>
      </c>
      <c r="U18" s="45">
        <f>$P18*SUM(Fasering!$D$5:$D$9)</f>
        <v>28.430684541366695</v>
      </c>
      <c r="V18" s="45">
        <f>$P18*SUM(Fasering!$D$5:$D$10)</f>
        <v>36.026615191778987</v>
      </c>
      <c r="W18" s="45">
        <f>$P18*SUM(Fasering!$D$5:$D$11)</f>
        <v>43.60547009958772</v>
      </c>
      <c r="X18" s="55">
        <f>$P18*SUM(Fasering!$D$5:$D$12)</f>
        <v>51.201400750000012</v>
      </c>
      <c r="Y18" s="125">
        <f t="shared" si="6"/>
        <v>25.601261166666667</v>
      </c>
      <c r="Z18" s="127">
        <f t="shared" si="7"/>
        <v>0.63463868692452552</v>
      </c>
      <c r="AA18" s="54">
        <f>$Y18*SUM(Fasering!$D$5)</f>
        <v>0</v>
      </c>
      <c r="AB18" s="45">
        <f>$Y18*SUM(Fasering!$D$5:$D$7)</f>
        <v>6.6195566206351284</v>
      </c>
      <c r="AC18" s="45">
        <f>$Y18*SUM(Fasering!$D$5:$D$8)</f>
        <v>10.417605141506764</v>
      </c>
      <c r="AD18" s="45">
        <f>$Y18*SUM(Fasering!$D$5:$D$9)</f>
        <v>14.215653662378397</v>
      </c>
      <c r="AE18" s="45">
        <f>$Y18*SUM(Fasering!$D$5:$D$10)</f>
        <v>18.013702183250032</v>
      </c>
      <c r="AF18" s="45">
        <f>$Y18*SUM(Fasering!$D$5:$D$11)</f>
        <v>21.803212645795039</v>
      </c>
      <c r="AG18" s="55">
        <f>$Y18*SUM(Fasering!$D$5:$D$12)</f>
        <v>25.601261166666674</v>
      </c>
      <c r="AH18" s="5">
        <f>($AK$2+(I18+R18)*12*7.57%)*SUM(Fasering!$D$5)</f>
        <v>0</v>
      </c>
      <c r="AI18" s="9">
        <f>($AK$2+(J18+S18)*12*7.57%)*SUM(Fasering!$D$5:$D$7)</f>
        <v>506.20526795781529</v>
      </c>
      <c r="AJ18" s="9">
        <f>($AK$2+(K18+T18)*12*7.57%)*SUM(Fasering!$D$5:$D$8)</f>
        <v>835.34886984115872</v>
      </c>
      <c r="AK18" s="9">
        <f>($AK$2+(L18+U18)*12*7.57%)*SUM(Fasering!$D$5:$D$9)</f>
        <v>1192.7126783814244</v>
      </c>
      <c r="AL18" s="9">
        <f>($AK$2+(M18+V18)*12*7.57%)*SUM(Fasering!$D$5:$D$10)</f>
        <v>1578.2966935786121</v>
      </c>
      <c r="AM18" s="9">
        <f>($AK$2+(N18+W18)*12*7.57%)*SUM(Fasering!$D$5:$D$11)</f>
        <v>1991.1390302375621</v>
      </c>
      <c r="AN18" s="82">
        <f>($AK$2+(O18+X18)*12*7.57%)*SUM(Fasering!$D$5:$D$12)</f>
        <v>2433.1000193878008</v>
      </c>
      <c r="AO18" s="5">
        <f>($AK$2+(I18+AA18)*12*7.57%)*SUM(Fasering!$D$5)</f>
        <v>0</v>
      </c>
      <c r="AP18" s="9">
        <f>($AK$2+(J18+AB18)*12*7.57%)*SUM(Fasering!$D$5:$D$7)</f>
        <v>504.6505395236897</v>
      </c>
      <c r="AQ18" s="9">
        <f>($AK$2+(K18+AC18)*12*7.57%)*SUM(Fasering!$D$5:$D$8)</f>
        <v>831.49823333817426</v>
      </c>
      <c r="AR18" s="9">
        <f>($AK$2+(L18+AD18)*12*7.57%)*SUM(Fasering!$D$5:$D$9)</f>
        <v>1185.5424926225423</v>
      </c>
      <c r="AS18" s="9">
        <f>($AK$2+(M18+AE18)*12*7.57%)*SUM(Fasering!$D$5:$D$10)</f>
        <v>1566.7833173767933</v>
      </c>
      <c r="AT18" s="9">
        <f>($AK$2+(N18+AF18)*12*7.57%)*SUM(Fasering!$D$5:$D$11)</f>
        <v>1974.2720350994921</v>
      </c>
      <c r="AU18" s="82">
        <f>($AK$2+(O18+AG18)*12*7.57%)*SUM(Fasering!$D$5:$D$12)</f>
        <v>2409.8448525903009</v>
      </c>
    </row>
    <row r="19" spans="1:47" ht="15" x14ac:dyDescent="0.3">
      <c r="A19" s="32">
        <f t="shared" si="8"/>
        <v>10</v>
      </c>
      <c r="B19" s="125">
        <v>23076.77</v>
      </c>
      <c r="C19" s="126"/>
      <c r="D19" s="125">
        <f t="shared" si="0"/>
        <v>31059.024743000002</v>
      </c>
      <c r="E19" s="127">
        <f t="shared" si="1"/>
        <v>769.93311195615263</v>
      </c>
      <c r="F19" s="125">
        <f t="shared" si="2"/>
        <v>2588.2520619166671</v>
      </c>
      <c r="G19" s="127">
        <f t="shared" si="3"/>
        <v>64.161092663012724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2020.0973628172094</v>
      </c>
      <c r="K19" s="45">
        <f>GEW!$E$12+($F19-GEW!$E$12)*SUM(Fasering!$D$5:$D$8)</f>
        <v>2133.779414358366</v>
      </c>
      <c r="L19" s="45">
        <f>GEW!$E$12+($F19-GEW!$E$12)*SUM(Fasering!$D$5:$D$9)</f>
        <v>2247.4614658995224</v>
      </c>
      <c r="M19" s="45">
        <f>GEW!$E$12+($F19-GEW!$E$12)*SUM(Fasering!$D$5:$D$10)</f>
        <v>2361.1435174406793</v>
      </c>
      <c r="N19" s="45">
        <f>GEW!$E$12+($F19-GEW!$E$12)*SUM(Fasering!$D$5:$D$11)</f>
        <v>2474.5700103755107</v>
      </c>
      <c r="O19" s="55">
        <f>GEW!$E$12+($F19-GEW!$E$12)*SUM(Fasering!$D$5:$D$12)</f>
        <v>2588.2520619166671</v>
      </c>
      <c r="P19" s="125">
        <f t="shared" si="4"/>
        <v>4.4145520000000662</v>
      </c>
      <c r="Q19" s="127">
        <f t="shared" si="5"/>
        <v>0.10943388555747699</v>
      </c>
      <c r="R19" s="45">
        <f>$P19*SUM(Fasering!$D$5)</f>
        <v>0</v>
      </c>
      <c r="S19" s="45">
        <f>$P19*SUM(Fasering!$D$5:$D$7)</f>
        <v>1.1414428659782816</v>
      </c>
      <c r="T19" s="45">
        <f>$P19*SUM(Fasering!$D$5:$D$8)</f>
        <v>1.7963591447021481</v>
      </c>
      <c r="U19" s="45">
        <f>$P19*SUM(Fasering!$D$5:$D$9)</f>
        <v>2.4512754234260146</v>
      </c>
      <c r="V19" s="45">
        <f>$P19*SUM(Fasering!$D$5:$D$10)</f>
        <v>3.1061917021498813</v>
      </c>
      <c r="W19" s="45">
        <f>$P19*SUM(Fasering!$D$5:$D$11)</f>
        <v>3.7596357212762008</v>
      </c>
      <c r="X19" s="55">
        <f>$P19*SUM(Fasering!$D$5:$D$12)</f>
        <v>4.4145520000000671</v>
      </c>
      <c r="Y19" s="125">
        <f t="shared" si="6"/>
        <v>0</v>
      </c>
      <c r="Z19" s="127">
        <f t="shared" si="7"/>
        <v>0</v>
      </c>
      <c r="AA19" s="54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55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510.14961229231284</v>
      </c>
      <c r="AJ19" s="9">
        <f>($AK$2+(K19+T19)*12*7.57%)*SUM(Fasering!$D$5:$D$8)</f>
        <v>845.11793043166551</v>
      </c>
      <c r="AK19" s="9">
        <f>($AK$2+(L19+U19)*12*7.57%)*SUM(Fasering!$D$5:$D$9)</f>
        <v>1210.9034317982737</v>
      </c>
      <c r="AL19" s="9">
        <f>($AK$2+(M19+V19)*12*7.57%)*SUM(Fasering!$D$5:$D$10)</f>
        <v>1607.5061163921382</v>
      </c>
      <c r="AM19" s="9">
        <f>($AK$2+(N19+W19)*12*7.57%)*SUM(Fasering!$D$5:$D$11)</f>
        <v>2033.9305784285905</v>
      </c>
      <c r="AN19" s="82">
        <f>($AK$2+(O19+X19)*12*7.57%)*SUM(Fasering!$D$5:$D$12)</f>
        <v>2492.0983520819013</v>
      </c>
      <c r="AO19" s="5">
        <f>($AK$2+(I19+AA19)*12*7.57%)*SUM(Fasering!$D$5)</f>
        <v>0</v>
      </c>
      <c r="AP19" s="9">
        <f>($AK$2+(J19+AB19)*12*7.57%)*SUM(Fasering!$D$5:$D$7)</f>
        <v>509.88151103856836</v>
      </c>
      <c r="AQ19" s="9">
        <f>($AK$2+(K19+AC19)*12*7.57%)*SUM(Fasering!$D$5:$D$8)</f>
        <v>844.45391705704355</v>
      </c>
      <c r="AR19" s="9">
        <f>($AK$2+(L19+AD19)*12*7.57%)*SUM(Fasering!$D$5:$D$9)</f>
        <v>1209.6669870601813</v>
      </c>
      <c r="AS19" s="9">
        <f>($AK$2+(M19+AE19)*12*7.57%)*SUM(Fasering!$D$5:$D$10)</f>
        <v>1605.5207210479823</v>
      </c>
      <c r="AT19" s="9">
        <f>($AK$2+(N19+AF19)*12*7.57%)*SUM(Fasering!$D$5:$D$11)</f>
        <v>2031.0219916656793</v>
      </c>
      <c r="AU19" s="82">
        <f>($AK$2+(O19+AG19)*12*7.57%)*SUM(Fasering!$D$5:$D$12)</f>
        <v>2488.088173045101</v>
      </c>
    </row>
    <row r="20" spans="1:47" ht="15" x14ac:dyDescent="0.3">
      <c r="A20" s="32">
        <f t="shared" si="8"/>
        <v>11</v>
      </c>
      <c r="B20" s="125">
        <v>23087.58</v>
      </c>
      <c r="C20" s="126"/>
      <c r="D20" s="125">
        <f t="shared" si="0"/>
        <v>31073.573922000003</v>
      </c>
      <c r="E20" s="127">
        <f t="shared" si="1"/>
        <v>770.2937766826393</v>
      </c>
      <c r="F20" s="125">
        <f t="shared" si="2"/>
        <v>2589.4644935000006</v>
      </c>
      <c r="G20" s="127">
        <f t="shared" si="3"/>
        <v>64.191148056886618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2020.4108536043341</v>
      </c>
      <c r="K20" s="45">
        <f>GEW!$E$12+($F20-GEW!$E$12)*SUM(Fasering!$D$5:$D$8)</f>
        <v>2134.2727741742765</v>
      </c>
      <c r="L20" s="45">
        <f>GEW!$E$12+($F20-GEW!$E$12)*SUM(Fasering!$D$5:$D$9)</f>
        <v>2248.1346947442189</v>
      </c>
      <c r="M20" s="45">
        <f>GEW!$E$12+($F20-GEW!$E$12)*SUM(Fasering!$D$5:$D$10)</f>
        <v>2361.9966153141609</v>
      </c>
      <c r="N20" s="45">
        <f>GEW!$E$12+($F20-GEW!$E$12)*SUM(Fasering!$D$5:$D$11)</f>
        <v>2475.6025729300586</v>
      </c>
      <c r="O20" s="55">
        <f>GEW!$E$12+($F20-GEW!$E$12)*SUM(Fasering!$D$5:$D$12)</f>
        <v>2589.4644935000006</v>
      </c>
      <c r="P20" s="125">
        <f t="shared" si="4"/>
        <v>3.2021204166665851</v>
      </c>
      <c r="Q20" s="127">
        <f t="shared" si="5"/>
        <v>7.937849168358338E-2</v>
      </c>
      <c r="R20" s="45">
        <f>$P20*SUM(Fasering!$D$5)</f>
        <v>0</v>
      </c>
      <c r="S20" s="45">
        <f>$P20*SUM(Fasering!$D$5:$D$7)</f>
        <v>0.82795207885362354</v>
      </c>
      <c r="T20" s="45">
        <f>$P20*SUM(Fasering!$D$5:$D$8)</f>
        <v>1.3029993287917747</v>
      </c>
      <c r="U20" s="45">
        <f>$P20*SUM(Fasering!$D$5:$D$9)</f>
        <v>1.778046578729926</v>
      </c>
      <c r="V20" s="45">
        <f>$P20*SUM(Fasering!$D$5:$D$10)</f>
        <v>2.2530938286680771</v>
      </c>
      <c r="W20" s="45">
        <f>$P20*SUM(Fasering!$D$5:$D$11)</f>
        <v>2.7270731667284345</v>
      </c>
      <c r="X20" s="55">
        <f>$P20*SUM(Fasering!$D$5:$D$12)</f>
        <v>3.202120416666586</v>
      </c>
      <c r="Y20" s="125">
        <f t="shared" si="6"/>
        <v>0</v>
      </c>
      <c r="Z20" s="127">
        <f t="shared" si="7"/>
        <v>0</v>
      </c>
      <c r="AA20" s="54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55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510.14961229231284</v>
      </c>
      <c r="AJ20" s="9">
        <f>($AK$2+(K20+T20)*12*7.57%)*SUM(Fasering!$D$5:$D$8)</f>
        <v>845.11793043166551</v>
      </c>
      <c r="AK20" s="9">
        <f>($AK$2+(L20+U20)*12*7.57%)*SUM(Fasering!$D$5:$D$9)</f>
        <v>1210.9034317982739</v>
      </c>
      <c r="AL20" s="9">
        <f>($AK$2+(M20+V20)*12*7.57%)*SUM(Fasering!$D$5:$D$10)</f>
        <v>1607.5061163921382</v>
      </c>
      <c r="AM20" s="9">
        <f>($AK$2+(N20+W20)*12*7.57%)*SUM(Fasering!$D$5:$D$11)</f>
        <v>2033.9305784285909</v>
      </c>
      <c r="AN20" s="82">
        <f>($AK$2+(O20+X20)*12*7.57%)*SUM(Fasering!$D$5:$D$12)</f>
        <v>2492.0983520819013</v>
      </c>
      <c r="AO20" s="5">
        <f>($AK$2+(I20+AA20)*12*7.57%)*SUM(Fasering!$D$5)</f>
        <v>0</v>
      </c>
      <c r="AP20" s="9">
        <f>($AK$2+(J20+AB20)*12*7.57%)*SUM(Fasering!$D$5:$D$7)</f>
        <v>509.95514352212979</v>
      </c>
      <c r="AQ20" s="9">
        <f>($AK$2+(K20+AC20)*12*7.57%)*SUM(Fasering!$D$5:$D$8)</f>
        <v>844.63628455144544</v>
      </c>
      <c r="AR20" s="9">
        <f>($AK$2+(L20+AD20)*12*7.57%)*SUM(Fasering!$D$5:$D$9)</f>
        <v>1210.0065695708215</v>
      </c>
      <c r="AS20" s="9">
        <f>($AK$2+(M20+AE20)*12*7.57%)*SUM(Fasering!$D$5:$D$10)</f>
        <v>1606.0659985802567</v>
      </c>
      <c r="AT20" s="9">
        <f>($AK$2+(N20+AF20)*12*7.57%)*SUM(Fasering!$D$5:$D$11)</f>
        <v>2031.8208184671807</v>
      </c>
      <c r="AU20" s="82">
        <f>($AK$2+(O20+AG20)*12*7.57%)*SUM(Fasering!$D$5:$D$12)</f>
        <v>2489.1895458954014</v>
      </c>
    </row>
    <row r="21" spans="1:47" ht="15" x14ac:dyDescent="0.3">
      <c r="A21" s="32">
        <f t="shared" si="8"/>
        <v>12</v>
      </c>
      <c r="B21" s="125">
        <v>24083.71</v>
      </c>
      <c r="C21" s="126"/>
      <c r="D21" s="125">
        <f t="shared" si="0"/>
        <v>32414.265289000003</v>
      </c>
      <c r="E21" s="127">
        <f t="shared" si="1"/>
        <v>803.52864754250766</v>
      </c>
      <c r="F21" s="125">
        <f t="shared" si="2"/>
        <v>2701.1887740833331</v>
      </c>
      <c r="G21" s="127">
        <f t="shared" si="3"/>
        <v>66.96072062854229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2049.2986961370302</v>
      </c>
      <c r="K21" s="45">
        <f>GEW!$E$12+($F21-GEW!$E$12)*SUM(Fasering!$D$5:$D$8)</f>
        <v>2179.7353563595434</v>
      </c>
      <c r="L21" s="45">
        <f>GEW!$E$12+($F21-GEW!$E$12)*SUM(Fasering!$D$5:$D$9)</f>
        <v>2310.1720165820566</v>
      </c>
      <c r="M21" s="45">
        <f>GEW!$E$12+($F21-GEW!$E$12)*SUM(Fasering!$D$5:$D$10)</f>
        <v>2440.6086768045698</v>
      </c>
      <c r="N21" s="45">
        <f>GEW!$E$12+($F21-GEW!$E$12)*SUM(Fasering!$D$5:$D$11)</f>
        <v>2570.7521138608199</v>
      </c>
      <c r="O21" s="55">
        <f>GEW!$E$12+($F21-GEW!$E$12)*SUM(Fasering!$D$5:$D$12)</f>
        <v>2701.1887740833336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55">
        <f>$P21*SUM(Fasering!$D$5:$D$12)</f>
        <v>0</v>
      </c>
      <c r="Y21" s="125">
        <f t="shared" si="6"/>
        <v>0</v>
      </c>
      <c r="Z21" s="127">
        <f t="shared" si="7"/>
        <v>0</v>
      </c>
      <c r="AA21" s="54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55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516.74029854988646</v>
      </c>
      <c r="AJ21" s="9">
        <f>($AK$2+(K21+T21)*12*7.57%)*SUM(Fasering!$D$5:$D$8)</f>
        <v>861.44125515261885</v>
      </c>
      <c r="AK21" s="9">
        <f>($AK$2+(L21+U21)*12*7.57%)*SUM(Fasering!$D$5:$D$9)</f>
        <v>1241.2987366682812</v>
      </c>
      <c r="AL21" s="9">
        <f>($AK$2+(M21+V21)*12*7.57%)*SUM(Fasering!$D$5:$D$10)</f>
        <v>1656.3127430968736</v>
      </c>
      <c r="AM21" s="9">
        <f>($AK$2+(N21+W21)*12*7.57%)*SUM(Fasering!$D$5:$D$11)</f>
        <v>2105.4318584097236</v>
      </c>
      <c r="AN21" s="82">
        <f>($AK$2+(O21+X21)*12*7.57%)*SUM(Fasering!$D$5:$D$12)</f>
        <v>2590.6798823773011</v>
      </c>
      <c r="AO21" s="5">
        <f>($AK$2+(I21+AA21)*12*7.57%)*SUM(Fasering!$D$5)</f>
        <v>0</v>
      </c>
      <c r="AP21" s="9">
        <f>($AK$2+(J21+AB21)*12*7.57%)*SUM(Fasering!$D$5:$D$7)</f>
        <v>516.74029854988646</v>
      </c>
      <c r="AQ21" s="9">
        <f>($AK$2+(K21+AC21)*12*7.57%)*SUM(Fasering!$D$5:$D$8)</f>
        <v>861.44125515261885</v>
      </c>
      <c r="AR21" s="9">
        <f>($AK$2+(L21+AD21)*12*7.57%)*SUM(Fasering!$D$5:$D$9)</f>
        <v>1241.2987366682812</v>
      </c>
      <c r="AS21" s="9">
        <f>($AK$2+(M21+AE21)*12*7.57%)*SUM(Fasering!$D$5:$D$10)</f>
        <v>1656.3127430968736</v>
      </c>
      <c r="AT21" s="9">
        <f>($AK$2+(N21+AF21)*12*7.57%)*SUM(Fasering!$D$5:$D$11)</f>
        <v>2105.4318584097236</v>
      </c>
      <c r="AU21" s="82">
        <f>($AK$2+(O21+AG21)*12*7.57%)*SUM(Fasering!$D$5:$D$12)</f>
        <v>2590.6798823773011</v>
      </c>
    </row>
    <row r="22" spans="1:47" ht="15" x14ac:dyDescent="0.3">
      <c r="A22" s="32">
        <f t="shared" si="8"/>
        <v>13</v>
      </c>
      <c r="B22" s="125">
        <v>24094.65</v>
      </c>
      <c r="C22" s="126"/>
      <c r="D22" s="125">
        <f t="shared" si="0"/>
        <v>32428.989435000003</v>
      </c>
      <c r="E22" s="127">
        <f t="shared" si="1"/>
        <v>803.89364958762917</v>
      </c>
      <c r="F22" s="125">
        <f t="shared" si="2"/>
        <v>2702.4157862500001</v>
      </c>
      <c r="G22" s="127">
        <f t="shared" si="3"/>
        <v>66.991137465635759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2049.615956933621</v>
      </c>
      <c r="K22" s="45">
        <f>GEW!$E$12+($F22-GEW!$E$12)*SUM(Fasering!$D$5:$D$8)</f>
        <v>2180.2346492722227</v>
      </c>
      <c r="L22" s="45">
        <f>GEW!$E$12+($F22-GEW!$E$12)*SUM(Fasering!$D$5:$D$9)</f>
        <v>2310.8533416108239</v>
      </c>
      <c r="M22" s="45">
        <f>GEW!$E$12+($F22-GEW!$E$12)*SUM(Fasering!$D$5:$D$10)</f>
        <v>2441.4720339494256</v>
      </c>
      <c r="N22" s="45">
        <f>GEW!$E$12+($F22-GEW!$E$12)*SUM(Fasering!$D$5:$D$11)</f>
        <v>2571.7970939113984</v>
      </c>
      <c r="O22" s="55">
        <f>GEW!$E$12+($F22-GEW!$E$12)*SUM(Fasering!$D$5:$D$12)</f>
        <v>2702.4157862500006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55">
        <f>$P22*SUM(Fasering!$D$5:$D$12)</f>
        <v>0</v>
      </c>
      <c r="Y22" s="125">
        <f t="shared" si="6"/>
        <v>0</v>
      </c>
      <c r="Z22" s="127">
        <f t="shared" si="7"/>
        <v>0</v>
      </c>
      <c r="AA22" s="54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55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516.81481653047501</v>
      </c>
      <c r="AJ22" s="9">
        <f>($AK$2+(K22+T22)*12*7.57%)*SUM(Fasering!$D$5:$D$8)</f>
        <v>861.62581578062611</v>
      </c>
      <c r="AK22" s="9">
        <f>($AK$2+(L22+U22)*12*7.57%)*SUM(Fasering!$D$5:$D$9)</f>
        <v>1241.6424029648954</v>
      </c>
      <c r="AL22" s="9">
        <f>($AK$2+(M22+V22)*12*7.57%)*SUM(Fasering!$D$5:$D$10)</f>
        <v>1656.8645780832833</v>
      </c>
      <c r="AM22" s="9">
        <f>($AK$2+(N22+W22)*12*7.57%)*SUM(Fasering!$D$5:$D$11)</f>
        <v>2106.2402918240082</v>
      </c>
      <c r="AN22" s="82">
        <f>($AK$2+(O22+X22)*12*7.57%)*SUM(Fasering!$D$5:$D$12)</f>
        <v>2591.794500229501</v>
      </c>
      <c r="AO22" s="5">
        <f>($AK$2+(I22+AA22)*12*7.57%)*SUM(Fasering!$D$5)</f>
        <v>0</v>
      </c>
      <c r="AP22" s="9">
        <f>($AK$2+(J22+AB22)*12*7.57%)*SUM(Fasering!$D$5:$D$7)</f>
        <v>516.81481653047501</v>
      </c>
      <c r="AQ22" s="9">
        <f>($AK$2+(K22+AC22)*12*7.57%)*SUM(Fasering!$D$5:$D$8)</f>
        <v>861.62581578062611</v>
      </c>
      <c r="AR22" s="9">
        <f>($AK$2+(L22+AD22)*12*7.57%)*SUM(Fasering!$D$5:$D$9)</f>
        <v>1241.6424029648954</v>
      </c>
      <c r="AS22" s="9">
        <f>($AK$2+(M22+AE22)*12*7.57%)*SUM(Fasering!$D$5:$D$10)</f>
        <v>1656.8645780832833</v>
      </c>
      <c r="AT22" s="9">
        <f>($AK$2+(N22+AF22)*12*7.57%)*SUM(Fasering!$D$5:$D$11)</f>
        <v>2106.2402918240082</v>
      </c>
      <c r="AU22" s="82">
        <f>($AK$2+(O22+AG22)*12*7.57%)*SUM(Fasering!$D$5:$D$12)</f>
        <v>2591.794500229501</v>
      </c>
    </row>
    <row r="23" spans="1:47" ht="15" x14ac:dyDescent="0.3">
      <c r="A23" s="32">
        <f t="shared" si="8"/>
        <v>14</v>
      </c>
      <c r="B23" s="125">
        <v>25090.87</v>
      </c>
      <c r="C23" s="126"/>
      <c r="D23" s="125">
        <f t="shared" si="0"/>
        <v>33769.801933000002</v>
      </c>
      <c r="E23" s="127">
        <f t="shared" si="1"/>
        <v>837.1315232065524</v>
      </c>
      <c r="F23" s="125">
        <f t="shared" si="2"/>
        <v>2814.1501610833334</v>
      </c>
      <c r="G23" s="127">
        <f t="shared" si="3"/>
        <v>69.760960267212695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2078.5064094728705</v>
      </c>
      <c r="K23" s="45">
        <f>GEW!$E$12+($F23-GEW!$E$12)*SUM(Fasering!$D$5:$D$8)</f>
        <v>2225.7013389860222</v>
      </c>
      <c r="L23" s="45">
        <f>GEW!$E$12+($F23-GEW!$E$12)*SUM(Fasering!$D$5:$D$9)</f>
        <v>2372.8962684991734</v>
      </c>
      <c r="M23" s="45">
        <f>GEW!$E$12+($F23-GEW!$E$12)*SUM(Fasering!$D$5:$D$10)</f>
        <v>2520.0911980123246</v>
      </c>
      <c r="N23" s="45">
        <f>GEW!$E$12+($F23-GEW!$E$12)*SUM(Fasering!$D$5:$D$11)</f>
        <v>2666.9552315701821</v>
      </c>
      <c r="O23" s="55">
        <f>GEW!$E$12+($F23-GEW!$E$12)*SUM(Fasering!$D$5:$D$12)</f>
        <v>2814.1501610833338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55">
        <f>$P23*SUM(Fasering!$D$5:$D$12)</f>
        <v>0</v>
      </c>
      <c r="Y23" s="125">
        <f t="shared" si="6"/>
        <v>0</v>
      </c>
      <c r="Z23" s="127">
        <f t="shared" si="7"/>
        <v>0</v>
      </c>
      <c r="AA23" s="54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55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523.60058459463505</v>
      </c>
      <c r="AJ23" s="9">
        <f>($AK$2+(K23+T23)*12*7.57%)*SUM(Fasering!$D$5:$D$8)</f>
        <v>878.43230470506467</v>
      </c>
      <c r="AK23" s="9">
        <f>($AK$2+(L23+U23)*12*7.57%)*SUM(Fasering!$D$5:$D$9)</f>
        <v>1272.9373972987996</v>
      </c>
      <c r="AL23" s="9">
        <f>($AK$2+(M23+V23)*12*7.57%)*SUM(Fasering!$D$5:$D$10)</f>
        <v>1707.1158623758395</v>
      </c>
      <c r="AM23" s="9">
        <f>($AK$2+(N23+W23)*12*7.57%)*SUM(Fasering!$D$5:$D$11)</f>
        <v>2179.8579824984799</v>
      </c>
      <c r="AN23" s="82">
        <f>($AK$2+(O23+X23)*12*7.57%)*SUM(Fasering!$D$5:$D$12)</f>
        <v>2693.2940063281012</v>
      </c>
      <c r="AO23" s="5">
        <f>($AK$2+(I23+AA23)*12*7.57%)*SUM(Fasering!$D$5)</f>
        <v>0</v>
      </c>
      <c r="AP23" s="9">
        <f>($AK$2+(J23+AB23)*12*7.57%)*SUM(Fasering!$D$5:$D$7)</f>
        <v>523.60058459463505</v>
      </c>
      <c r="AQ23" s="9">
        <f>($AK$2+(K23+AC23)*12*7.57%)*SUM(Fasering!$D$5:$D$8)</f>
        <v>878.43230470506467</v>
      </c>
      <c r="AR23" s="9">
        <f>($AK$2+(L23+AD23)*12*7.57%)*SUM(Fasering!$D$5:$D$9)</f>
        <v>1272.9373972987996</v>
      </c>
      <c r="AS23" s="9">
        <f>($AK$2+(M23+AE23)*12*7.57%)*SUM(Fasering!$D$5:$D$10)</f>
        <v>1707.1158623758395</v>
      </c>
      <c r="AT23" s="9">
        <f>($AK$2+(N23+AF23)*12*7.57%)*SUM(Fasering!$D$5:$D$11)</f>
        <v>2179.8579824984799</v>
      </c>
      <c r="AU23" s="82">
        <f>($AK$2+(O23+AG23)*12*7.57%)*SUM(Fasering!$D$5:$D$12)</f>
        <v>2693.2940063281012</v>
      </c>
    </row>
    <row r="24" spans="1:47" ht="15" x14ac:dyDescent="0.3">
      <c r="A24" s="32">
        <f t="shared" si="8"/>
        <v>15</v>
      </c>
      <c r="B24" s="125">
        <v>25101.68</v>
      </c>
      <c r="C24" s="126"/>
      <c r="D24" s="125">
        <f t="shared" si="0"/>
        <v>33784.351112000004</v>
      </c>
      <c r="E24" s="127">
        <f t="shared" si="1"/>
        <v>837.49218793303908</v>
      </c>
      <c r="F24" s="125">
        <f t="shared" si="2"/>
        <v>2815.3625926666673</v>
      </c>
      <c r="G24" s="127">
        <f t="shared" si="3"/>
        <v>69.791015661086604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2078.8199002599954</v>
      </c>
      <c r="K24" s="45">
        <f>GEW!$E$12+($F24-GEW!$E$12)*SUM(Fasering!$D$5:$D$8)</f>
        <v>2226.1946988019326</v>
      </c>
      <c r="L24" s="45">
        <f>GEW!$E$12+($F24-GEW!$E$12)*SUM(Fasering!$D$5:$D$9)</f>
        <v>2373.5694973438694</v>
      </c>
      <c r="M24" s="45">
        <f>GEW!$E$12+($F24-GEW!$E$12)*SUM(Fasering!$D$5:$D$10)</f>
        <v>2520.9442958858072</v>
      </c>
      <c r="N24" s="45">
        <f>GEW!$E$12+($F24-GEW!$E$12)*SUM(Fasering!$D$5:$D$11)</f>
        <v>2667.9877941247305</v>
      </c>
      <c r="O24" s="55">
        <f>GEW!$E$12+($F24-GEW!$E$12)*SUM(Fasering!$D$5:$D$12)</f>
        <v>2815.3625926666673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55">
        <f>$P24*SUM(Fasering!$D$5:$D$12)</f>
        <v>0</v>
      </c>
      <c r="Y24" s="125">
        <f t="shared" si="6"/>
        <v>0</v>
      </c>
      <c r="Z24" s="127">
        <f t="shared" si="7"/>
        <v>0</v>
      </c>
      <c r="AA24" s="54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55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523.67421707819653</v>
      </c>
      <c r="AJ24" s="9">
        <f>($AK$2+(K24+T24)*12*7.57%)*SUM(Fasering!$D$5:$D$8)</f>
        <v>878.6146721994669</v>
      </c>
      <c r="AK24" s="9">
        <f>($AK$2+(L24+U24)*12*7.57%)*SUM(Fasering!$D$5:$D$9)</f>
        <v>1273.2769798094394</v>
      </c>
      <c r="AL24" s="9">
        <f>($AK$2+(M24+V24)*12*7.57%)*SUM(Fasering!$D$5:$D$10)</f>
        <v>1707.6611399081146</v>
      </c>
      <c r="AM24" s="9">
        <f>($AK$2+(N24+W24)*12*7.57%)*SUM(Fasering!$D$5:$D$11)</f>
        <v>2180.6568092999814</v>
      </c>
      <c r="AN24" s="82">
        <f>($AK$2+(O24+X24)*12*7.57%)*SUM(Fasering!$D$5:$D$12)</f>
        <v>2694.3953791784011</v>
      </c>
      <c r="AO24" s="5">
        <f>($AK$2+(I24+AA24)*12*7.57%)*SUM(Fasering!$D$5)</f>
        <v>0</v>
      </c>
      <c r="AP24" s="9">
        <f>($AK$2+(J24+AB24)*12*7.57%)*SUM(Fasering!$D$5:$D$7)</f>
        <v>523.67421707819653</v>
      </c>
      <c r="AQ24" s="9">
        <f>($AK$2+(K24+AC24)*12*7.57%)*SUM(Fasering!$D$5:$D$8)</f>
        <v>878.6146721994669</v>
      </c>
      <c r="AR24" s="9">
        <f>($AK$2+(L24+AD24)*12*7.57%)*SUM(Fasering!$D$5:$D$9)</f>
        <v>1273.2769798094394</v>
      </c>
      <c r="AS24" s="9">
        <f>($AK$2+(M24+AE24)*12*7.57%)*SUM(Fasering!$D$5:$D$10)</f>
        <v>1707.6611399081146</v>
      </c>
      <c r="AT24" s="9">
        <f>($AK$2+(N24+AF24)*12*7.57%)*SUM(Fasering!$D$5:$D$11)</f>
        <v>2180.6568092999814</v>
      </c>
      <c r="AU24" s="82">
        <f>($AK$2+(O24+AG24)*12*7.57%)*SUM(Fasering!$D$5:$D$12)</f>
        <v>2694.3953791784011</v>
      </c>
    </row>
    <row r="25" spans="1:47" ht="15" x14ac:dyDescent="0.3">
      <c r="A25" s="32">
        <f t="shared" si="8"/>
        <v>16</v>
      </c>
      <c r="B25" s="125">
        <v>26097.9</v>
      </c>
      <c r="C25" s="126"/>
      <c r="D25" s="125">
        <f t="shared" si="0"/>
        <v>35125.163610000003</v>
      </c>
      <c r="E25" s="127">
        <f t="shared" si="1"/>
        <v>870.73006155196231</v>
      </c>
      <c r="F25" s="125">
        <f t="shared" si="2"/>
        <v>2927.0969675000006</v>
      </c>
      <c r="G25" s="127">
        <f t="shared" si="3"/>
        <v>72.560838462663526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2107.7103527992449</v>
      </c>
      <c r="K25" s="45">
        <f>GEW!$E$12+($F25-GEW!$E$12)*SUM(Fasering!$D$5:$D$8)</f>
        <v>2271.6613885157321</v>
      </c>
      <c r="L25" s="45">
        <f>GEW!$E$12+($F25-GEW!$E$12)*SUM(Fasering!$D$5:$D$9)</f>
        <v>2435.6124242322189</v>
      </c>
      <c r="M25" s="45">
        <f>GEW!$E$12+($F25-GEW!$E$12)*SUM(Fasering!$D$5:$D$10)</f>
        <v>2599.5634599487062</v>
      </c>
      <c r="N25" s="45">
        <f>GEW!$E$12+($F25-GEW!$E$12)*SUM(Fasering!$D$5:$D$11)</f>
        <v>2763.1459317835138</v>
      </c>
      <c r="O25" s="55">
        <f>GEW!$E$12+($F25-GEW!$E$12)*SUM(Fasering!$D$5:$D$12)</f>
        <v>2927.0969675000006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55">
        <f>$P25*SUM(Fasering!$D$5:$D$12)</f>
        <v>0</v>
      </c>
      <c r="Y25" s="125">
        <f t="shared" si="6"/>
        <v>0</v>
      </c>
      <c r="Z25" s="127">
        <f t="shared" si="7"/>
        <v>0</v>
      </c>
      <c r="AA25" s="54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55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530.45998514235657</v>
      </c>
      <c r="AJ25" s="9">
        <f>($AK$2+(K25+T25)*12*7.57%)*SUM(Fasering!$D$5:$D$8)</f>
        <v>895.42116112390545</v>
      </c>
      <c r="AK25" s="9">
        <f>($AK$2+(L25+U25)*12*7.57%)*SUM(Fasering!$D$5:$D$9)</f>
        <v>1304.5719741433436</v>
      </c>
      <c r="AL25" s="9">
        <f>($AK$2+(M25+V25)*12*7.57%)*SUM(Fasering!$D$5:$D$10)</f>
        <v>1757.9124242006712</v>
      </c>
      <c r="AM25" s="9">
        <f>($AK$2+(N25+W25)*12*7.57%)*SUM(Fasering!$D$5:$D$11)</f>
        <v>2254.2744999744523</v>
      </c>
      <c r="AN25" s="82">
        <f>($AK$2+(O25+X25)*12*7.57%)*SUM(Fasering!$D$5:$D$12)</f>
        <v>2795.8948852770009</v>
      </c>
      <c r="AO25" s="5">
        <f>($AK$2+(I25+AA25)*12*7.57%)*SUM(Fasering!$D$5)</f>
        <v>0</v>
      </c>
      <c r="AP25" s="9">
        <f>($AK$2+(J25+AB25)*12*7.57%)*SUM(Fasering!$D$5:$D$7)</f>
        <v>530.45998514235657</v>
      </c>
      <c r="AQ25" s="9">
        <f>($AK$2+(K25+AC25)*12*7.57%)*SUM(Fasering!$D$5:$D$8)</f>
        <v>895.42116112390545</v>
      </c>
      <c r="AR25" s="9">
        <f>($AK$2+(L25+AD25)*12*7.57%)*SUM(Fasering!$D$5:$D$9)</f>
        <v>1304.5719741433436</v>
      </c>
      <c r="AS25" s="9">
        <f>($AK$2+(M25+AE25)*12*7.57%)*SUM(Fasering!$D$5:$D$10)</f>
        <v>1757.9124242006712</v>
      </c>
      <c r="AT25" s="9">
        <f>($AK$2+(N25+AF25)*12*7.57%)*SUM(Fasering!$D$5:$D$11)</f>
        <v>2254.2744999744523</v>
      </c>
      <c r="AU25" s="82">
        <f>($AK$2+(O25+AG25)*12*7.57%)*SUM(Fasering!$D$5:$D$12)</f>
        <v>2795.8948852770009</v>
      </c>
    </row>
    <row r="26" spans="1:47" ht="15" x14ac:dyDescent="0.3">
      <c r="A26" s="32">
        <f t="shared" si="8"/>
        <v>17</v>
      </c>
      <c r="B26" s="125">
        <v>26108.75</v>
      </c>
      <c r="C26" s="126"/>
      <c r="D26" s="125">
        <f t="shared" si="0"/>
        <v>35139.766625000004</v>
      </c>
      <c r="E26" s="127">
        <f t="shared" si="1"/>
        <v>871.09206083802894</v>
      </c>
      <c r="F26" s="125">
        <f t="shared" si="2"/>
        <v>2928.3138854166668</v>
      </c>
      <c r="G26" s="127">
        <f t="shared" si="3"/>
        <v>72.591005069835745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2108.0250035892823</v>
      </c>
      <c r="K26" s="45">
        <f>GEW!$E$12+($F26-GEW!$E$12)*SUM(Fasering!$D$5:$D$8)</f>
        <v>2272.1565738998788</v>
      </c>
      <c r="L26" s="45">
        <f>GEW!$E$12+($F26-GEW!$E$12)*SUM(Fasering!$D$5:$D$9)</f>
        <v>2436.2881442104754</v>
      </c>
      <c r="M26" s="45">
        <f>GEW!$E$12+($F26-GEW!$E$12)*SUM(Fasering!$D$5:$D$10)</f>
        <v>2600.4197145210719</v>
      </c>
      <c r="N26" s="45">
        <f>GEW!$E$12+($F26-GEW!$E$12)*SUM(Fasering!$D$5:$D$11)</f>
        <v>2764.1823151060707</v>
      </c>
      <c r="O26" s="55">
        <f>GEW!$E$12+($F26-GEW!$E$12)*SUM(Fasering!$D$5:$D$12)</f>
        <v>2928.3138854166673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55">
        <f>$P26*SUM(Fasering!$D$5:$D$12)</f>
        <v>0</v>
      </c>
      <c r="Y26" s="125">
        <f t="shared" si="6"/>
        <v>0</v>
      </c>
      <c r="Z26" s="127">
        <f t="shared" si="7"/>
        <v>0</v>
      </c>
      <c r="AA26" s="54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55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530.53389008654176</v>
      </c>
      <c r="AJ26" s="9">
        <f>($AK$2+(K26+T26)*12*7.57%)*SUM(Fasering!$D$5:$D$8)</f>
        <v>895.60420342864757</v>
      </c>
      <c r="AK26" s="9">
        <f>($AK$2+(L26+U26)*12*7.57%)*SUM(Fasering!$D$5:$D$9)</f>
        <v>1304.9128132035139</v>
      </c>
      <c r="AL26" s="9">
        <f>($AK$2+(M26+V26)*12*7.57%)*SUM(Fasering!$D$5:$D$10)</f>
        <v>1758.4597194111407</v>
      </c>
      <c r="AM26" s="9">
        <f>($AK$2+(N26+W26)*12*7.57%)*SUM(Fasering!$D$5:$D$11)</f>
        <v>2255.0762826568098</v>
      </c>
      <c r="AN26" s="82">
        <f>($AK$2+(O26+X26)*12*7.57%)*SUM(Fasering!$D$5:$D$12)</f>
        <v>2797.0003335125011</v>
      </c>
      <c r="AO26" s="5">
        <f>($AK$2+(I26+AA26)*12*7.57%)*SUM(Fasering!$D$5)</f>
        <v>0</v>
      </c>
      <c r="AP26" s="9">
        <f>($AK$2+(J26+AB26)*12*7.57%)*SUM(Fasering!$D$5:$D$7)</f>
        <v>530.53389008654176</v>
      </c>
      <c r="AQ26" s="9">
        <f>($AK$2+(K26+AC26)*12*7.57%)*SUM(Fasering!$D$5:$D$8)</f>
        <v>895.60420342864757</v>
      </c>
      <c r="AR26" s="9">
        <f>($AK$2+(L26+AD26)*12*7.57%)*SUM(Fasering!$D$5:$D$9)</f>
        <v>1304.9128132035139</v>
      </c>
      <c r="AS26" s="9">
        <f>($AK$2+(M26+AE26)*12*7.57%)*SUM(Fasering!$D$5:$D$10)</f>
        <v>1758.4597194111407</v>
      </c>
      <c r="AT26" s="9">
        <f>($AK$2+(N26+AF26)*12*7.57%)*SUM(Fasering!$D$5:$D$11)</f>
        <v>2255.0762826568098</v>
      </c>
      <c r="AU26" s="82">
        <f>($AK$2+(O26+AG26)*12*7.57%)*SUM(Fasering!$D$5:$D$12)</f>
        <v>2797.0003335125011</v>
      </c>
    </row>
    <row r="27" spans="1:47" ht="15" x14ac:dyDescent="0.3">
      <c r="A27" s="32">
        <f t="shared" si="8"/>
        <v>18</v>
      </c>
      <c r="B27" s="125">
        <v>27104.959999999999</v>
      </c>
      <c r="C27" s="126"/>
      <c r="D27" s="125">
        <f t="shared" si="0"/>
        <v>36480.565664000002</v>
      </c>
      <c r="E27" s="127">
        <f t="shared" si="1"/>
        <v>904.3296008170571</v>
      </c>
      <c r="F27" s="125">
        <f t="shared" si="2"/>
        <v>3040.0471386666668</v>
      </c>
      <c r="G27" s="127">
        <f t="shared" si="3"/>
        <v>75.360800068088096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2136.9151661278038</v>
      </c>
      <c r="K27" s="45">
        <f>GEW!$E$12+($F27-GEW!$E$12)*SUM(Fasering!$D$5:$D$8)</f>
        <v>2317.622807221619</v>
      </c>
      <c r="L27" s="45">
        <f>GEW!$E$12+($F27-GEW!$E$12)*SUM(Fasering!$D$5:$D$9)</f>
        <v>2498.3304483154343</v>
      </c>
      <c r="M27" s="45">
        <f>GEW!$E$12+($F27-GEW!$E$12)*SUM(Fasering!$D$5:$D$10)</f>
        <v>2679.0380894092496</v>
      </c>
      <c r="N27" s="45">
        <f>GEW!$E$12+($F27-GEW!$E$12)*SUM(Fasering!$D$5:$D$11)</f>
        <v>2859.3394975728515</v>
      </c>
      <c r="O27" s="55">
        <f>GEW!$E$12+($F27-GEW!$E$12)*SUM(Fasering!$D$5:$D$12)</f>
        <v>3040.0471386666668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55">
        <f>$P27*SUM(Fasering!$D$5:$D$12)</f>
        <v>0</v>
      </c>
      <c r="Y27" s="125">
        <f t="shared" si="6"/>
        <v>0</v>
      </c>
      <c r="Z27" s="127">
        <f t="shared" si="7"/>
        <v>0</v>
      </c>
      <c r="AA27" s="54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55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537.31959003554596</v>
      </c>
      <c r="AJ27" s="9">
        <f>($AK$2+(K27+T27)*12*7.57%)*SUM(Fasering!$D$5:$D$8)</f>
        <v>912.41052365050109</v>
      </c>
      <c r="AK27" s="9">
        <f>($AK$2+(L27+U27)*12*7.57%)*SUM(Fasering!$D$5:$D$9)</f>
        <v>1336.2074934000352</v>
      </c>
      <c r="AL27" s="9">
        <f>($AK$2+(M27+V27)*12*7.57%)*SUM(Fasering!$D$5:$D$10)</f>
        <v>1808.7104992841482</v>
      </c>
      <c r="AM27" s="9">
        <f>($AK$2+(N27+W27)*12*7.57%)*SUM(Fasering!$D$5:$D$11)</f>
        <v>2328.693234361067</v>
      </c>
      <c r="AN27" s="82">
        <f>($AK$2+(O27+X27)*12*7.57%)*SUM(Fasering!$D$5:$D$12)</f>
        <v>2898.4988207648007</v>
      </c>
      <c r="AO27" s="5">
        <f>($AK$2+(I27+AA27)*12*7.57%)*SUM(Fasering!$D$5)</f>
        <v>0</v>
      </c>
      <c r="AP27" s="9">
        <f>($AK$2+(J27+AB27)*12*7.57%)*SUM(Fasering!$D$5:$D$7)</f>
        <v>537.31959003554596</v>
      </c>
      <c r="AQ27" s="9">
        <f>($AK$2+(K27+AC27)*12*7.57%)*SUM(Fasering!$D$5:$D$8)</f>
        <v>912.41052365050109</v>
      </c>
      <c r="AR27" s="9">
        <f>($AK$2+(L27+AD27)*12*7.57%)*SUM(Fasering!$D$5:$D$9)</f>
        <v>1336.2074934000352</v>
      </c>
      <c r="AS27" s="9">
        <f>($AK$2+(M27+AE27)*12*7.57%)*SUM(Fasering!$D$5:$D$10)</f>
        <v>1808.7104992841482</v>
      </c>
      <c r="AT27" s="9">
        <f>($AK$2+(N27+AF27)*12*7.57%)*SUM(Fasering!$D$5:$D$11)</f>
        <v>2328.693234361067</v>
      </c>
      <c r="AU27" s="82">
        <f>($AK$2+(O27+AG27)*12*7.57%)*SUM(Fasering!$D$5:$D$12)</f>
        <v>2898.4988207648007</v>
      </c>
    </row>
    <row r="28" spans="1:47" ht="15" x14ac:dyDescent="0.3">
      <c r="A28" s="32">
        <f t="shared" si="8"/>
        <v>19</v>
      </c>
      <c r="B28" s="125">
        <v>27115.78</v>
      </c>
      <c r="C28" s="126"/>
      <c r="D28" s="125">
        <f t="shared" si="0"/>
        <v>36495.128302000005</v>
      </c>
      <c r="E28" s="127">
        <f t="shared" si="1"/>
        <v>904.69059918343885</v>
      </c>
      <c r="F28" s="125">
        <f t="shared" si="2"/>
        <v>3041.2606918333331</v>
      </c>
      <c r="G28" s="127">
        <f t="shared" si="3"/>
        <v>75.390883265286561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2137.2289469156563</v>
      </c>
      <c r="K28" s="45">
        <f>GEW!$E$12+($F28-GEW!$E$12)*SUM(Fasering!$D$5:$D$8)</f>
        <v>2318.1166234295883</v>
      </c>
      <c r="L28" s="45">
        <f>GEW!$E$12+($F28-GEW!$E$12)*SUM(Fasering!$D$5:$D$9)</f>
        <v>2499.00429994352</v>
      </c>
      <c r="M28" s="45">
        <f>GEW!$E$12+($F28-GEW!$E$12)*SUM(Fasering!$D$5:$D$10)</f>
        <v>2679.8919764574521</v>
      </c>
      <c r="N28" s="45">
        <f>GEW!$E$12+($F28-GEW!$E$12)*SUM(Fasering!$D$5:$D$11)</f>
        <v>2860.3730153194015</v>
      </c>
      <c r="O28" s="55">
        <f>GEW!$E$12+($F28-GEW!$E$12)*SUM(Fasering!$D$5:$D$12)</f>
        <v>3041.2606918333331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55">
        <f>$P28*SUM(Fasering!$D$5:$D$12)</f>
        <v>0</v>
      </c>
      <c r="Y28" s="125">
        <f t="shared" si="6"/>
        <v>0</v>
      </c>
      <c r="Z28" s="127">
        <f t="shared" si="7"/>
        <v>0</v>
      </c>
      <c r="AA28" s="54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55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537.39329063426317</v>
      </c>
      <c r="AJ28" s="9">
        <f>($AK$2+(K28+T28)*12*7.57%)*SUM(Fasering!$D$5:$D$8)</f>
        <v>912.59305984748812</v>
      </c>
      <c r="AK28" s="9">
        <f>($AK$2+(L28+U28)*12*7.57%)*SUM(Fasering!$D$5:$D$9)</f>
        <v>1336.5473900480574</v>
      </c>
      <c r="AL28" s="9">
        <f>($AK$2+(M28+V28)*12*7.57%)*SUM(Fasering!$D$5:$D$10)</f>
        <v>1809.2562812359713</v>
      </c>
      <c r="AM28" s="9">
        <f>($AK$2+(N28+W28)*12*7.57%)*SUM(Fasering!$D$5:$D$11)</f>
        <v>2329.4928001327817</v>
      </c>
      <c r="AN28" s="82">
        <f>($AK$2+(O28+X28)*12*7.57%)*SUM(Fasering!$D$5:$D$12)</f>
        <v>2899.6012124614003</v>
      </c>
      <c r="AO28" s="5">
        <f>($AK$2+(I28+AA28)*12*7.57%)*SUM(Fasering!$D$5)</f>
        <v>0</v>
      </c>
      <c r="AP28" s="9">
        <f>($AK$2+(J28+AB28)*12*7.57%)*SUM(Fasering!$D$5:$D$7)</f>
        <v>537.39329063426317</v>
      </c>
      <c r="AQ28" s="9">
        <f>($AK$2+(K28+AC28)*12*7.57%)*SUM(Fasering!$D$5:$D$8)</f>
        <v>912.59305984748812</v>
      </c>
      <c r="AR28" s="9">
        <f>($AK$2+(L28+AD28)*12*7.57%)*SUM(Fasering!$D$5:$D$9)</f>
        <v>1336.5473900480574</v>
      </c>
      <c r="AS28" s="9">
        <f>($AK$2+(M28+AE28)*12*7.57%)*SUM(Fasering!$D$5:$D$10)</f>
        <v>1809.2562812359713</v>
      </c>
      <c r="AT28" s="9">
        <f>($AK$2+(N28+AF28)*12*7.57%)*SUM(Fasering!$D$5:$D$11)</f>
        <v>2329.4928001327817</v>
      </c>
      <c r="AU28" s="82">
        <f>($AK$2+(O28+AG28)*12*7.57%)*SUM(Fasering!$D$5:$D$12)</f>
        <v>2899.6012124614003</v>
      </c>
    </row>
    <row r="29" spans="1:47" ht="15" x14ac:dyDescent="0.3">
      <c r="A29" s="32">
        <f t="shared" si="8"/>
        <v>20</v>
      </c>
      <c r="B29" s="125">
        <v>28112</v>
      </c>
      <c r="C29" s="126"/>
      <c r="D29" s="125">
        <f t="shared" si="0"/>
        <v>37835.940800000004</v>
      </c>
      <c r="E29" s="127">
        <f t="shared" si="1"/>
        <v>937.92847280236208</v>
      </c>
      <c r="F29" s="125">
        <f t="shared" si="2"/>
        <v>3152.9950666666668</v>
      </c>
      <c r="G29" s="127">
        <f t="shared" si="3"/>
        <v>78.160706066863497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2166.1193994549058</v>
      </c>
      <c r="K29" s="45">
        <f>GEW!$E$12+($F29-GEW!$E$12)*SUM(Fasering!$D$5:$D$8)</f>
        <v>2363.5833131433878</v>
      </c>
      <c r="L29" s="45">
        <f>GEW!$E$12+($F29-GEW!$E$12)*SUM(Fasering!$D$5:$D$9)</f>
        <v>2561.0472268318699</v>
      </c>
      <c r="M29" s="45">
        <f>GEW!$E$12+($F29-GEW!$E$12)*SUM(Fasering!$D$5:$D$10)</f>
        <v>2758.5111405203515</v>
      </c>
      <c r="N29" s="45">
        <f>GEW!$E$12+($F29-GEW!$E$12)*SUM(Fasering!$D$5:$D$11)</f>
        <v>2955.5311529781852</v>
      </c>
      <c r="O29" s="55">
        <f>GEW!$E$12+($F29-GEW!$E$12)*SUM(Fasering!$D$5:$D$12)</f>
        <v>3152.9950666666673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55">
        <f>$P29*SUM(Fasering!$D$5:$D$12)</f>
        <v>0</v>
      </c>
      <c r="Y29" s="125">
        <f t="shared" si="6"/>
        <v>0</v>
      </c>
      <c r="Z29" s="127">
        <f t="shared" si="7"/>
        <v>0</v>
      </c>
      <c r="AA29" s="54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55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544.1790586984232</v>
      </c>
      <c r="AJ29" s="9">
        <f>($AK$2+(K29+T29)*12*7.57%)*SUM(Fasering!$D$5:$D$8)</f>
        <v>929.39954877192667</v>
      </c>
      <c r="AK29" s="9">
        <f>($AK$2+(L29+U29)*12*7.57%)*SUM(Fasering!$D$5:$D$9)</f>
        <v>1367.8423843819617</v>
      </c>
      <c r="AL29" s="9">
        <f>($AK$2+(M29+V29)*12*7.57%)*SUM(Fasering!$D$5:$D$10)</f>
        <v>1859.5075655285282</v>
      </c>
      <c r="AM29" s="9">
        <f>($AK$2+(N29+W29)*12*7.57%)*SUM(Fasering!$D$5:$D$11)</f>
        <v>2403.1104908072534</v>
      </c>
      <c r="AN29" s="82">
        <f>($AK$2+(O29+X29)*12*7.57%)*SUM(Fasering!$D$5:$D$12)</f>
        <v>3001.1007185600015</v>
      </c>
      <c r="AO29" s="5">
        <f>($AK$2+(I29+AA29)*12*7.57%)*SUM(Fasering!$D$5)</f>
        <v>0</v>
      </c>
      <c r="AP29" s="9">
        <f>($AK$2+(J29+AB29)*12*7.57%)*SUM(Fasering!$D$5:$D$7)</f>
        <v>544.1790586984232</v>
      </c>
      <c r="AQ29" s="9">
        <f>($AK$2+(K29+AC29)*12*7.57%)*SUM(Fasering!$D$5:$D$8)</f>
        <v>929.39954877192667</v>
      </c>
      <c r="AR29" s="9">
        <f>($AK$2+(L29+AD29)*12*7.57%)*SUM(Fasering!$D$5:$D$9)</f>
        <v>1367.8423843819617</v>
      </c>
      <c r="AS29" s="9">
        <f>($AK$2+(M29+AE29)*12*7.57%)*SUM(Fasering!$D$5:$D$10)</f>
        <v>1859.5075655285282</v>
      </c>
      <c r="AT29" s="9">
        <f>($AK$2+(N29+AF29)*12*7.57%)*SUM(Fasering!$D$5:$D$11)</f>
        <v>2403.1104908072534</v>
      </c>
      <c r="AU29" s="82">
        <f>($AK$2+(O29+AG29)*12*7.57%)*SUM(Fasering!$D$5:$D$12)</f>
        <v>3001.1007185600015</v>
      </c>
    </row>
    <row r="30" spans="1:47" ht="15" x14ac:dyDescent="0.3">
      <c r="A30" s="32">
        <f t="shared" si="8"/>
        <v>21</v>
      </c>
      <c r="B30" s="125">
        <v>28122.85</v>
      </c>
      <c r="C30" s="126"/>
      <c r="D30" s="125">
        <f t="shared" si="0"/>
        <v>37850.543814999997</v>
      </c>
      <c r="E30" s="127">
        <f t="shared" si="1"/>
        <v>938.29047208842849</v>
      </c>
      <c r="F30" s="125">
        <f t="shared" si="2"/>
        <v>3154.2119845833336</v>
      </c>
      <c r="G30" s="127">
        <f t="shared" si="3"/>
        <v>78.190872674035717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2166.4340502449431</v>
      </c>
      <c r="K30" s="45">
        <f>GEW!$E$12+($F30-GEW!$E$12)*SUM(Fasering!$D$5:$D$8)</f>
        <v>2364.0784985275345</v>
      </c>
      <c r="L30" s="45">
        <f>GEW!$E$12+($F30-GEW!$E$12)*SUM(Fasering!$D$5:$D$9)</f>
        <v>2561.7229468101259</v>
      </c>
      <c r="M30" s="45">
        <f>GEW!$E$12+($F30-GEW!$E$12)*SUM(Fasering!$D$5:$D$10)</f>
        <v>2759.3673950927177</v>
      </c>
      <c r="N30" s="45">
        <f>GEW!$E$12+($F30-GEW!$E$12)*SUM(Fasering!$D$5:$D$11)</f>
        <v>2956.5675363007422</v>
      </c>
      <c r="O30" s="55">
        <f>GEW!$E$12+($F30-GEW!$E$12)*SUM(Fasering!$D$5:$D$12)</f>
        <v>3154.211984583334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55">
        <f>$P30*SUM(Fasering!$D$5:$D$12)</f>
        <v>0</v>
      </c>
      <c r="Y30" s="125">
        <f t="shared" si="6"/>
        <v>0</v>
      </c>
      <c r="Z30" s="127">
        <f t="shared" si="7"/>
        <v>0</v>
      </c>
      <c r="AA30" s="54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55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544.25296364260839</v>
      </c>
      <c r="AJ30" s="9">
        <f>($AK$2+(K30+T30)*12*7.57%)*SUM(Fasering!$D$5:$D$8)</f>
        <v>929.58259107666868</v>
      </c>
      <c r="AK30" s="9">
        <f>($AK$2+(L30+U30)*12*7.57%)*SUM(Fasering!$D$5:$D$9)</f>
        <v>1368.183223442132</v>
      </c>
      <c r="AL30" s="9">
        <f>($AK$2+(M30+V30)*12*7.57%)*SUM(Fasering!$D$5:$D$10)</f>
        <v>1860.0548607389981</v>
      </c>
      <c r="AM30" s="9">
        <f>($AK$2+(N30+W30)*12*7.57%)*SUM(Fasering!$D$5:$D$11)</f>
        <v>2403.9122734896105</v>
      </c>
      <c r="AN30" s="82">
        <f>($AK$2+(O30+X30)*12*7.57%)*SUM(Fasering!$D$5:$D$12)</f>
        <v>3002.2061667955018</v>
      </c>
      <c r="AO30" s="5">
        <f>($AK$2+(I30+AA30)*12*7.57%)*SUM(Fasering!$D$5)</f>
        <v>0</v>
      </c>
      <c r="AP30" s="9">
        <f>($AK$2+(J30+AB30)*12*7.57%)*SUM(Fasering!$D$5:$D$7)</f>
        <v>544.25296364260839</v>
      </c>
      <c r="AQ30" s="9">
        <f>($AK$2+(K30+AC30)*12*7.57%)*SUM(Fasering!$D$5:$D$8)</f>
        <v>929.58259107666868</v>
      </c>
      <c r="AR30" s="9">
        <f>($AK$2+(L30+AD30)*12*7.57%)*SUM(Fasering!$D$5:$D$9)</f>
        <v>1368.183223442132</v>
      </c>
      <c r="AS30" s="9">
        <f>($AK$2+(M30+AE30)*12*7.57%)*SUM(Fasering!$D$5:$D$10)</f>
        <v>1860.0548607389981</v>
      </c>
      <c r="AT30" s="9">
        <f>($AK$2+(N30+AF30)*12*7.57%)*SUM(Fasering!$D$5:$D$11)</f>
        <v>2403.9122734896105</v>
      </c>
      <c r="AU30" s="82">
        <f>($AK$2+(O30+AG30)*12*7.57%)*SUM(Fasering!$D$5:$D$12)</f>
        <v>3002.2061667955018</v>
      </c>
    </row>
    <row r="31" spans="1:47" ht="15" x14ac:dyDescent="0.3">
      <c r="A31" s="32">
        <f t="shared" si="8"/>
        <v>22</v>
      </c>
      <c r="B31" s="125">
        <v>29119.06</v>
      </c>
      <c r="C31" s="126"/>
      <c r="D31" s="125">
        <f t="shared" si="0"/>
        <v>39191.342854000002</v>
      </c>
      <c r="E31" s="127">
        <f t="shared" si="1"/>
        <v>971.52801206745687</v>
      </c>
      <c r="F31" s="125">
        <f t="shared" si="2"/>
        <v>3265.945237833334</v>
      </c>
      <c r="G31" s="127">
        <f t="shared" si="3"/>
        <v>80.960667672288082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2195.3242127834646</v>
      </c>
      <c r="K31" s="45">
        <f>GEW!$E$12+($F31-GEW!$E$12)*SUM(Fasering!$D$5:$D$8)</f>
        <v>2409.5447318492752</v>
      </c>
      <c r="L31" s="45">
        <f>GEW!$E$12+($F31-GEW!$E$12)*SUM(Fasering!$D$5:$D$9)</f>
        <v>2623.7652509150857</v>
      </c>
      <c r="M31" s="45">
        <f>GEW!$E$12+($F31-GEW!$E$12)*SUM(Fasering!$D$5:$D$10)</f>
        <v>2837.9857699808958</v>
      </c>
      <c r="N31" s="45">
        <f>GEW!$E$12+($F31-GEW!$E$12)*SUM(Fasering!$D$5:$D$11)</f>
        <v>3051.7247187675239</v>
      </c>
      <c r="O31" s="55">
        <f>GEW!$E$12+($F31-GEW!$E$12)*SUM(Fasering!$D$5:$D$12)</f>
        <v>3265.9452378333344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55">
        <f>$P31*SUM(Fasering!$D$5:$D$12)</f>
        <v>0</v>
      </c>
      <c r="Y31" s="125">
        <f t="shared" si="6"/>
        <v>0</v>
      </c>
      <c r="Z31" s="127">
        <f t="shared" si="7"/>
        <v>0</v>
      </c>
      <c r="AA31" s="54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55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551.03866359161259</v>
      </c>
      <c r="AJ31" s="9">
        <f>($AK$2+(K31+T31)*12*7.57%)*SUM(Fasering!$D$5:$D$8)</f>
        <v>946.38891129852232</v>
      </c>
      <c r="AK31" s="9">
        <f>($AK$2+(L31+U31)*12*7.57%)*SUM(Fasering!$D$5:$D$9)</f>
        <v>1399.4779036386537</v>
      </c>
      <c r="AL31" s="9">
        <f>($AK$2+(M31+V31)*12*7.57%)*SUM(Fasering!$D$5:$D$10)</f>
        <v>1910.3056406120061</v>
      </c>
      <c r="AM31" s="9">
        <f>($AK$2+(N31+W31)*12*7.57%)*SUM(Fasering!$D$5:$D$11)</f>
        <v>2477.5292251938681</v>
      </c>
      <c r="AN31" s="82">
        <f>($AK$2+(O31+X31)*12*7.57%)*SUM(Fasering!$D$5:$D$12)</f>
        <v>3103.7046540478023</v>
      </c>
      <c r="AO31" s="5">
        <f>($AK$2+(I31+AA31)*12*7.57%)*SUM(Fasering!$D$5)</f>
        <v>0</v>
      </c>
      <c r="AP31" s="9">
        <f>($AK$2+(J31+AB31)*12*7.57%)*SUM(Fasering!$D$5:$D$7)</f>
        <v>551.03866359161259</v>
      </c>
      <c r="AQ31" s="9">
        <f>($AK$2+(K31+AC31)*12*7.57%)*SUM(Fasering!$D$5:$D$8)</f>
        <v>946.38891129852232</v>
      </c>
      <c r="AR31" s="9">
        <f>($AK$2+(L31+AD31)*12*7.57%)*SUM(Fasering!$D$5:$D$9)</f>
        <v>1399.4779036386537</v>
      </c>
      <c r="AS31" s="9">
        <f>($AK$2+(M31+AE31)*12*7.57%)*SUM(Fasering!$D$5:$D$10)</f>
        <v>1910.3056406120061</v>
      </c>
      <c r="AT31" s="9">
        <f>($AK$2+(N31+AF31)*12*7.57%)*SUM(Fasering!$D$5:$D$11)</f>
        <v>2477.5292251938681</v>
      </c>
      <c r="AU31" s="82">
        <f>($AK$2+(O31+AG31)*12*7.57%)*SUM(Fasering!$D$5:$D$12)</f>
        <v>3103.7046540478023</v>
      </c>
    </row>
    <row r="32" spans="1:47" ht="15" x14ac:dyDescent="0.3">
      <c r="A32" s="32">
        <f t="shared" si="8"/>
        <v>23</v>
      </c>
      <c r="B32" s="125">
        <v>30126.1</v>
      </c>
      <c r="C32" s="126"/>
      <c r="D32" s="125">
        <f t="shared" si="0"/>
        <v>40546.717989999997</v>
      </c>
      <c r="E32" s="127">
        <f t="shared" si="1"/>
        <v>1005.1268840527616</v>
      </c>
      <c r="F32" s="125">
        <f t="shared" si="2"/>
        <v>3378.8931658333336</v>
      </c>
      <c r="G32" s="127">
        <f t="shared" si="3"/>
        <v>83.760573671063483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2224.5284461105671</v>
      </c>
      <c r="K32" s="45">
        <f>GEW!$E$12+($F32-GEW!$E$12)*SUM(Fasering!$D$5:$D$8)</f>
        <v>2455.505237771044</v>
      </c>
      <c r="L32" s="45">
        <f>GEW!$E$12+($F32-GEW!$E$12)*SUM(Fasering!$D$5:$D$9)</f>
        <v>2686.4820294315205</v>
      </c>
      <c r="M32" s="45">
        <f>GEW!$E$12+($F32-GEW!$E$12)*SUM(Fasering!$D$5:$D$10)</f>
        <v>2917.4588210919974</v>
      </c>
      <c r="N32" s="45">
        <f>GEW!$E$12+($F32-GEW!$E$12)*SUM(Fasering!$D$5:$D$11)</f>
        <v>3147.9163741728571</v>
      </c>
      <c r="O32" s="55">
        <f>GEW!$E$12+($F32-GEW!$E$12)*SUM(Fasering!$D$5:$D$12)</f>
        <v>3378.893165833334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55">
        <f>$P32*SUM(Fasering!$D$5:$D$12)</f>
        <v>0</v>
      </c>
      <c r="Y32" s="125">
        <f t="shared" si="6"/>
        <v>0</v>
      </c>
      <c r="Z32" s="127">
        <f t="shared" si="7"/>
        <v>0</v>
      </c>
      <c r="AA32" s="54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557.89813225448995</v>
      </c>
      <c r="AJ32" s="9">
        <f>($AK$2+(K32+T32)*12*7.57%)*SUM(Fasering!$D$5:$D$8)</f>
        <v>963.37793641994801</v>
      </c>
      <c r="AK32" s="9">
        <f>($AK$2+(L32+U32)*12*7.57%)*SUM(Fasering!$D$5:$D$9)</f>
        <v>1431.1127946205797</v>
      </c>
      <c r="AL32" s="9">
        <f>($AK$2+(M32+V32)*12*7.57%)*SUM(Fasering!$D$5:$D$10)</f>
        <v>1961.1027068563858</v>
      </c>
      <c r="AM32" s="9">
        <f>($AK$2+(N32+W32)*12*7.57%)*SUM(Fasering!$D$5:$D$11)</f>
        <v>2551.9464816400541</v>
      </c>
      <c r="AN32" s="82">
        <f>($AK$2+(O32+X32)*12*7.57%)*SUM(Fasering!$D$5:$D$12)</f>
        <v>3206.3065518430017</v>
      </c>
      <c r="AO32" s="5">
        <f>($AK$2+(I32+AA32)*12*7.57%)*SUM(Fasering!$D$5)</f>
        <v>0</v>
      </c>
      <c r="AP32" s="9">
        <f>($AK$2+(J32+AB32)*12*7.57%)*SUM(Fasering!$D$5:$D$7)</f>
        <v>557.89813225448995</v>
      </c>
      <c r="AQ32" s="9">
        <f>($AK$2+(K32+AC32)*12*7.57%)*SUM(Fasering!$D$5:$D$8)</f>
        <v>963.37793641994801</v>
      </c>
      <c r="AR32" s="9">
        <f>($AK$2+(L32+AD32)*12*7.57%)*SUM(Fasering!$D$5:$D$9)</f>
        <v>1431.1127946205797</v>
      </c>
      <c r="AS32" s="9">
        <f>($AK$2+(M32+AE32)*12*7.57%)*SUM(Fasering!$D$5:$D$10)</f>
        <v>1961.1027068563858</v>
      </c>
      <c r="AT32" s="9">
        <f>($AK$2+(N32+AF32)*12*7.57%)*SUM(Fasering!$D$5:$D$11)</f>
        <v>2551.9464816400541</v>
      </c>
      <c r="AU32" s="82">
        <f>($AK$2+(O32+AG32)*12*7.57%)*SUM(Fasering!$D$5:$D$12)</f>
        <v>3206.3065518430017</v>
      </c>
    </row>
    <row r="33" spans="1:47" ht="15" x14ac:dyDescent="0.3">
      <c r="A33" s="32">
        <f t="shared" si="8"/>
        <v>24</v>
      </c>
      <c r="B33" s="125">
        <v>31122.32</v>
      </c>
      <c r="C33" s="126"/>
      <c r="D33" s="125">
        <f t="shared" si="0"/>
        <v>41887.530488000004</v>
      </c>
      <c r="E33" s="127">
        <f t="shared" si="1"/>
        <v>1038.3647576716849</v>
      </c>
      <c r="F33" s="125">
        <f t="shared" si="2"/>
        <v>3490.6275406666668</v>
      </c>
      <c r="G33" s="127">
        <f t="shared" si="3"/>
        <v>86.530396472640405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2253.4188986498166</v>
      </c>
      <c r="K33" s="45">
        <f>GEW!$E$12+($F33-GEW!$E$12)*SUM(Fasering!$D$5:$D$8)</f>
        <v>2500.9719274848435</v>
      </c>
      <c r="L33" s="45">
        <f>GEW!$E$12+($F33-GEW!$E$12)*SUM(Fasering!$D$5:$D$9)</f>
        <v>2748.5249563198699</v>
      </c>
      <c r="M33" s="45">
        <f>GEW!$E$12+($F33-GEW!$E$12)*SUM(Fasering!$D$5:$D$10)</f>
        <v>2996.0779851548969</v>
      </c>
      <c r="N33" s="45">
        <f>GEW!$E$12+($F33-GEW!$E$12)*SUM(Fasering!$D$5:$D$11)</f>
        <v>3243.0745118316408</v>
      </c>
      <c r="O33" s="55">
        <f>GEW!$E$12+($F33-GEW!$E$12)*SUM(Fasering!$D$5:$D$12)</f>
        <v>3490.6275406666673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25">
        <f t="shared" si="6"/>
        <v>0</v>
      </c>
      <c r="Z33" s="127">
        <f t="shared" si="7"/>
        <v>0</v>
      </c>
      <c r="AA33" s="54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564.68390031864999</v>
      </c>
      <c r="AJ33" s="9">
        <f>($AK$2+(K33+T33)*12*7.57%)*SUM(Fasering!$D$5:$D$8)</f>
        <v>980.18442534438657</v>
      </c>
      <c r="AK33" s="9">
        <f>($AK$2+(L33+U33)*12*7.57%)*SUM(Fasering!$D$5:$D$9)</f>
        <v>1462.407788954484</v>
      </c>
      <c r="AL33" s="9">
        <f>($AK$2+(M33+V33)*12*7.57%)*SUM(Fasering!$D$5:$D$10)</f>
        <v>2011.3539911489424</v>
      </c>
      <c r="AM33" s="9">
        <f>($AK$2+(N33+W33)*12*7.57%)*SUM(Fasering!$D$5:$D$11)</f>
        <v>2625.5641723145259</v>
      </c>
      <c r="AN33" s="82">
        <f>($AK$2+(O33+X33)*12*7.57%)*SUM(Fasering!$D$5:$D$12)</f>
        <v>3307.8060579416015</v>
      </c>
      <c r="AO33" s="5">
        <f>($AK$2+(I33+AA33)*12*7.57%)*SUM(Fasering!$D$5)</f>
        <v>0</v>
      </c>
      <c r="AP33" s="9">
        <f>($AK$2+(J33+AB33)*12*7.57%)*SUM(Fasering!$D$5:$D$7)</f>
        <v>564.68390031864999</v>
      </c>
      <c r="AQ33" s="9">
        <f>($AK$2+(K33+AC33)*12*7.57%)*SUM(Fasering!$D$5:$D$8)</f>
        <v>980.18442534438657</v>
      </c>
      <c r="AR33" s="9">
        <f>($AK$2+(L33+AD33)*12*7.57%)*SUM(Fasering!$D$5:$D$9)</f>
        <v>1462.407788954484</v>
      </c>
      <c r="AS33" s="9">
        <f>($AK$2+(M33+AE33)*12*7.57%)*SUM(Fasering!$D$5:$D$10)</f>
        <v>2011.3539911489424</v>
      </c>
      <c r="AT33" s="9">
        <f>($AK$2+(N33+AF33)*12*7.57%)*SUM(Fasering!$D$5:$D$11)</f>
        <v>2625.5641723145259</v>
      </c>
      <c r="AU33" s="82">
        <f>($AK$2+(O33+AG33)*12*7.57%)*SUM(Fasering!$D$5:$D$12)</f>
        <v>3307.8060579416015</v>
      </c>
    </row>
    <row r="34" spans="1:47" ht="15" x14ac:dyDescent="0.3">
      <c r="A34" s="32">
        <f t="shared" si="8"/>
        <v>25</v>
      </c>
      <c r="B34" s="125">
        <v>31133.13</v>
      </c>
      <c r="C34" s="126"/>
      <c r="D34" s="125">
        <f t="shared" si="0"/>
        <v>41902.079667000005</v>
      </c>
      <c r="E34" s="127">
        <f t="shared" si="1"/>
        <v>1038.7254223981718</v>
      </c>
      <c r="F34" s="125">
        <f t="shared" si="2"/>
        <v>3491.8399722500008</v>
      </c>
      <c r="G34" s="127">
        <f t="shared" si="3"/>
        <v>86.560451866514313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2253.7323894369415</v>
      </c>
      <c r="K34" s="45">
        <f>GEW!$E$12+($F34-GEW!$E$12)*SUM(Fasering!$D$5:$D$8)</f>
        <v>2501.465287300754</v>
      </c>
      <c r="L34" s="45">
        <f>GEW!$E$12+($F34-GEW!$E$12)*SUM(Fasering!$D$5:$D$9)</f>
        <v>2749.1981851645664</v>
      </c>
      <c r="M34" s="45">
        <f>GEW!$E$12+($F34-GEW!$E$12)*SUM(Fasering!$D$5:$D$10)</f>
        <v>2996.9310830283785</v>
      </c>
      <c r="N34" s="45">
        <f>GEW!$E$12+($F34-GEW!$E$12)*SUM(Fasering!$D$5:$D$11)</f>
        <v>3244.1070743861887</v>
      </c>
      <c r="O34" s="55">
        <f>GEW!$E$12+($F34-GEW!$E$12)*SUM(Fasering!$D$5:$D$12)</f>
        <v>3491.8399722500012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25">
        <f t="shared" si="6"/>
        <v>0</v>
      </c>
      <c r="Z34" s="127">
        <f t="shared" si="7"/>
        <v>0</v>
      </c>
      <c r="AA34" s="54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564.75753280221147</v>
      </c>
      <c r="AJ34" s="9">
        <f>($AK$2+(K34+T34)*12*7.57%)*SUM(Fasering!$D$5:$D$8)</f>
        <v>980.36679283878857</v>
      </c>
      <c r="AK34" s="9">
        <f>($AK$2+(L34+U34)*12*7.57%)*SUM(Fasering!$D$5:$D$9)</f>
        <v>1462.7473714651239</v>
      </c>
      <c r="AL34" s="9">
        <f>($AK$2+(M34+V34)*12*7.57%)*SUM(Fasering!$D$5:$D$10)</f>
        <v>2011.8992686812169</v>
      </c>
      <c r="AM34" s="9">
        <f>($AK$2+(N34+W34)*12*7.57%)*SUM(Fasering!$D$5:$D$11)</f>
        <v>2626.3629991160265</v>
      </c>
      <c r="AN34" s="82">
        <f>($AK$2+(O34+X34)*12*7.57%)*SUM(Fasering!$D$5:$D$12)</f>
        <v>3308.9074307919022</v>
      </c>
      <c r="AO34" s="5">
        <f>($AK$2+(I34+AA34)*12*7.57%)*SUM(Fasering!$D$5)</f>
        <v>0</v>
      </c>
      <c r="AP34" s="9">
        <f>($AK$2+(J34+AB34)*12*7.57%)*SUM(Fasering!$D$5:$D$7)</f>
        <v>564.75753280221147</v>
      </c>
      <c r="AQ34" s="9">
        <f>($AK$2+(K34+AC34)*12*7.57%)*SUM(Fasering!$D$5:$D$8)</f>
        <v>980.36679283878857</v>
      </c>
      <c r="AR34" s="9">
        <f>($AK$2+(L34+AD34)*12*7.57%)*SUM(Fasering!$D$5:$D$9)</f>
        <v>1462.7473714651239</v>
      </c>
      <c r="AS34" s="9">
        <f>($AK$2+(M34+AE34)*12*7.57%)*SUM(Fasering!$D$5:$D$10)</f>
        <v>2011.8992686812169</v>
      </c>
      <c r="AT34" s="9">
        <f>($AK$2+(N34+AF34)*12*7.57%)*SUM(Fasering!$D$5:$D$11)</f>
        <v>2626.3629991160265</v>
      </c>
      <c r="AU34" s="82">
        <f>($AK$2+(O34+AG34)*12*7.57%)*SUM(Fasering!$D$5:$D$12)</f>
        <v>3308.9074307919022</v>
      </c>
    </row>
    <row r="35" spans="1:47" ht="15" x14ac:dyDescent="0.3">
      <c r="A35" s="32">
        <f t="shared" si="8"/>
        <v>26</v>
      </c>
      <c r="B35" s="125">
        <v>31133.13</v>
      </c>
      <c r="C35" s="126"/>
      <c r="D35" s="125">
        <f t="shared" si="0"/>
        <v>41902.079667000005</v>
      </c>
      <c r="E35" s="127">
        <f t="shared" si="1"/>
        <v>1038.7254223981718</v>
      </c>
      <c r="F35" s="125">
        <f t="shared" si="2"/>
        <v>3491.8399722500008</v>
      </c>
      <c r="G35" s="127">
        <f t="shared" si="3"/>
        <v>86.560451866514313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2253.7323894369415</v>
      </c>
      <c r="K35" s="45">
        <f>GEW!$E$12+($F35-GEW!$E$12)*SUM(Fasering!$D$5:$D$8)</f>
        <v>2501.465287300754</v>
      </c>
      <c r="L35" s="45">
        <f>GEW!$E$12+($F35-GEW!$E$12)*SUM(Fasering!$D$5:$D$9)</f>
        <v>2749.1981851645664</v>
      </c>
      <c r="M35" s="45">
        <f>GEW!$E$12+($F35-GEW!$E$12)*SUM(Fasering!$D$5:$D$10)</f>
        <v>2996.9310830283785</v>
      </c>
      <c r="N35" s="45">
        <f>GEW!$E$12+($F35-GEW!$E$12)*SUM(Fasering!$D$5:$D$11)</f>
        <v>3244.1070743861887</v>
      </c>
      <c r="O35" s="55">
        <f>GEW!$E$12+($F35-GEW!$E$12)*SUM(Fasering!$D$5:$D$12)</f>
        <v>3491.8399722500012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25">
        <f t="shared" si="6"/>
        <v>0</v>
      </c>
      <c r="Z35" s="127">
        <f t="shared" si="7"/>
        <v>0</v>
      </c>
      <c r="AA35" s="54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564.75753280221147</v>
      </c>
      <c r="AJ35" s="9">
        <f>($AK$2+(K35+T35)*12*7.57%)*SUM(Fasering!$D$5:$D$8)</f>
        <v>980.36679283878857</v>
      </c>
      <c r="AK35" s="9">
        <f>($AK$2+(L35+U35)*12*7.57%)*SUM(Fasering!$D$5:$D$9)</f>
        <v>1462.7473714651239</v>
      </c>
      <c r="AL35" s="9">
        <f>($AK$2+(M35+V35)*12*7.57%)*SUM(Fasering!$D$5:$D$10)</f>
        <v>2011.8992686812169</v>
      </c>
      <c r="AM35" s="9">
        <f>($AK$2+(N35+W35)*12*7.57%)*SUM(Fasering!$D$5:$D$11)</f>
        <v>2626.3629991160265</v>
      </c>
      <c r="AN35" s="82">
        <f>($AK$2+(O35+X35)*12*7.57%)*SUM(Fasering!$D$5:$D$12)</f>
        <v>3308.9074307919022</v>
      </c>
      <c r="AO35" s="5">
        <f>($AK$2+(I35+AA35)*12*7.57%)*SUM(Fasering!$D$5)</f>
        <v>0</v>
      </c>
      <c r="AP35" s="9">
        <f>($AK$2+(J35+AB35)*12*7.57%)*SUM(Fasering!$D$5:$D$7)</f>
        <v>564.75753280221147</v>
      </c>
      <c r="AQ35" s="9">
        <f>($AK$2+(K35+AC35)*12*7.57%)*SUM(Fasering!$D$5:$D$8)</f>
        <v>980.36679283878857</v>
      </c>
      <c r="AR35" s="9">
        <f>($AK$2+(L35+AD35)*12*7.57%)*SUM(Fasering!$D$5:$D$9)</f>
        <v>1462.7473714651239</v>
      </c>
      <c r="AS35" s="9">
        <f>($AK$2+(M35+AE35)*12*7.57%)*SUM(Fasering!$D$5:$D$10)</f>
        <v>2011.8992686812169</v>
      </c>
      <c r="AT35" s="9">
        <f>($AK$2+(N35+AF35)*12*7.57%)*SUM(Fasering!$D$5:$D$11)</f>
        <v>2626.3629991160265</v>
      </c>
      <c r="AU35" s="82">
        <f>($AK$2+(O35+AG35)*12*7.57%)*SUM(Fasering!$D$5:$D$12)</f>
        <v>3308.9074307919022</v>
      </c>
    </row>
    <row r="36" spans="1:47" ht="15" x14ac:dyDescent="0.3">
      <c r="A36" s="32">
        <f t="shared" si="8"/>
        <v>27</v>
      </c>
      <c r="B36" s="125">
        <v>31143.98</v>
      </c>
      <c r="C36" s="126"/>
      <c r="D36" s="125">
        <f t="shared" si="0"/>
        <v>41916.682682000006</v>
      </c>
      <c r="E36" s="127">
        <f t="shared" si="1"/>
        <v>1039.0874216842383</v>
      </c>
      <c r="F36" s="125">
        <f t="shared" si="2"/>
        <v>3493.0568901666666</v>
      </c>
      <c r="G36" s="127">
        <f t="shared" si="3"/>
        <v>86.590618473686519</v>
      </c>
      <c r="H36" s="45">
        <f>'L4'!$H$10</f>
        <v>1707.89</v>
      </c>
      <c r="I36" s="45">
        <f>GEW!$E$12+($F36-GEW!$E$12)*SUM(Fasering!$D$5)</f>
        <v>1821.9627753333334</v>
      </c>
      <c r="J36" s="45">
        <f>GEW!$E$12+($F36-GEW!$E$12)*SUM(Fasering!$D$5:$D$7)</f>
        <v>2254.0470402269784</v>
      </c>
      <c r="K36" s="45">
        <f>GEW!$E$12+($F36-GEW!$E$12)*SUM(Fasering!$D$5:$D$8)</f>
        <v>2501.9604726849002</v>
      </c>
      <c r="L36" s="45">
        <f>GEW!$E$12+($F36-GEW!$E$12)*SUM(Fasering!$D$5:$D$9)</f>
        <v>2749.873905142822</v>
      </c>
      <c r="M36" s="45">
        <f>GEW!$E$12+($F36-GEW!$E$12)*SUM(Fasering!$D$5:$D$10)</f>
        <v>2997.7873376007437</v>
      </c>
      <c r="N36" s="45">
        <f>GEW!$E$12+($F36-GEW!$E$12)*SUM(Fasering!$D$5:$D$11)</f>
        <v>3245.1434577087448</v>
      </c>
      <c r="O36" s="55">
        <f>GEW!$E$12+($F36-GEW!$E$12)*SUM(Fasering!$D$5:$D$12)</f>
        <v>3493.056890166667</v>
      </c>
      <c r="P36" s="125">
        <f t="shared" si="4"/>
        <v>0</v>
      </c>
      <c r="Q36" s="127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25">
        <f t="shared" si="6"/>
        <v>0</v>
      </c>
      <c r="Z36" s="127">
        <f t="shared" si="7"/>
        <v>0</v>
      </c>
      <c r="AA36" s="54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($AK$2+(I36+R36)*12*7.57%)*SUM(Fasering!$D$5)</f>
        <v>0</v>
      </c>
      <c r="AI36" s="9">
        <f>($AK$2+(J36+S36)*12*7.57%)*SUM(Fasering!$D$5:$D$7)</f>
        <v>564.83143774639666</v>
      </c>
      <c r="AJ36" s="9">
        <f>($AK$2+(K36+T36)*12*7.57%)*SUM(Fasering!$D$5:$D$8)</f>
        <v>980.54983514353046</v>
      </c>
      <c r="AK36" s="9">
        <f>($AK$2+(L36+U36)*12*7.57%)*SUM(Fasering!$D$5:$D$9)</f>
        <v>1463.0882105252938</v>
      </c>
      <c r="AL36" s="9">
        <f>($AK$2+(M36+V36)*12*7.57%)*SUM(Fasering!$D$5:$D$10)</f>
        <v>2012.4465638916863</v>
      </c>
      <c r="AM36" s="9">
        <f>($AK$2+(N36+W36)*12*7.57%)*SUM(Fasering!$D$5:$D$11)</f>
        <v>2627.164781798383</v>
      </c>
      <c r="AN36" s="82">
        <f>($AK$2+(O36+X36)*12*7.57%)*SUM(Fasering!$D$5:$D$12)</f>
        <v>3310.0128790274016</v>
      </c>
      <c r="AO36" s="5">
        <f>($AK$2+(I36+AA36)*12*7.57%)*SUM(Fasering!$D$5)</f>
        <v>0</v>
      </c>
      <c r="AP36" s="9">
        <f>($AK$2+(J36+AB36)*12*7.57%)*SUM(Fasering!$D$5:$D$7)</f>
        <v>564.83143774639666</v>
      </c>
      <c r="AQ36" s="9">
        <f>($AK$2+(K36+AC36)*12*7.57%)*SUM(Fasering!$D$5:$D$8)</f>
        <v>980.54983514353046</v>
      </c>
      <c r="AR36" s="9">
        <f>($AK$2+(L36+AD36)*12*7.57%)*SUM(Fasering!$D$5:$D$9)</f>
        <v>1463.0882105252938</v>
      </c>
      <c r="AS36" s="9">
        <f>($AK$2+(M36+AE36)*12*7.57%)*SUM(Fasering!$D$5:$D$10)</f>
        <v>2012.4465638916863</v>
      </c>
      <c r="AT36" s="9">
        <f>($AK$2+(N36+AF36)*12*7.57%)*SUM(Fasering!$D$5:$D$11)</f>
        <v>2627.164781798383</v>
      </c>
      <c r="AU36" s="82">
        <f>($AK$2+(O36+AG36)*12*7.57%)*SUM(Fasering!$D$5:$D$12)</f>
        <v>3310.0128790274016</v>
      </c>
    </row>
    <row r="37" spans="1:47" ht="15" x14ac:dyDescent="0.3">
      <c r="A37" s="35"/>
      <c r="B37" s="128"/>
      <c r="C37" s="129"/>
      <c r="D37" s="128"/>
      <c r="E37" s="129"/>
      <c r="F37" s="128"/>
      <c r="G37" s="129"/>
      <c r="H37" s="46"/>
      <c r="I37" s="46"/>
      <c r="J37" s="46"/>
      <c r="K37" s="46"/>
      <c r="L37" s="46"/>
      <c r="M37" s="46"/>
      <c r="N37" s="46"/>
      <c r="O37" s="52"/>
      <c r="P37" s="128"/>
      <c r="Q37" s="129"/>
      <c r="R37" s="46"/>
      <c r="S37" s="46"/>
      <c r="T37" s="46"/>
      <c r="U37" s="46"/>
      <c r="V37" s="46"/>
      <c r="W37" s="46"/>
      <c r="X37" s="52"/>
      <c r="Y37" s="128"/>
      <c r="Z37" s="129"/>
      <c r="AA37" s="51"/>
      <c r="AB37" s="46"/>
      <c r="AC37" s="46"/>
      <c r="AD37" s="46"/>
      <c r="AE37" s="46"/>
      <c r="AF37" s="46"/>
      <c r="AG37" s="52"/>
      <c r="AH37" s="83"/>
      <c r="AI37" s="84"/>
      <c r="AJ37" s="84"/>
      <c r="AK37" s="84"/>
      <c r="AL37" s="84"/>
      <c r="AM37" s="84"/>
      <c r="AN37" s="85"/>
      <c r="AO37" s="83"/>
      <c r="AP37" s="84"/>
      <c r="AQ37" s="84"/>
      <c r="AR37" s="84"/>
      <c r="AS37" s="84"/>
      <c r="AT37" s="84"/>
      <c r="AU37" s="85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</row>
  </sheetData>
  <mergeCells count="169">
    <mergeCell ref="AH5:AN5"/>
    <mergeCell ref="AO5:AU5"/>
    <mergeCell ref="B7:C7"/>
    <mergeCell ref="D7:E7"/>
    <mergeCell ref="P7:Q7"/>
    <mergeCell ref="Y7:Z7"/>
    <mergeCell ref="B5:E5"/>
    <mergeCell ref="P5:Q5"/>
    <mergeCell ref="Y5:Z5"/>
    <mergeCell ref="B6:C6"/>
    <mergeCell ref="D6:E6"/>
    <mergeCell ref="F6:G6"/>
    <mergeCell ref="P6:Q6"/>
    <mergeCell ref="Y6:Z6"/>
    <mergeCell ref="R5:X5"/>
    <mergeCell ref="AA5:AG5"/>
    <mergeCell ref="F7:G7"/>
    <mergeCell ref="F5:G5"/>
    <mergeCell ref="H5:O5"/>
    <mergeCell ref="B9:C9"/>
    <mergeCell ref="D9:E9"/>
    <mergeCell ref="F9:G9"/>
    <mergeCell ref="P9:Q9"/>
    <mergeCell ref="Y9:Z9"/>
    <mergeCell ref="B8:C8"/>
    <mergeCell ref="D8:E8"/>
    <mergeCell ref="F8:G8"/>
    <mergeCell ref="P8:Q8"/>
    <mergeCell ref="Y8:Z8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4:C34"/>
    <mergeCell ref="D34:E34"/>
    <mergeCell ref="F34:G34"/>
    <mergeCell ref="P34:Q34"/>
    <mergeCell ref="Y34:Z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6" man="1"/>
    <brk id="24" max="1048575" man="1"/>
    <brk id="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5" bestFit="1" customWidth="1"/>
    <col min="8" max="15" width="11.25" customWidth="1"/>
    <col min="18" max="24" width="11.25" customWidth="1"/>
    <col min="27" max="40" width="11.25" customWidth="1"/>
    <col min="41" max="47" width="11.375" customWidth="1"/>
  </cols>
  <sheetData>
    <row r="1" spans="1:47" ht="16.5" x14ac:dyDescent="0.3">
      <c r="A1" s="21" t="s">
        <v>69</v>
      </c>
      <c r="B1" s="21" t="s">
        <v>19</v>
      </c>
      <c r="C1" s="21" t="s">
        <v>120</v>
      </c>
      <c r="D1" s="21"/>
      <c r="E1" s="22"/>
      <c r="G1" s="21"/>
      <c r="H1" s="21"/>
      <c r="I1" s="21"/>
      <c r="J1" s="23"/>
      <c r="K1" s="23"/>
      <c r="L1" s="99">
        <f>D7</f>
        <v>43374</v>
      </c>
      <c r="M1" s="23"/>
      <c r="N1" s="23"/>
      <c r="O1" s="24" t="s">
        <v>70</v>
      </c>
      <c r="P1" s="23"/>
      <c r="Q1" s="23"/>
      <c r="R1" s="23"/>
      <c r="S1" s="23"/>
      <c r="AH1" s="76" t="str">
        <f>'L4'!$AH$2</f>
        <v>Berekening eindejaarspremie 2019: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 s="23"/>
      <c r="AH2" s="77" t="s">
        <v>92</v>
      </c>
      <c r="AK2" s="78">
        <f>'L4'!$AK$3</f>
        <v>136.91999999999999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 t="s">
        <v>21</v>
      </c>
      <c r="O3" s="68">
        <f>'L4'!O3</f>
        <v>1.3459000000000001</v>
      </c>
      <c r="P3" s="23"/>
      <c r="AH3" s="77" t="s">
        <v>47</v>
      </c>
      <c r="AJ3" s="78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21"/>
      <c r="K4" s="21"/>
      <c r="L4" s="21"/>
      <c r="M4" s="21"/>
      <c r="N4" s="21"/>
      <c r="O4" s="21"/>
      <c r="P4" s="21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47" ht="15" x14ac:dyDescent="0.3">
      <c r="A5" s="28"/>
      <c r="B5" s="132" t="s">
        <v>22</v>
      </c>
      <c r="C5" s="147"/>
      <c r="D5" s="147"/>
      <c r="E5" s="133"/>
      <c r="F5" s="132" t="s">
        <v>23</v>
      </c>
      <c r="G5" s="133"/>
      <c r="H5" s="144" t="s">
        <v>37</v>
      </c>
      <c r="I5" s="145"/>
      <c r="J5" s="145"/>
      <c r="K5" s="145"/>
      <c r="L5" s="145"/>
      <c r="M5" s="145"/>
      <c r="N5" s="145"/>
      <c r="O5" s="146"/>
      <c r="P5" s="132" t="s">
        <v>24</v>
      </c>
      <c r="Q5" s="135"/>
      <c r="R5" s="144" t="s">
        <v>38</v>
      </c>
      <c r="S5" s="145"/>
      <c r="T5" s="145"/>
      <c r="U5" s="145"/>
      <c r="V5" s="145"/>
      <c r="W5" s="145"/>
      <c r="X5" s="146"/>
      <c r="Y5" s="132" t="s">
        <v>25</v>
      </c>
      <c r="Z5" s="133"/>
      <c r="AA5" s="144" t="s">
        <v>39</v>
      </c>
      <c r="AB5" s="145"/>
      <c r="AC5" s="145"/>
      <c r="AD5" s="145"/>
      <c r="AE5" s="145"/>
      <c r="AF5" s="145"/>
      <c r="AG5" s="146"/>
      <c r="AH5" s="144" t="s">
        <v>99</v>
      </c>
      <c r="AI5" s="145"/>
      <c r="AJ5" s="145"/>
      <c r="AK5" s="145"/>
      <c r="AL5" s="145"/>
      <c r="AM5" s="145"/>
      <c r="AN5" s="146"/>
      <c r="AO5" s="144" t="s">
        <v>100</v>
      </c>
      <c r="AP5" s="145"/>
      <c r="AQ5" s="145"/>
      <c r="AR5" s="145"/>
      <c r="AS5" s="145"/>
      <c r="AT5" s="145"/>
      <c r="AU5" s="146"/>
    </row>
    <row r="6" spans="1:47" ht="15" x14ac:dyDescent="0.3">
      <c r="A6" s="32"/>
      <c r="B6" s="148">
        <v>1</v>
      </c>
      <c r="C6" s="149"/>
      <c r="D6" s="148"/>
      <c r="E6" s="149"/>
      <c r="F6" s="148"/>
      <c r="G6" s="149"/>
      <c r="H6" s="43" t="s">
        <v>128</v>
      </c>
      <c r="I6" s="43" t="s">
        <v>32</v>
      </c>
      <c r="J6" s="43" t="s">
        <v>33</v>
      </c>
      <c r="K6" s="43" t="s">
        <v>34</v>
      </c>
      <c r="L6" s="43" t="s">
        <v>35</v>
      </c>
      <c r="M6" s="43" t="s">
        <v>36</v>
      </c>
      <c r="N6" s="43" t="s">
        <v>125</v>
      </c>
      <c r="O6" s="109" t="s">
        <v>126</v>
      </c>
      <c r="P6" s="148"/>
      <c r="Q6" s="149"/>
      <c r="R6" s="43" t="s">
        <v>127</v>
      </c>
      <c r="S6" s="43" t="s">
        <v>33</v>
      </c>
      <c r="T6" s="43" t="s">
        <v>34</v>
      </c>
      <c r="U6" s="43" t="s">
        <v>35</v>
      </c>
      <c r="V6" s="43" t="s">
        <v>36</v>
      </c>
      <c r="W6" s="43" t="s">
        <v>125</v>
      </c>
      <c r="X6" s="109" t="s">
        <v>126</v>
      </c>
      <c r="Y6" s="150" t="s">
        <v>27</v>
      </c>
      <c r="Z6" s="149"/>
      <c r="AA6" s="43" t="s">
        <v>127</v>
      </c>
      <c r="AB6" s="43" t="s">
        <v>33</v>
      </c>
      <c r="AC6" s="43" t="s">
        <v>34</v>
      </c>
      <c r="AD6" s="43" t="s">
        <v>35</v>
      </c>
      <c r="AE6" s="43" t="s">
        <v>36</v>
      </c>
      <c r="AF6" s="43" t="s">
        <v>125</v>
      </c>
      <c r="AG6" s="109" t="s">
        <v>126</v>
      </c>
      <c r="AH6" s="43" t="s">
        <v>127</v>
      </c>
      <c r="AI6" s="43" t="s">
        <v>33</v>
      </c>
      <c r="AJ6" s="43" t="s">
        <v>34</v>
      </c>
      <c r="AK6" s="43" t="s">
        <v>35</v>
      </c>
      <c r="AL6" s="43" t="s">
        <v>36</v>
      </c>
      <c r="AM6" s="43" t="s">
        <v>125</v>
      </c>
      <c r="AN6" s="109" t="s">
        <v>126</v>
      </c>
      <c r="AO6" s="43" t="s">
        <v>127</v>
      </c>
      <c r="AP6" s="43" t="s">
        <v>33</v>
      </c>
      <c r="AQ6" s="43" t="s">
        <v>34</v>
      </c>
      <c r="AR6" s="43" t="s">
        <v>35</v>
      </c>
      <c r="AS6" s="43" t="s">
        <v>36</v>
      </c>
      <c r="AT6" s="43" t="s">
        <v>125</v>
      </c>
      <c r="AU6" s="109" t="s">
        <v>126</v>
      </c>
    </row>
    <row r="7" spans="1:47" ht="15" x14ac:dyDescent="0.3">
      <c r="A7" s="32"/>
      <c r="B7" s="136" t="s">
        <v>30</v>
      </c>
      <c r="C7" s="137"/>
      <c r="D7" s="142">
        <f>'L4'!$D$8</f>
        <v>43374</v>
      </c>
      <c r="E7" s="141"/>
      <c r="F7" s="142">
        <f>D7</f>
        <v>43374</v>
      </c>
      <c r="G7" s="143"/>
      <c r="H7" s="47"/>
      <c r="I7" s="47" t="s">
        <v>101</v>
      </c>
      <c r="J7" s="47" t="s">
        <v>102</v>
      </c>
      <c r="K7" s="47" t="s">
        <v>103</v>
      </c>
      <c r="L7" s="47" t="s">
        <v>103</v>
      </c>
      <c r="M7" s="47" t="s">
        <v>103</v>
      </c>
      <c r="N7" s="47" t="s">
        <v>104</v>
      </c>
      <c r="O7" s="53" t="s">
        <v>103</v>
      </c>
      <c r="P7" s="140"/>
      <c r="Q7" s="141"/>
      <c r="R7" s="47" t="s">
        <v>101</v>
      </c>
      <c r="S7" s="47" t="s">
        <v>102</v>
      </c>
      <c r="T7" s="47" t="s">
        <v>103</v>
      </c>
      <c r="U7" s="47" t="s">
        <v>103</v>
      </c>
      <c r="V7" s="47" t="s">
        <v>103</v>
      </c>
      <c r="W7" s="47" t="s">
        <v>104</v>
      </c>
      <c r="X7" s="53" t="s">
        <v>103</v>
      </c>
      <c r="Y7" s="140"/>
      <c r="Z7" s="141"/>
      <c r="AA7" s="47" t="s">
        <v>101</v>
      </c>
      <c r="AB7" s="47" t="s">
        <v>102</v>
      </c>
      <c r="AC7" s="47" t="s">
        <v>103</v>
      </c>
      <c r="AD7" s="47" t="s">
        <v>103</v>
      </c>
      <c r="AE7" s="47" t="s">
        <v>103</v>
      </c>
      <c r="AF7" s="47" t="s">
        <v>104</v>
      </c>
      <c r="AG7" s="53" t="s">
        <v>103</v>
      </c>
      <c r="AH7" s="47" t="s">
        <v>101</v>
      </c>
      <c r="AI7" s="47" t="s">
        <v>102</v>
      </c>
      <c r="AJ7" s="47" t="s">
        <v>103</v>
      </c>
      <c r="AK7" s="47" t="s">
        <v>103</v>
      </c>
      <c r="AL7" s="47" t="s">
        <v>103</v>
      </c>
      <c r="AM7" s="47" t="s">
        <v>104</v>
      </c>
      <c r="AN7" s="53" t="s">
        <v>103</v>
      </c>
      <c r="AO7" s="47" t="s">
        <v>101</v>
      </c>
      <c r="AP7" s="47" t="s">
        <v>102</v>
      </c>
      <c r="AQ7" s="47" t="s">
        <v>103</v>
      </c>
      <c r="AR7" s="47" t="s">
        <v>103</v>
      </c>
      <c r="AS7" s="47" t="s">
        <v>103</v>
      </c>
      <c r="AT7" s="47" t="s">
        <v>104</v>
      </c>
      <c r="AU7" s="53" t="s">
        <v>103</v>
      </c>
    </row>
    <row r="8" spans="1:47" ht="15" x14ac:dyDescent="0.3">
      <c r="A8" s="32"/>
      <c r="B8" s="132"/>
      <c r="C8" s="133"/>
      <c r="D8" s="134"/>
      <c r="E8" s="135"/>
      <c r="F8" s="134"/>
      <c r="G8" s="135"/>
      <c r="H8" s="44"/>
      <c r="I8" s="44"/>
      <c r="J8" s="44"/>
      <c r="K8" s="44"/>
      <c r="L8" s="44"/>
      <c r="M8" s="44"/>
      <c r="N8" s="44"/>
      <c r="O8" s="75"/>
      <c r="P8" s="134"/>
      <c r="Q8" s="135"/>
      <c r="R8" s="44"/>
      <c r="S8" s="44"/>
      <c r="T8" s="44"/>
      <c r="U8" s="44"/>
      <c r="V8" s="44"/>
      <c r="W8" s="44"/>
      <c r="X8" s="75"/>
      <c r="Y8" s="134"/>
      <c r="Z8" s="135"/>
      <c r="AA8" s="74"/>
      <c r="AB8" s="44"/>
      <c r="AC8" s="44"/>
      <c r="AD8" s="44"/>
      <c r="AE8" s="44"/>
      <c r="AF8" s="44"/>
      <c r="AG8" s="75"/>
      <c r="AH8" s="79"/>
      <c r="AI8" s="80"/>
      <c r="AJ8" s="80"/>
      <c r="AK8" s="80"/>
      <c r="AL8" s="80"/>
      <c r="AM8" s="80"/>
      <c r="AN8" s="81"/>
      <c r="AO8" s="79"/>
      <c r="AP8" s="80"/>
      <c r="AQ8" s="80"/>
      <c r="AR8" s="80"/>
      <c r="AS8" s="80"/>
      <c r="AT8" s="80"/>
      <c r="AU8" s="81"/>
    </row>
    <row r="9" spans="1:47" ht="15" x14ac:dyDescent="0.3">
      <c r="A9" s="32">
        <v>0</v>
      </c>
      <c r="B9" s="125">
        <v>20228.900000000001</v>
      </c>
      <c r="C9" s="126"/>
      <c r="D9" s="125">
        <f t="shared" ref="D9:D36" si="0">B9*$O$3</f>
        <v>27226.076510000003</v>
      </c>
      <c r="E9" s="127">
        <f t="shared" ref="E9:E36" si="1">D9/40.3399</f>
        <v>674.91680718097973</v>
      </c>
      <c r="F9" s="125">
        <f t="shared" ref="F9:F36" si="2">B9/12*$O$3</f>
        <v>2268.839709166667</v>
      </c>
      <c r="G9" s="127">
        <f t="shared" ref="G9:G36" si="3">F9/40.3399</f>
        <v>56.243067265081642</v>
      </c>
      <c r="H9" s="45">
        <f>'L4'!$H$10</f>
        <v>1707.89</v>
      </c>
      <c r="I9" s="45">
        <f>GEW!$E$12+($F9-GEW!$E$12)*SUM(Fasering!$D$5)</f>
        <v>1821.9627753333334</v>
      </c>
      <c r="J9" s="45">
        <f>GEW!$E$12+($F9-GEW!$E$12)*SUM(Fasering!$D$5:$D$7)</f>
        <v>1937.5089254510124</v>
      </c>
      <c r="K9" s="45">
        <f>GEW!$E$12+($F9-GEW!$E$12)*SUM(Fasering!$D$5:$D$8)</f>
        <v>2003.8048890173388</v>
      </c>
      <c r="L9" s="45">
        <f>GEW!$E$12+($F9-GEW!$E$12)*SUM(Fasering!$D$5:$D$9)</f>
        <v>2070.1008525836655</v>
      </c>
      <c r="M9" s="45">
        <f>GEW!$E$12+($F9-GEW!$E$12)*SUM(Fasering!$D$5:$D$10)</f>
        <v>2136.396816149992</v>
      </c>
      <c r="N9" s="45">
        <f>GEW!$E$12+($F9-GEW!$E$12)*SUM(Fasering!$D$5:$D$11)</f>
        <v>2202.5437456003406</v>
      </c>
      <c r="O9" s="72">
        <f>GEW!$E$12+($F9-GEW!$E$12)*SUM(Fasering!$D$5:$D$12)</f>
        <v>2268.839709166667</v>
      </c>
      <c r="P9" s="125">
        <f t="shared" ref="P9:P36" si="4">((B9&lt;19968.2)*913.03+(B9&gt;19968.2)*(B9&lt;20424.71)*(20424.71-B9+456.51)+(B9&gt;20424.71)*(B9&lt;22659.62)*456.51+(B9&gt;22659.62)*(B9&lt;23116.13)*(23116.13-B9))/12*$O$3</f>
        <v>73.16312399999974</v>
      </c>
      <c r="Q9" s="127">
        <f t="shared" ref="Q9:Q36" si="5">P9/40.3399</f>
        <v>1.8136664691781521</v>
      </c>
      <c r="R9" s="45">
        <f>$P9*SUM(Fasering!$D$5)</f>
        <v>0</v>
      </c>
      <c r="S9" s="45">
        <f>$P9*SUM(Fasering!$D$5:$D$7)</f>
        <v>18.917327498347024</v>
      </c>
      <c r="T9" s="45">
        <f>$P9*SUM(Fasering!$D$5:$D$8)</f>
        <v>29.771366800611879</v>
      </c>
      <c r="U9" s="45">
        <f>$P9*SUM(Fasering!$D$5:$D$9)</f>
        <v>40.625406102876731</v>
      </c>
      <c r="V9" s="45">
        <f>$P9*SUM(Fasering!$D$5:$D$10)</f>
        <v>51.47944540514159</v>
      </c>
      <c r="W9" s="45">
        <f>$P9*SUM(Fasering!$D$5:$D$11)</f>
        <v>62.309084697734903</v>
      </c>
      <c r="X9" s="72">
        <f>$P9*SUM(Fasering!$D$5:$D$12)</f>
        <v>73.163123999999755</v>
      </c>
      <c r="Y9" s="125">
        <f t="shared" ref="Y9:Y36" si="6">((B9&lt;19968.2)*456.51+(B9&gt;19968.2)*(B9&lt;20196.46)*(20196.46-B9+228.26)+(B9&gt;20196.46)*(B9&lt;22659.62)*228.26+(B9&gt;22659.62)*(B9&lt;22887.88)*(22887.88-B9))/12*$O$3</f>
        <v>25.601261166666667</v>
      </c>
      <c r="Z9" s="127">
        <f t="shared" ref="Z9:Z36" si="7">Y9/40.3399</f>
        <v>0.63463868692452552</v>
      </c>
      <c r="AA9" s="71">
        <f>$Y9*SUM(Fasering!$D$5)</f>
        <v>0</v>
      </c>
      <c r="AB9" s="45">
        <f>$Y9*SUM(Fasering!$D$5:$D$7)</f>
        <v>6.6195566206351284</v>
      </c>
      <c r="AC9" s="45">
        <f>$Y9*SUM(Fasering!$D$5:$D$8)</f>
        <v>10.417605141506764</v>
      </c>
      <c r="AD9" s="45">
        <f>$Y9*SUM(Fasering!$D$5:$D$9)</f>
        <v>14.215653662378397</v>
      </c>
      <c r="AE9" s="45">
        <f>$Y9*SUM(Fasering!$D$5:$D$10)</f>
        <v>18.013702183250032</v>
      </c>
      <c r="AF9" s="45">
        <f>$Y9*SUM(Fasering!$D$5:$D$11)</f>
        <v>21.803212645795039</v>
      </c>
      <c r="AG9" s="72">
        <f>$Y9*SUM(Fasering!$D$5:$D$12)</f>
        <v>25.601261166666674</v>
      </c>
      <c r="AH9" s="5">
        <f>($AK$2+(I9+R9)*12*7.57%)*SUM(Fasering!$D$5)</f>
        <v>0</v>
      </c>
      <c r="AI9" s="9">
        <f>($AK$2+(J9+S9)*12*7.57%)*SUM(Fasering!$D$5:$D$7)</f>
        <v>494.92648797813337</v>
      </c>
      <c r="AJ9" s="9">
        <f>($AK$2+(K9+T9)*12*7.57%)*SUM(Fasering!$D$5:$D$8)</f>
        <v>807.41442100391157</v>
      </c>
      <c r="AK9" s="9">
        <f>($AK$2+(L9+U9)*12*7.57%)*SUM(Fasering!$D$5:$D$9)</f>
        <v>1140.6965540134618</v>
      </c>
      <c r="AL9" s="9">
        <f>($AK$2+(M9+V9)*12*7.57%)*SUM(Fasering!$D$5:$D$10)</f>
        <v>1494.772887006784</v>
      </c>
      <c r="AM9" s="9">
        <f>($AK$2+(N9+W9)*12*7.57%)*SUM(Fasering!$D$5:$D$11)</f>
        <v>1868.77738629705</v>
      </c>
      <c r="AN9" s="82">
        <f>($AK$2+(O9+X9)*12*7.57%)*SUM(Fasering!$D$5:$D$12)</f>
        <v>2264.3953736486005</v>
      </c>
      <c r="AO9" s="5">
        <f>($AK$2+(I9+AA9)*12*7.57%)*SUM(Fasering!$D$5)</f>
        <v>0</v>
      </c>
      <c r="AP9" s="9">
        <f>($AK$2+(J9+AB9)*12*7.57%)*SUM(Fasering!$D$5:$D$7)</f>
        <v>492.03799667572247</v>
      </c>
      <c r="AQ9" s="9">
        <f>($AK$2+(K9+AC9)*12*7.57%)*SUM(Fasering!$D$5:$D$8)</f>
        <v>800.26041918373392</v>
      </c>
      <c r="AR9" s="9">
        <f>($AK$2+(L9+AD9)*12*7.57%)*SUM(Fasering!$D$5:$D$9)</f>
        <v>1127.3752441649992</v>
      </c>
      <c r="AS9" s="9">
        <f>($AK$2+(M9+AE9)*12*7.57%)*SUM(Fasering!$D$5:$D$10)</f>
        <v>1473.3824716195188</v>
      </c>
      <c r="AT9" s="9">
        <f>($AK$2+(N9+AF9)*12*7.57%)*SUM(Fasering!$D$5:$D$11)</f>
        <v>1837.4406153956265</v>
      </c>
      <c r="AU9" s="82">
        <f>($AK$2+(O9+AG9)*12*7.57%)*SUM(Fasering!$D$5:$D$12)</f>
        <v>2221.190177450801</v>
      </c>
    </row>
    <row r="10" spans="1:47" ht="15" x14ac:dyDescent="0.3">
      <c r="A10" s="32">
        <f t="shared" ref="A10:A36" si="8">+A9+1</f>
        <v>1</v>
      </c>
      <c r="B10" s="125">
        <v>20614.2</v>
      </c>
      <c r="C10" s="126"/>
      <c r="D10" s="125">
        <f t="shared" si="0"/>
        <v>27744.651780000004</v>
      </c>
      <c r="E10" s="127">
        <f t="shared" si="1"/>
        <v>687.77195233503312</v>
      </c>
      <c r="F10" s="125">
        <f t="shared" si="2"/>
        <v>2312.0543150000003</v>
      </c>
      <c r="G10" s="127">
        <f t="shared" si="3"/>
        <v>57.31432936125276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1948.6826535064347</v>
      </c>
      <c r="K10" s="45">
        <f>GEW!$E$12+($F10-GEW!$E$12)*SUM(Fasering!$D$5:$D$8)</f>
        <v>2021.3896750552892</v>
      </c>
      <c r="L10" s="45">
        <f>GEW!$E$12+($F10-GEW!$E$12)*SUM(Fasering!$D$5:$D$9)</f>
        <v>2094.0966966041437</v>
      </c>
      <c r="M10" s="45">
        <f>GEW!$E$12+($F10-GEW!$E$12)*SUM(Fasering!$D$5:$D$10)</f>
        <v>2166.803718152998</v>
      </c>
      <c r="N10" s="45">
        <f>GEW!$E$12+($F10-GEW!$E$12)*SUM(Fasering!$D$5:$D$11)</f>
        <v>2239.347293451146</v>
      </c>
      <c r="O10" s="72">
        <f>GEW!$E$12+($F10-GEW!$E$12)*SUM(Fasering!$D$5:$D$12)</f>
        <v>2312.0543150000003</v>
      </c>
      <c r="P10" s="125">
        <f t="shared" si="4"/>
        <v>51.201400749999998</v>
      </c>
      <c r="Q10" s="127">
        <f t="shared" si="5"/>
        <v>1.2692495705244682</v>
      </c>
      <c r="R10" s="45">
        <f>$P10*SUM(Fasering!$D$5)</f>
        <v>0</v>
      </c>
      <c r="S10" s="45">
        <f>$P10*SUM(Fasering!$D$5:$D$7)</f>
        <v>13.238823240542111</v>
      </c>
      <c r="T10" s="45">
        <f>$P10*SUM(Fasering!$D$5:$D$8)</f>
        <v>20.834753890954403</v>
      </c>
      <c r="U10" s="45">
        <f>$P10*SUM(Fasering!$D$5:$D$9)</f>
        <v>28.430684541366695</v>
      </c>
      <c r="V10" s="45">
        <f>$P10*SUM(Fasering!$D$5:$D$10)</f>
        <v>36.026615191778987</v>
      </c>
      <c r="W10" s="45">
        <f>$P10*SUM(Fasering!$D$5:$D$11)</f>
        <v>43.60547009958772</v>
      </c>
      <c r="X10" s="72">
        <f>$P10*SUM(Fasering!$D$5:$D$12)</f>
        <v>51.201400750000012</v>
      </c>
      <c r="Y10" s="125">
        <f t="shared" si="6"/>
        <v>25.601261166666667</v>
      </c>
      <c r="Z10" s="127">
        <f t="shared" si="7"/>
        <v>0.63463868692452552</v>
      </c>
      <c r="AA10" s="71">
        <f>$Y10*SUM(Fasering!$D$5)</f>
        <v>0</v>
      </c>
      <c r="AB10" s="45">
        <f>$Y10*SUM(Fasering!$D$5:$D$7)</f>
        <v>6.6195566206351284</v>
      </c>
      <c r="AC10" s="45">
        <f>$Y10*SUM(Fasering!$D$5:$D$8)</f>
        <v>10.417605141506764</v>
      </c>
      <c r="AD10" s="45">
        <f>$Y10*SUM(Fasering!$D$5:$D$9)</f>
        <v>14.215653662378397</v>
      </c>
      <c r="AE10" s="45">
        <f>$Y10*SUM(Fasering!$D$5:$D$10)</f>
        <v>18.013702183250032</v>
      </c>
      <c r="AF10" s="45">
        <f>$Y10*SUM(Fasering!$D$5:$D$11)</f>
        <v>21.803212645795039</v>
      </c>
      <c r="AG10" s="72">
        <f>$Y10*SUM(Fasering!$D$5:$D$12)</f>
        <v>25.601261166666674</v>
      </c>
      <c r="AH10" s="5">
        <f>($AK$2+(I10+R10)*12*7.57%)*SUM(Fasering!$D$5)</f>
        <v>0</v>
      </c>
      <c r="AI10" s="9">
        <f>($AK$2+(J10+S10)*12*7.57%)*SUM(Fasering!$D$5:$D$7)</f>
        <v>496.21720206787023</v>
      </c>
      <c r="AJ10" s="9">
        <f>($AK$2+(K10+T10)*12*7.57%)*SUM(Fasering!$D$5:$D$8)</f>
        <v>810.611166287375</v>
      </c>
      <c r="AK10" s="9">
        <f>($AK$2+(L10+U10)*12*7.57%)*SUM(Fasering!$D$5:$D$9)</f>
        <v>1146.6491432772102</v>
      </c>
      <c r="AL10" s="9">
        <f>($AK$2+(M10+V10)*12*7.57%)*SUM(Fasering!$D$5:$D$10)</f>
        <v>1504.331133037376</v>
      </c>
      <c r="AM10" s="9">
        <f>($AK$2+(N10+W10)*12*7.57%)*SUM(Fasering!$D$5:$D$11)</f>
        <v>1882.7801328850585</v>
      </c>
      <c r="AN10" s="82">
        <f>($AK$2+(O10+X10)*12*7.57%)*SUM(Fasering!$D$5:$D$12)</f>
        <v>2283.701492187301</v>
      </c>
      <c r="AO10" s="5">
        <f>($AK$2+(I10+AA10)*12*7.57%)*SUM(Fasering!$D$5)</f>
        <v>0</v>
      </c>
      <c r="AP10" s="9">
        <f>($AK$2+(J10+AB10)*12*7.57%)*SUM(Fasering!$D$5:$D$7)</f>
        <v>494.6624736337447</v>
      </c>
      <c r="AQ10" s="9">
        <f>($AK$2+(K10+AC10)*12*7.57%)*SUM(Fasering!$D$5:$D$8)</f>
        <v>806.76052978439054</v>
      </c>
      <c r="AR10" s="9">
        <f>($AK$2+(L10+AD10)*12*7.57%)*SUM(Fasering!$D$5:$D$9)</f>
        <v>1139.4789575183279</v>
      </c>
      <c r="AS10" s="9">
        <f>($AK$2+(M10+AE10)*12*7.57%)*SUM(Fasering!$D$5:$D$10)</f>
        <v>1492.817756835557</v>
      </c>
      <c r="AT10" s="9">
        <f>($AK$2+(N10+AF10)*12*7.57%)*SUM(Fasering!$D$5:$D$11)</f>
        <v>1865.9131377469885</v>
      </c>
      <c r="AU10" s="82">
        <f>($AK$2+(O10+AG10)*12*7.57%)*SUM(Fasering!$D$5:$D$12)</f>
        <v>2260.4463253898007</v>
      </c>
    </row>
    <row r="11" spans="1:47" ht="15" x14ac:dyDescent="0.3">
      <c r="A11" s="32">
        <f t="shared" si="8"/>
        <v>2</v>
      </c>
      <c r="B11" s="125">
        <v>21206.19</v>
      </c>
      <c r="C11" s="126"/>
      <c r="D11" s="125">
        <f t="shared" si="0"/>
        <v>28541.411121000001</v>
      </c>
      <c r="E11" s="127">
        <f t="shared" si="1"/>
        <v>707.52310047868241</v>
      </c>
      <c r="F11" s="125">
        <f t="shared" si="2"/>
        <v>2378.4509267500002</v>
      </c>
      <c r="G11" s="127">
        <f t="shared" si="3"/>
        <v>58.960258373223539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1965.8504066118837</v>
      </c>
      <c r="K11" s="45">
        <f>GEW!$E$12+($F11-GEW!$E$12)*SUM(Fasering!$D$5:$D$8)</f>
        <v>2048.4076285632214</v>
      </c>
      <c r="L11" s="45">
        <f>GEW!$E$12+($F11-GEW!$E$12)*SUM(Fasering!$D$5:$D$9)</f>
        <v>2130.9648505145587</v>
      </c>
      <c r="M11" s="45">
        <f>GEW!$E$12+($F11-GEW!$E$12)*SUM(Fasering!$D$5:$D$10)</f>
        <v>2213.5220724658966</v>
      </c>
      <c r="N11" s="45">
        <f>GEW!$E$12+($F11-GEW!$E$12)*SUM(Fasering!$D$5:$D$11)</f>
        <v>2295.8937047986628</v>
      </c>
      <c r="O11" s="72">
        <f>GEW!$E$12+($F11-GEW!$E$12)*SUM(Fasering!$D$5:$D$12)</f>
        <v>2378.4509267500002</v>
      </c>
      <c r="P11" s="125">
        <f t="shared" si="4"/>
        <v>51.201400749999998</v>
      </c>
      <c r="Q11" s="127">
        <f t="shared" si="5"/>
        <v>1.2692495705244682</v>
      </c>
      <c r="R11" s="45">
        <f>$P11*SUM(Fasering!$D$5)</f>
        <v>0</v>
      </c>
      <c r="S11" s="45">
        <f>$P11*SUM(Fasering!$D$5:$D$7)</f>
        <v>13.238823240542111</v>
      </c>
      <c r="T11" s="45">
        <f>$P11*SUM(Fasering!$D$5:$D$8)</f>
        <v>20.834753890954403</v>
      </c>
      <c r="U11" s="45">
        <f>$P11*SUM(Fasering!$D$5:$D$9)</f>
        <v>28.430684541366695</v>
      </c>
      <c r="V11" s="45">
        <f>$P11*SUM(Fasering!$D$5:$D$10)</f>
        <v>36.026615191778987</v>
      </c>
      <c r="W11" s="45">
        <f>$P11*SUM(Fasering!$D$5:$D$11)</f>
        <v>43.60547009958772</v>
      </c>
      <c r="X11" s="72">
        <f>$P11*SUM(Fasering!$D$5:$D$12)</f>
        <v>51.201400750000012</v>
      </c>
      <c r="Y11" s="125">
        <f t="shared" si="6"/>
        <v>25.601261166666667</v>
      </c>
      <c r="Z11" s="127">
        <f t="shared" si="7"/>
        <v>0.63463868692452552</v>
      </c>
      <c r="AA11" s="71">
        <f>$Y11*SUM(Fasering!$D$5)</f>
        <v>0</v>
      </c>
      <c r="AB11" s="45">
        <f>$Y11*SUM(Fasering!$D$5:$D$7)</f>
        <v>6.6195566206351284</v>
      </c>
      <c r="AC11" s="45">
        <f>$Y11*SUM(Fasering!$D$5:$D$8)</f>
        <v>10.417605141506764</v>
      </c>
      <c r="AD11" s="45">
        <f>$Y11*SUM(Fasering!$D$5:$D$9)</f>
        <v>14.215653662378397</v>
      </c>
      <c r="AE11" s="45">
        <f>$Y11*SUM(Fasering!$D$5:$D$10)</f>
        <v>18.013702183250032</v>
      </c>
      <c r="AF11" s="45">
        <f>$Y11*SUM(Fasering!$D$5:$D$11)</f>
        <v>21.803212645795039</v>
      </c>
      <c r="AG11" s="72">
        <f>$Y11*SUM(Fasering!$D$5:$D$12)</f>
        <v>25.601261166666674</v>
      </c>
      <c r="AH11" s="5">
        <f>($AK$2+(I11+R11)*12*7.57%)*SUM(Fasering!$D$5)</f>
        <v>0</v>
      </c>
      <c r="AI11" s="9">
        <f>($AK$2+(J11+S11)*12*7.57%)*SUM(Fasering!$D$5:$D$7)</f>
        <v>500.24955118383065</v>
      </c>
      <c r="AJ11" s="9">
        <f>($AK$2+(K11+T11)*12*7.57%)*SUM(Fasering!$D$5:$D$8)</f>
        <v>820.59819061772191</v>
      </c>
      <c r="AK11" s="9">
        <f>($AK$2+(L11+U11)*12*7.57%)*SUM(Fasering!$D$5:$D$9)</f>
        <v>1165.2457621924375</v>
      </c>
      <c r="AL11" s="9">
        <f>($AK$2+(M11+V11)*12*7.57%)*SUM(Fasering!$D$5:$D$10)</f>
        <v>1534.1922659079776</v>
      </c>
      <c r="AM11" s="9">
        <f>($AK$2+(N11+W11)*12*7.57%)*SUM(Fasering!$D$5:$D$11)</f>
        <v>1926.5264305927742</v>
      </c>
      <c r="AN11" s="82">
        <f>($AK$2+(O11+X11)*12*7.57%)*SUM(Fasering!$D$5:$D$12)</f>
        <v>2344.0161743010012</v>
      </c>
      <c r="AO11" s="5">
        <f>($AK$2+(I11+AA11)*12*7.57%)*SUM(Fasering!$D$5)</f>
        <v>0</v>
      </c>
      <c r="AP11" s="9">
        <f>($AK$2+(J11+AB11)*12*7.57%)*SUM(Fasering!$D$5:$D$7)</f>
        <v>498.69482274970511</v>
      </c>
      <c r="AQ11" s="9">
        <f>($AK$2+(K11+AC11)*12*7.57%)*SUM(Fasering!$D$5:$D$8)</f>
        <v>816.74755411473757</v>
      </c>
      <c r="AR11" s="9">
        <f>($AK$2+(L11+AD11)*12*7.57%)*SUM(Fasering!$D$5:$D$9)</f>
        <v>1158.0755764335554</v>
      </c>
      <c r="AS11" s="9">
        <f>($AK$2+(M11+AE11)*12*7.57%)*SUM(Fasering!$D$5:$D$10)</f>
        <v>1522.6788897061588</v>
      </c>
      <c r="AT11" s="9">
        <f>($AK$2+(N11+AF11)*12*7.57%)*SUM(Fasering!$D$5:$D$11)</f>
        <v>1909.659435454704</v>
      </c>
      <c r="AU11" s="82">
        <f>($AK$2+(O11+AG11)*12*7.57%)*SUM(Fasering!$D$5:$D$12)</f>
        <v>2320.7610075035009</v>
      </c>
    </row>
    <row r="12" spans="1:47" ht="15" x14ac:dyDescent="0.3">
      <c r="A12" s="32">
        <f t="shared" si="8"/>
        <v>3</v>
      </c>
      <c r="B12" s="125">
        <v>22005.19</v>
      </c>
      <c r="C12" s="126"/>
      <c r="D12" s="125">
        <f t="shared" si="0"/>
        <v>29616.785221000002</v>
      </c>
      <c r="E12" s="127">
        <f t="shared" si="1"/>
        <v>734.1809280885675</v>
      </c>
      <c r="F12" s="125">
        <f t="shared" si="2"/>
        <v>2468.0654350833333</v>
      </c>
      <c r="G12" s="127">
        <f t="shared" si="3"/>
        <v>61.181744007380615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1989.0214647906598</v>
      </c>
      <c r="K12" s="45">
        <f>GEW!$E$12+($F12-GEW!$E$12)*SUM(Fasering!$D$5:$D$8)</f>
        <v>2084.8733540870271</v>
      </c>
      <c r="L12" s="45">
        <f>GEW!$E$12+($F12-GEW!$E$12)*SUM(Fasering!$D$5:$D$9)</f>
        <v>2180.7252433833942</v>
      </c>
      <c r="M12" s="45">
        <f>GEW!$E$12+($F12-GEW!$E$12)*SUM(Fasering!$D$5:$D$10)</f>
        <v>2276.5771326797612</v>
      </c>
      <c r="N12" s="45">
        <f>GEW!$E$12+($F12-GEW!$E$12)*SUM(Fasering!$D$5:$D$11)</f>
        <v>2372.2135457869663</v>
      </c>
      <c r="O12" s="72">
        <f>GEW!$E$12+($F12-GEW!$E$12)*SUM(Fasering!$D$5:$D$12)</f>
        <v>2468.0654350833333</v>
      </c>
      <c r="P12" s="125">
        <f t="shared" si="4"/>
        <v>51.201400749999998</v>
      </c>
      <c r="Q12" s="127">
        <f t="shared" si="5"/>
        <v>1.2692495705244682</v>
      </c>
      <c r="R12" s="45">
        <f>$P12*SUM(Fasering!$D$5)</f>
        <v>0</v>
      </c>
      <c r="S12" s="45">
        <f>$P12*SUM(Fasering!$D$5:$D$7)</f>
        <v>13.238823240542111</v>
      </c>
      <c r="T12" s="45">
        <f>$P12*SUM(Fasering!$D$5:$D$8)</f>
        <v>20.834753890954403</v>
      </c>
      <c r="U12" s="45">
        <f>$P12*SUM(Fasering!$D$5:$D$9)</f>
        <v>28.430684541366695</v>
      </c>
      <c r="V12" s="45">
        <f>$P12*SUM(Fasering!$D$5:$D$10)</f>
        <v>36.026615191778987</v>
      </c>
      <c r="W12" s="45">
        <f>$P12*SUM(Fasering!$D$5:$D$11)</f>
        <v>43.60547009958772</v>
      </c>
      <c r="X12" s="72">
        <f>$P12*SUM(Fasering!$D$5:$D$12)</f>
        <v>51.201400750000012</v>
      </c>
      <c r="Y12" s="125">
        <f t="shared" si="6"/>
        <v>25.601261166666667</v>
      </c>
      <c r="Z12" s="127">
        <f t="shared" si="7"/>
        <v>0.63463868692452552</v>
      </c>
      <c r="AA12" s="71">
        <f>$Y12*SUM(Fasering!$D$5)</f>
        <v>0</v>
      </c>
      <c r="AB12" s="45">
        <f>$Y12*SUM(Fasering!$D$5:$D$7)</f>
        <v>6.6195566206351284</v>
      </c>
      <c r="AC12" s="45">
        <f>$Y12*SUM(Fasering!$D$5:$D$8)</f>
        <v>10.417605141506764</v>
      </c>
      <c r="AD12" s="45">
        <f>$Y12*SUM(Fasering!$D$5:$D$9)</f>
        <v>14.215653662378397</v>
      </c>
      <c r="AE12" s="45">
        <f>$Y12*SUM(Fasering!$D$5:$D$10)</f>
        <v>18.013702183250032</v>
      </c>
      <c r="AF12" s="45">
        <f>$Y12*SUM(Fasering!$D$5:$D$11)</f>
        <v>21.803212645795039</v>
      </c>
      <c r="AG12" s="72">
        <f>$Y12*SUM(Fasering!$D$5:$D$12)</f>
        <v>25.601261166666674</v>
      </c>
      <c r="AH12" s="5">
        <f>($AK$2+(I12+R12)*12*7.57%)*SUM(Fasering!$D$5)</f>
        <v>0</v>
      </c>
      <c r="AI12" s="9">
        <f>($AK$2+(J12+S12)*12*7.57%)*SUM(Fasering!$D$5:$D$7)</f>
        <v>505.69195214271906</v>
      </c>
      <c r="AJ12" s="9">
        <f>($AK$2+(K12+T12)*12*7.57%)*SUM(Fasering!$D$5:$D$8)</f>
        <v>834.0775271604798</v>
      </c>
      <c r="AK12" s="9">
        <f>($AK$2+(L12+U12)*12*7.57%)*SUM(Fasering!$D$5:$D$9)</f>
        <v>1190.3453390658083</v>
      </c>
      <c r="AL12" s="9">
        <f>($AK$2+(M12+V12)*12*7.57%)*SUM(Fasering!$D$5:$D$10)</f>
        <v>1574.4953878587037</v>
      </c>
      <c r="AM12" s="9">
        <f>($AK$2+(N12+W12)*12*7.57%)*SUM(Fasering!$D$5:$D$11)</f>
        <v>1985.5701507036956</v>
      </c>
      <c r="AN12" s="82">
        <f>($AK$2+(O12+X12)*12*7.57%)*SUM(Fasering!$D$5:$D$12)</f>
        <v>2425.4219936710006</v>
      </c>
      <c r="AO12" s="5">
        <f>($AK$2+(I12+AA12)*12*7.57%)*SUM(Fasering!$D$5)</f>
        <v>0</v>
      </c>
      <c r="AP12" s="9">
        <f>($AK$2+(J12+AB12)*12*7.57%)*SUM(Fasering!$D$5:$D$7)</f>
        <v>504.13722370859358</v>
      </c>
      <c r="AQ12" s="9">
        <f>($AK$2+(K12+AC12)*12*7.57%)*SUM(Fasering!$D$5:$D$8)</f>
        <v>830.22689065749557</v>
      </c>
      <c r="AR12" s="9">
        <f>($AK$2+(L12+AD12)*12*7.57%)*SUM(Fasering!$D$5:$D$9)</f>
        <v>1183.1751533069262</v>
      </c>
      <c r="AS12" s="9">
        <f>($AK$2+(M12+AE12)*12*7.57%)*SUM(Fasering!$D$5:$D$10)</f>
        <v>1562.9820116568851</v>
      </c>
      <c r="AT12" s="9">
        <f>($AK$2+(N12+AF12)*12*7.57%)*SUM(Fasering!$D$5:$D$11)</f>
        <v>1968.703155565626</v>
      </c>
      <c r="AU12" s="82">
        <f>($AK$2+(O12+AG12)*12*7.57%)*SUM(Fasering!$D$5:$D$12)</f>
        <v>2402.1668268735002</v>
      </c>
    </row>
    <row r="13" spans="1:47" ht="15" x14ac:dyDescent="0.3">
      <c r="A13" s="32">
        <f t="shared" si="8"/>
        <v>4</v>
      </c>
      <c r="B13" s="125">
        <v>22799.46</v>
      </c>
      <c r="C13" s="126"/>
      <c r="D13" s="125">
        <f t="shared" si="0"/>
        <v>30685.793214000001</v>
      </c>
      <c r="E13" s="127">
        <f t="shared" si="1"/>
        <v>760.68094402812108</v>
      </c>
      <c r="F13" s="125">
        <f t="shared" si="2"/>
        <v>2557.1494345000001</v>
      </c>
      <c r="G13" s="127">
        <f t="shared" si="3"/>
        <v>63.390078669010087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2012.0553526250237</v>
      </c>
      <c r="K13" s="45">
        <f>GEW!$E$12+($F13-GEW!$E$12)*SUM(Fasering!$D$5:$D$8)</f>
        <v>2121.1232061668684</v>
      </c>
      <c r="L13" s="45">
        <f>GEW!$E$12+($F13-GEW!$E$12)*SUM(Fasering!$D$5:$D$9)</f>
        <v>2230.1910597087131</v>
      </c>
      <c r="M13" s="45">
        <f>GEW!$E$12+($F13-GEW!$E$12)*SUM(Fasering!$D$5:$D$10)</f>
        <v>2339.2589132505577</v>
      </c>
      <c r="N13" s="45">
        <f>GEW!$E$12+($F13-GEW!$E$12)*SUM(Fasering!$D$5:$D$11)</f>
        <v>2448.0815809581554</v>
      </c>
      <c r="O13" s="72">
        <f>GEW!$E$12+($F13-GEW!$E$12)*SUM(Fasering!$D$5:$D$12)</f>
        <v>2557.1494345000001</v>
      </c>
      <c r="P13" s="125">
        <f t="shared" si="4"/>
        <v>35.517179416666885</v>
      </c>
      <c r="Q13" s="127">
        <f t="shared" si="5"/>
        <v>0.88044787956011006</v>
      </c>
      <c r="R13" s="45">
        <f>$P13*SUM(Fasering!$D$5)</f>
        <v>0</v>
      </c>
      <c r="S13" s="45">
        <f>$P13*SUM(Fasering!$D$5:$D$7)</f>
        <v>9.1834530581641065</v>
      </c>
      <c r="T13" s="45">
        <f>$P13*SUM(Fasering!$D$5:$D$8)</f>
        <v>14.452567336199802</v>
      </c>
      <c r="U13" s="45">
        <f>$P13*SUM(Fasering!$D$5:$D$9)</f>
        <v>19.721681614235496</v>
      </c>
      <c r="V13" s="45">
        <f>$P13*SUM(Fasering!$D$5:$D$10)</f>
        <v>24.990795892271194</v>
      </c>
      <c r="W13" s="45">
        <f>$P13*SUM(Fasering!$D$5:$D$11)</f>
        <v>30.248065138631198</v>
      </c>
      <c r="X13" s="72">
        <f>$P13*SUM(Fasering!$D$5:$D$12)</f>
        <v>35.517179416666892</v>
      </c>
      <c r="Y13" s="125">
        <f t="shared" si="6"/>
        <v>9.917039833333547</v>
      </c>
      <c r="Z13" s="127">
        <f t="shared" si="7"/>
        <v>0.24583699596016714</v>
      </c>
      <c r="AA13" s="71">
        <f>$Y13*SUM(Fasering!$D$5)</f>
        <v>0</v>
      </c>
      <c r="AB13" s="45">
        <f>$Y13*SUM(Fasering!$D$5:$D$7)</f>
        <v>2.564186438257122</v>
      </c>
      <c r="AC13" s="45">
        <f>$Y13*SUM(Fasering!$D$5:$D$8)</f>
        <v>4.0354185867521588</v>
      </c>
      <c r="AD13" s="45">
        <f>$Y13*SUM(Fasering!$D$5:$D$9)</f>
        <v>5.5066507352471961</v>
      </c>
      <c r="AE13" s="45">
        <f>$Y13*SUM(Fasering!$D$5:$D$10)</f>
        <v>6.9778828837422333</v>
      </c>
      <c r="AF13" s="45">
        <f>$Y13*SUM(Fasering!$D$5:$D$11)</f>
        <v>8.4458076848385115</v>
      </c>
      <c r="AG13" s="72">
        <f>$Y13*SUM(Fasering!$D$5:$D$12)</f>
        <v>9.9170398333335488</v>
      </c>
      <c r="AH13" s="5">
        <f>($AK$2+(I13+R13)*12*7.57%)*SUM(Fasering!$D$5)</f>
        <v>0</v>
      </c>
      <c r="AI13" s="9">
        <f>($AK$2+(J13+S13)*12*7.57%)*SUM(Fasering!$D$5:$D$7)</f>
        <v>510.1496122923129</v>
      </c>
      <c r="AJ13" s="9">
        <f>($AK$2+(K13+T13)*12*7.57%)*SUM(Fasering!$D$5:$D$8)</f>
        <v>845.11793043166551</v>
      </c>
      <c r="AK13" s="9">
        <f>($AK$2+(L13+U13)*12*7.57%)*SUM(Fasering!$D$5:$D$9)</f>
        <v>1210.9034317982737</v>
      </c>
      <c r="AL13" s="9">
        <f>($AK$2+(M13+V13)*12*7.57%)*SUM(Fasering!$D$5:$D$10)</f>
        <v>1607.5061163921382</v>
      </c>
      <c r="AM13" s="9">
        <f>($AK$2+(N13+W13)*12*7.57%)*SUM(Fasering!$D$5:$D$11)</f>
        <v>2033.9305784285905</v>
      </c>
      <c r="AN13" s="82">
        <f>($AK$2+(O13+X13)*12*7.57%)*SUM(Fasering!$D$5:$D$12)</f>
        <v>2492.0983520819009</v>
      </c>
      <c r="AO13" s="5">
        <f>($AK$2+(I13+AA13)*12*7.57%)*SUM(Fasering!$D$5)</f>
        <v>0</v>
      </c>
      <c r="AP13" s="9">
        <f>($AK$2+(J13+AB13)*12*7.57%)*SUM(Fasering!$D$5:$D$7)</f>
        <v>508.5948838581873</v>
      </c>
      <c r="AQ13" s="9">
        <f>($AK$2+(K13+AC13)*12*7.57%)*SUM(Fasering!$D$5:$D$8)</f>
        <v>841.26729392868106</v>
      </c>
      <c r="AR13" s="9">
        <f>($AK$2+(L13+AD13)*12*7.57%)*SUM(Fasering!$D$5:$D$9)</f>
        <v>1203.7332460393916</v>
      </c>
      <c r="AS13" s="9">
        <f>($AK$2+(M13+AE13)*12*7.57%)*SUM(Fasering!$D$5:$D$10)</f>
        <v>1595.9927401903192</v>
      </c>
      <c r="AT13" s="9">
        <f>($AK$2+(N13+AF13)*12*7.57%)*SUM(Fasering!$D$5:$D$11)</f>
        <v>2017.0635832905205</v>
      </c>
      <c r="AU13" s="82">
        <f>($AK$2+(O13+AG13)*12*7.57%)*SUM(Fasering!$D$5:$D$12)</f>
        <v>2468.843185284401</v>
      </c>
    </row>
    <row r="14" spans="1:47" ht="15" x14ac:dyDescent="0.3">
      <c r="A14" s="32">
        <f t="shared" si="8"/>
        <v>5</v>
      </c>
      <c r="B14" s="125">
        <v>22807.51</v>
      </c>
      <c r="C14" s="126"/>
      <c r="D14" s="125">
        <f t="shared" si="0"/>
        <v>30696.627709</v>
      </c>
      <c r="E14" s="127">
        <f t="shared" si="1"/>
        <v>760.94952414358988</v>
      </c>
      <c r="F14" s="125">
        <f t="shared" si="2"/>
        <v>2558.0523090833335</v>
      </c>
      <c r="G14" s="127">
        <f t="shared" si="3"/>
        <v>63.412460345299159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2012.2888032111803</v>
      </c>
      <c r="K14" s="45">
        <f>GEW!$E$12+($F14-GEW!$E$12)*SUM(Fasering!$D$5:$D$8)</f>
        <v>2121.4906017744611</v>
      </c>
      <c r="L14" s="45">
        <f>GEW!$E$12+($F14-GEW!$E$12)*SUM(Fasering!$D$5:$D$9)</f>
        <v>2230.6924003377421</v>
      </c>
      <c r="M14" s="45">
        <f>GEW!$E$12+($F14-GEW!$E$12)*SUM(Fasering!$D$5:$D$10)</f>
        <v>2339.8941989010227</v>
      </c>
      <c r="N14" s="45">
        <f>GEW!$E$12+($F14-GEW!$E$12)*SUM(Fasering!$D$5:$D$11)</f>
        <v>2448.8505105200529</v>
      </c>
      <c r="O14" s="72">
        <f>GEW!$E$12+($F14-GEW!$E$12)*SUM(Fasering!$D$5:$D$12)</f>
        <v>2558.0523090833335</v>
      </c>
      <c r="P14" s="125">
        <f t="shared" si="4"/>
        <v>34.614304833333627</v>
      </c>
      <c r="Q14" s="127">
        <f t="shared" si="5"/>
        <v>0.85806620327104499</v>
      </c>
      <c r="R14" s="45">
        <f>$P14*SUM(Fasering!$D$5)</f>
        <v>0</v>
      </c>
      <c r="S14" s="45">
        <f>$P14*SUM(Fasering!$D$5:$D$7)</f>
        <v>8.950002472007494</v>
      </c>
      <c r="T14" s="45">
        <f>$P14*SUM(Fasering!$D$5:$D$8)</f>
        <v>14.085171728607046</v>
      </c>
      <c r="U14" s="45">
        <f>$P14*SUM(Fasering!$D$5:$D$9)</f>
        <v>19.220340985206597</v>
      </c>
      <c r="V14" s="45">
        <f>$P14*SUM(Fasering!$D$5:$D$10)</f>
        <v>24.355510241806151</v>
      </c>
      <c r="W14" s="45">
        <f>$P14*SUM(Fasering!$D$5:$D$11)</f>
        <v>29.479135576734084</v>
      </c>
      <c r="X14" s="72">
        <f>$P14*SUM(Fasering!$D$5:$D$12)</f>
        <v>34.614304833333634</v>
      </c>
      <c r="Y14" s="125">
        <f t="shared" si="6"/>
        <v>9.0141652500002944</v>
      </c>
      <c r="Z14" s="127">
        <f t="shared" si="7"/>
        <v>0.22345531967110216</v>
      </c>
      <c r="AA14" s="71">
        <f>$Y14*SUM(Fasering!$D$5)</f>
        <v>0</v>
      </c>
      <c r="AB14" s="45">
        <f>$Y14*SUM(Fasering!$D$5:$D$7)</f>
        <v>2.3307358521005108</v>
      </c>
      <c r="AC14" s="45">
        <f>$Y14*SUM(Fasering!$D$5:$D$8)</f>
        <v>3.6680229791594052</v>
      </c>
      <c r="AD14" s="45">
        <f>$Y14*SUM(Fasering!$D$5:$D$9)</f>
        <v>5.0053101062182996</v>
      </c>
      <c r="AE14" s="45">
        <f>$Y14*SUM(Fasering!$D$5:$D$10)</f>
        <v>6.3425972332771945</v>
      </c>
      <c r="AF14" s="45">
        <f>$Y14*SUM(Fasering!$D$5:$D$11)</f>
        <v>7.6768781229414023</v>
      </c>
      <c r="AG14" s="72">
        <f>$Y14*SUM(Fasering!$D$5:$D$12)</f>
        <v>9.0141652500002962</v>
      </c>
      <c r="AH14" s="5">
        <f>($AK$2+(I14+R14)*12*7.57%)*SUM(Fasering!$D$5)</f>
        <v>0</v>
      </c>
      <c r="AI14" s="9">
        <f>($AK$2+(J14+S14)*12*7.57%)*SUM(Fasering!$D$5:$D$7)</f>
        <v>510.1496122923129</v>
      </c>
      <c r="AJ14" s="9">
        <f>($AK$2+(K14+T14)*12*7.57%)*SUM(Fasering!$D$5:$D$8)</f>
        <v>845.11793043166551</v>
      </c>
      <c r="AK14" s="9">
        <f>($AK$2+(L14+U14)*12*7.57%)*SUM(Fasering!$D$5:$D$9)</f>
        <v>1210.9034317982739</v>
      </c>
      <c r="AL14" s="9">
        <f>($AK$2+(M14+V14)*12*7.57%)*SUM(Fasering!$D$5:$D$10)</f>
        <v>1607.5061163921382</v>
      </c>
      <c r="AM14" s="9">
        <f>($AK$2+(N14+W14)*12*7.57%)*SUM(Fasering!$D$5:$D$11)</f>
        <v>2033.9305784285909</v>
      </c>
      <c r="AN14" s="82">
        <f>($AK$2+(O14+X14)*12*7.57%)*SUM(Fasering!$D$5:$D$12)</f>
        <v>2492.0983520819013</v>
      </c>
      <c r="AO14" s="5">
        <f>($AK$2+(I14+AA14)*12*7.57%)*SUM(Fasering!$D$5)</f>
        <v>0</v>
      </c>
      <c r="AP14" s="9">
        <f>($AK$2+(J14+AB14)*12*7.57%)*SUM(Fasering!$D$5:$D$7)</f>
        <v>508.5948838581873</v>
      </c>
      <c r="AQ14" s="9">
        <f>($AK$2+(K14+AC14)*12*7.57%)*SUM(Fasering!$D$5:$D$8)</f>
        <v>841.26729392868106</v>
      </c>
      <c r="AR14" s="9">
        <f>($AK$2+(L14+AD14)*12*7.57%)*SUM(Fasering!$D$5:$D$9)</f>
        <v>1203.7332460393916</v>
      </c>
      <c r="AS14" s="9">
        <f>($AK$2+(M14+AE14)*12*7.57%)*SUM(Fasering!$D$5:$D$10)</f>
        <v>1595.9927401903192</v>
      </c>
      <c r="AT14" s="9">
        <f>($AK$2+(N14+AF14)*12*7.57%)*SUM(Fasering!$D$5:$D$11)</f>
        <v>2017.0635832905205</v>
      </c>
      <c r="AU14" s="82">
        <f>($AK$2+(O14+AG14)*12*7.57%)*SUM(Fasering!$D$5:$D$12)</f>
        <v>2468.843185284401</v>
      </c>
    </row>
    <row r="15" spans="1:47" ht="15" x14ac:dyDescent="0.3">
      <c r="A15" s="32">
        <f t="shared" si="8"/>
        <v>6</v>
      </c>
      <c r="B15" s="125">
        <v>23939.58</v>
      </c>
      <c r="C15" s="126"/>
      <c r="D15" s="125">
        <f t="shared" si="0"/>
        <v>32220.280722000003</v>
      </c>
      <c r="E15" s="127">
        <f t="shared" si="1"/>
        <v>798.71989573598353</v>
      </c>
      <c r="F15" s="125">
        <f t="shared" si="2"/>
        <v>2685.0233935000006</v>
      </c>
      <c r="G15" s="127">
        <f t="shared" si="3"/>
        <v>66.55999131133197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2045.1189156422784</v>
      </c>
      <c r="K15" s="45">
        <f>GEW!$E$12+($F15-GEW!$E$12)*SUM(Fasering!$D$5:$D$8)</f>
        <v>2173.157377611426</v>
      </c>
      <c r="L15" s="45">
        <f>GEW!$E$12+($F15-GEW!$E$12)*SUM(Fasering!$D$5:$D$9)</f>
        <v>2301.1958395805736</v>
      </c>
      <c r="M15" s="45">
        <f>GEW!$E$12+($F15-GEW!$E$12)*SUM(Fasering!$D$5:$D$10)</f>
        <v>2429.2343015497217</v>
      </c>
      <c r="N15" s="45">
        <f>GEW!$E$12+($F15-GEW!$E$12)*SUM(Fasering!$D$5:$D$11)</f>
        <v>2556.9849315308529</v>
      </c>
      <c r="O15" s="72">
        <f>GEW!$E$12+($F15-GEW!$E$12)*SUM(Fasering!$D$5:$D$12)</f>
        <v>2685.0233935000006</v>
      </c>
      <c r="P15" s="125">
        <f t="shared" si="4"/>
        <v>0</v>
      </c>
      <c r="Q15" s="127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25">
        <f t="shared" si="6"/>
        <v>0</v>
      </c>
      <c r="Z15" s="127">
        <f t="shared" si="7"/>
        <v>0</v>
      </c>
      <c r="AA15" s="71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9">
        <f>($AK$2+(J15+S15)*12*7.57%)*SUM(Fasering!$D$5:$D$7)</f>
        <v>515.7585548074527</v>
      </c>
      <c r="AJ15" s="9">
        <f>($AK$2+(K15+T15)*12*7.57%)*SUM(Fasering!$D$5:$D$8)</f>
        <v>859.00974479478714</v>
      </c>
      <c r="AK15" s="9">
        <f>($AK$2+(L15+U15)*12*7.57%)*SUM(Fasering!$D$5:$D$9)</f>
        <v>1236.7710745722127</v>
      </c>
      <c r="AL15" s="9">
        <f>($AK$2+(M15+V15)*12*7.57%)*SUM(Fasering!$D$5:$D$10)</f>
        <v>1649.0425441397301</v>
      </c>
      <c r="AM15" s="9">
        <f>($AK$2+(N15+W15)*12*7.57%)*SUM(Fasering!$D$5:$D$11)</f>
        <v>2094.7810807131195</v>
      </c>
      <c r="AN15" s="82">
        <f>($AK$2+(O15+X15)*12*7.57%)*SUM(Fasering!$D$5:$D$12)</f>
        <v>2575.9952506554014</v>
      </c>
      <c r="AO15" s="5">
        <f>($AK$2+(I15+AA15)*12*7.57%)*SUM(Fasering!$D$5)</f>
        <v>0</v>
      </c>
      <c r="AP15" s="9">
        <f>($AK$2+(J15+AB15)*12*7.57%)*SUM(Fasering!$D$5:$D$7)</f>
        <v>515.7585548074527</v>
      </c>
      <c r="AQ15" s="9">
        <f>($AK$2+(K15+AC15)*12*7.57%)*SUM(Fasering!$D$5:$D$8)</f>
        <v>859.00974479478714</v>
      </c>
      <c r="AR15" s="9">
        <f>($AK$2+(L15+AD15)*12*7.57%)*SUM(Fasering!$D$5:$D$9)</f>
        <v>1236.7710745722127</v>
      </c>
      <c r="AS15" s="9">
        <f>($AK$2+(M15+AE15)*12*7.57%)*SUM(Fasering!$D$5:$D$10)</f>
        <v>1649.0425441397301</v>
      </c>
      <c r="AT15" s="9">
        <f>($AK$2+(N15+AF15)*12*7.57%)*SUM(Fasering!$D$5:$D$11)</f>
        <v>2094.7810807131195</v>
      </c>
      <c r="AU15" s="82">
        <f>($AK$2+(O15+AG15)*12*7.57%)*SUM(Fasering!$D$5:$D$12)</f>
        <v>2575.9952506554014</v>
      </c>
    </row>
    <row r="16" spans="1:47" ht="15" x14ac:dyDescent="0.3">
      <c r="A16" s="32">
        <f t="shared" si="8"/>
        <v>7</v>
      </c>
      <c r="B16" s="125">
        <v>23947.66</v>
      </c>
      <c r="C16" s="126"/>
      <c r="D16" s="125">
        <f t="shared" si="0"/>
        <v>32231.155594000003</v>
      </c>
      <c r="E16" s="127">
        <f t="shared" si="1"/>
        <v>798.98947677113733</v>
      </c>
      <c r="F16" s="125">
        <f t="shared" si="2"/>
        <v>2685.9296328333335</v>
      </c>
      <c r="G16" s="127">
        <f t="shared" si="3"/>
        <v>66.582456397594768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2045.3532362306191</v>
      </c>
      <c r="K16" s="45">
        <f>GEW!$E$12+($F16-GEW!$E$12)*SUM(Fasering!$D$5:$D$8)</f>
        <v>2173.5261423951961</v>
      </c>
      <c r="L16" s="45">
        <f>GEW!$E$12+($F16-GEW!$E$12)*SUM(Fasering!$D$5:$D$9)</f>
        <v>2301.6990485597726</v>
      </c>
      <c r="M16" s="45">
        <f>GEW!$E$12+($F16-GEW!$E$12)*SUM(Fasering!$D$5:$D$10)</f>
        <v>2429.8719547243495</v>
      </c>
      <c r="N16" s="45">
        <f>GEW!$E$12+($F16-GEW!$E$12)*SUM(Fasering!$D$5:$D$11)</f>
        <v>2557.756726668757</v>
      </c>
      <c r="O16" s="72">
        <f>GEW!$E$12+($F16-GEW!$E$12)*SUM(Fasering!$D$5:$D$12)</f>
        <v>2685.9296328333339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25">
        <f t="shared" si="6"/>
        <v>0</v>
      </c>
      <c r="Z16" s="127">
        <f t="shared" si="7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9">
        <f>($AK$2+(J16+S16)*12*7.57%)*SUM(Fasering!$D$5:$D$7)</f>
        <v>515.8135918534449</v>
      </c>
      <c r="AJ16" s="9">
        <f>($AK$2+(K16+T16)*12*7.57%)*SUM(Fasering!$D$5:$D$8)</f>
        <v>859.14605648347981</v>
      </c>
      <c r="AK16" s="9">
        <f>($AK$2+(L16+U16)*12*7.57%)*SUM(Fasering!$D$5:$D$9)</f>
        <v>1237.0248975773902</v>
      </c>
      <c r="AL16" s="9">
        <f>($AK$2+(M16+V16)*12*7.57%)*SUM(Fasering!$D$5:$D$10)</f>
        <v>1649.4501151351765</v>
      </c>
      <c r="AM16" s="9">
        <f>($AK$2+(N16+W16)*12*7.57%)*SUM(Fasering!$D$5:$D$11)</f>
        <v>2095.3781686461562</v>
      </c>
      <c r="AN16" s="82">
        <f>($AK$2+(O16+X16)*12*7.57%)*SUM(Fasering!$D$5:$D$12)</f>
        <v>2576.818478465801</v>
      </c>
      <c r="AO16" s="5">
        <f>($AK$2+(I16+AA16)*12*7.57%)*SUM(Fasering!$D$5)</f>
        <v>0</v>
      </c>
      <c r="AP16" s="9">
        <f>($AK$2+(J16+AB16)*12*7.57%)*SUM(Fasering!$D$5:$D$7)</f>
        <v>515.8135918534449</v>
      </c>
      <c r="AQ16" s="9">
        <f>($AK$2+(K16+AC16)*12*7.57%)*SUM(Fasering!$D$5:$D$8)</f>
        <v>859.14605648347981</v>
      </c>
      <c r="AR16" s="9">
        <f>($AK$2+(L16+AD16)*12*7.57%)*SUM(Fasering!$D$5:$D$9)</f>
        <v>1237.0248975773902</v>
      </c>
      <c r="AS16" s="9">
        <f>($AK$2+(M16+AE16)*12*7.57%)*SUM(Fasering!$D$5:$D$10)</f>
        <v>1649.4501151351765</v>
      </c>
      <c r="AT16" s="9">
        <f>($AK$2+(N16+AF16)*12*7.57%)*SUM(Fasering!$D$5:$D$11)</f>
        <v>2095.3781686461562</v>
      </c>
      <c r="AU16" s="82">
        <f>($AK$2+(O16+AG16)*12*7.57%)*SUM(Fasering!$D$5:$D$12)</f>
        <v>2576.818478465801</v>
      </c>
    </row>
    <row r="17" spans="1:47" ht="15" x14ac:dyDescent="0.3">
      <c r="A17" s="32">
        <f t="shared" si="8"/>
        <v>8</v>
      </c>
      <c r="B17" s="125">
        <v>25079.74</v>
      </c>
      <c r="C17" s="126"/>
      <c r="D17" s="125">
        <f t="shared" si="0"/>
        <v>33754.822066000008</v>
      </c>
      <c r="E17" s="127">
        <f t="shared" si="1"/>
        <v>836.76018200342605</v>
      </c>
      <c r="F17" s="125">
        <f t="shared" si="2"/>
        <v>2812.9018388333338</v>
      </c>
      <c r="G17" s="127">
        <f t="shared" si="3"/>
        <v>69.730015166952171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2078.1836386624454</v>
      </c>
      <c r="K17" s="45">
        <f>GEW!$E$12+($F17-GEW!$E$12)*SUM(Fasering!$D$5:$D$8)</f>
        <v>2225.1933746242198</v>
      </c>
      <c r="L17" s="45">
        <f>GEW!$E$12+($F17-GEW!$E$12)*SUM(Fasering!$D$5:$D$9)</f>
        <v>2372.2031105859946</v>
      </c>
      <c r="M17" s="45">
        <f>GEW!$E$12+($F17-GEW!$E$12)*SUM(Fasering!$D$5:$D$10)</f>
        <v>2519.212846547769</v>
      </c>
      <c r="N17" s="45">
        <f>GEW!$E$12+($F17-GEW!$E$12)*SUM(Fasering!$D$5:$D$11)</f>
        <v>2665.8921028715595</v>
      </c>
      <c r="O17" s="72">
        <f>GEW!$E$12+($F17-GEW!$E$12)*SUM(Fasering!$D$5:$D$12)</f>
        <v>2812.9018388333343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25">
        <f t="shared" si="6"/>
        <v>0</v>
      </c>
      <c r="Z17" s="127">
        <f t="shared" si="7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9">
        <f>($AK$2+(J17+S17)*12*7.57%)*SUM(Fasering!$D$5:$D$7)</f>
        <v>523.52477242608393</v>
      </c>
      <c r="AJ17" s="9">
        <f>($AK$2+(K17+T17)*12*7.57%)*SUM(Fasering!$D$5:$D$8)</f>
        <v>878.24453872794231</v>
      </c>
      <c r="AK17" s="9">
        <f>($AK$2+(L17+U17)*12*7.57%)*SUM(Fasering!$D$5:$D$9)</f>
        <v>1272.5877623919152</v>
      </c>
      <c r="AL17" s="9">
        <f>($AK$2+(M17+V17)*12*7.57%)*SUM(Fasering!$D$5:$D$10)</f>
        <v>1706.5544434180028</v>
      </c>
      <c r="AM17" s="9">
        <f>($AK$2+(N17+W17)*12*7.57%)*SUM(Fasering!$D$5:$D$11)</f>
        <v>2179.0355086501268</v>
      </c>
      <c r="AN17" s="82">
        <f>($AK$2+(O17+X17)*12*7.57%)*SUM(Fasering!$D$5:$D$12)</f>
        <v>2692.1600303962014</v>
      </c>
      <c r="AO17" s="5">
        <f>($AK$2+(I17+AA17)*12*7.57%)*SUM(Fasering!$D$5)</f>
        <v>0</v>
      </c>
      <c r="AP17" s="9">
        <f>($AK$2+(J17+AB17)*12*7.57%)*SUM(Fasering!$D$5:$D$7)</f>
        <v>523.52477242608393</v>
      </c>
      <c r="AQ17" s="9">
        <f>($AK$2+(K17+AC17)*12*7.57%)*SUM(Fasering!$D$5:$D$8)</f>
        <v>878.24453872794231</v>
      </c>
      <c r="AR17" s="9">
        <f>($AK$2+(L17+AD17)*12*7.57%)*SUM(Fasering!$D$5:$D$9)</f>
        <v>1272.5877623919152</v>
      </c>
      <c r="AS17" s="9">
        <f>($AK$2+(M17+AE17)*12*7.57%)*SUM(Fasering!$D$5:$D$10)</f>
        <v>1706.5544434180028</v>
      </c>
      <c r="AT17" s="9">
        <f>($AK$2+(N17+AF17)*12*7.57%)*SUM(Fasering!$D$5:$D$11)</f>
        <v>2179.0355086501268</v>
      </c>
      <c r="AU17" s="82">
        <f>($AK$2+(O17+AG17)*12*7.57%)*SUM(Fasering!$D$5:$D$12)</f>
        <v>2692.1600303962014</v>
      </c>
    </row>
    <row r="18" spans="1:47" ht="15" x14ac:dyDescent="0.3">
      <c r="A18" s="32">
        <f t="shared" si="8"/>
        <v>9</v>
      </c>
      <c r="B18" s="125">
        <v>25090.27</v>
      </c>
      <c r="C18" s="126"/>
      <c r="D18" s="125">
        <f t="shared" si="0"/>
        <v>33768.994393000001</v>
      </c>
      <c r="E18" s="127">
        <f t="shared" si="1"/>
        <v>837.11150481285279</v>
      </c>
      <c r="F18" s="125">
        <f t="shared" si="2"/>
        <v>2814.082866083334</v>
      </c>
      <c r="G18" s="127">
        <f t="shared" si="3"/>
        <v>69.759292067737746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2078.4890094291818</v>
      </c>
      <c r="K18" s="45">
        <f>GEW!$E$12+($F18-GEW!$E$12)*SUM(Fasering!$D$5:$D$8)</f>
        <v>2225.6739554624751</v>
      </c>
      <c r="L18" s="45">
        <f>GEW!$E$12+($F18-GEW!$E$12)*SUM(Fasering!$D$5:$D$9)</f>
        <v>2372.8589014957679</v>
      </c>
      <c r="M18" s="45">
        <f>GEW!$E$12+($F18-GEW!$E$12)*SUM(Fasering!$D$5:$D$10)</f>
        <v>2520.0438475290607</v>
      </c>
      <c r="N18" s="45">
        <f>GEW!$E$12+($F18-GEW!$E$12)*SUM(Fasering!$D$5:$D$11)</f>
        <v>2666.8979200500412</v>
      </c>
      <c r="O18" s="72">
        <f>GEW!$E$12+($F18-GEW!$E$12)*SUM(Fasering!$D$5:$D$12)</f>
        <v>2814.082866083334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6"/>
        <v>0</v>
      </c>
      <c r="Z18" s="127">
        <f t="shared" si="7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9">
        <f>($AK$2+(J18+S18)*12*7.57%)*SUM(Fasering!$D$5:$D$7)</f>
        <v>523.59649768527913</v>
      </c>
      <c r="AJ18" s="9">
        <f>($AK$2+(K18+T18)*12*7.57%)*SUM(Fasering!$D$5:$D$8)</f>
        <v>878.42218254996396</v>
      </c>
      <c r="AK18" s="9">
        <f>($AK$2+(L18+U18)*12*7.57%)*SUM(Fasering!$D$5:$D$9)</f>
        <v>1272.9185490558411</v>
      </c>
      <c r="AL18" s="9">
        <f>($AK$2+(M18+V18)*12*7.57%)*SUM(Fasering!$D$5:$D$10)</f>
        <v>1707.0855972029108</v>
      </c>
      <c r="AM18" s="9">
        <f>($AK$2+(N18+W18)*12*7.57%)*SUM(Fasering!$D$5:$D$11)</f>
        <v>2179.8136442856312</v>
      </c>
      <c r="AN18" s="82">
        <f>($AK$2+(O18+X18)*12*7.57%)*SUM(Fasering!$D$5:$D$12)</f>
        <v>2693.2328755501012</v>
      </c>
      <c r="AO18" s="5">
        <f>($AK$2+(I18+AA18)*12*7.57%)*SUM(Fasering!$D$5)</f>
        <v>0</v>
      </c>
      <c r="AP18" s="9">
        <f>($AK$2+(J18+AB18)*12*7.57%)*SUM(Fasering!$D$5:$D$7)</f>
        <v>523.59649768527913</v>
      </c>
      <c r="AQ18" s="9">
        <f>($AK$2+(K18+AC18)*12*7.57%)*SUM(Fasering!$D$5:$D$8)</f>
        <v>878.42218254996396</v>
      </c>
      <c r="AR18" s="9">
        <f>($AK$2+(L18+AD18)*12*7.57%)*SUM(Fasering!$D$5:$D$9)</f>
        <v>1272.9185490558411</v>
      </c>
      <c r="AS18" s="9">
        <f>($AK$2+(M18+AE18)*12*7.57%)*SUM(Fasering!$D$5:$D$10)</f>
        <v>1707.0855972029108</v>
      </c>
      <c r="AT18" s="9">
        <f>($AK$2+(N18+AF18)*12*7.57%)*SUM(Fasering!$D$5:$D$11)</f>
        <v>2179.8136442856312</v>
      </c>
      <c r="AU18" s="82">
        <f>($AK$2+(O18+AG18)*12*7.57%)*SUM(Fasering!$D$5:$D$12)</f>
        <v>2693.2328755501012</v>
      </c>
    </row>
    <row r="19" spans="1:47" ht="15" x14ac:dyDescent="0.3">
      <c r="A19" s="32">
        <f t="shared" si="8"/>
        <v>10</v>
      </c>
      <c r="B19" s="125">
        <v>26222.34</v>
      </c>
      <c r="C19" s="126"/>
      <c r="D19" s="125">
        <f t="shared" si="0"/>
        <v>35292.647406000004</v>
      </c>
      <c r="E19" s="127">
        <f t="shared" si="1"/>
        <v>874.88187640524654</v>
      </c>
      <c r="F19" s="125">
        <f t="shared" si="2"/>
        <v>2941.0539505000006</v>
      </c>
      <c r="G19" s="127">
        <f t="shared" si="3"/>
        <v>72.90682303377055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2111.3191218602797</v>
      </c>
      <c r="K19" s="45">
        <f>GEW!$E$12+($F19-GEW!$E$12)*SUM(Fasering!$D$5:$D$8)</f>
        <v>2277.3407312994395</v>
      </c>
      <c r="L19" s="45">
        <f>GEW!$E$12+($F19-GEW!$E$12)*SUM(Fasering!$D$5:$D$9)</f>
        <v>2443.3623407385994</v>
      </c>
      <c r="M19" s="45">
        <f>GEW!$E$12+($F19-GEW!$E$12)*SUM(Fasering!$D$5:$D$10)</f>
        <v>2609.3839501777593</v>
      </c>
      <c r="N19" s="45">
        <f>GEW!$E$12+($F19-GEW!$E$12)*SUM(Fasering!$D$5:$D$11)</f>
        <v>2775.0323410608412</v>
      </c>
      <c r="O19" s="72">
        <f>GEW!$E$12+($F19-GEW!$E$12)*SUM(Fasering!$D$5:$D$12)</f>
        <v>2941.0539505000006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6"/>
        <v>0</v>
      </c>
      <c r="Z19" s="127">
        <f t="shared" si="7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531.3076101427622</v>
      </c>
      <c r="AJ19" s="9">
        <f>($AK$2+(K19+T19)*12*7.57%)*SUM(Fasering!$D$5:$D$8)</f>
        <v>897.52049609184132</v>
      </c>
      <c r="AK19" s="9">
        <f>($AK$2+(L19+U19)*12*7.57%)*SUM(Fasering!$D$5:$D$9)</f>
        <v>1308.4810997329835</v>
      </c>
      <c r="AL19" s="9">
        <f>($AK$2+(M19+V19)*12*7.57%)*SUM(Fasering!$D$5:$D$10)</f>
        <v>1764.1894210661885</v>
      </c>
      <c r="AM19" s="9">
        <f>($AK$2+(N19+W19)*12*7.57%)*SUM(Fasering!$D$5:$D$11)</f>
        <v>2263.4702453193877</v>
      </c>
      <c r="AN19" s="82">
        <f>($AK$2+(O19+X19)*12*7.57%)*SUM(Fasering!$D$5:$D$12)</f>
        <v>2808.5734086342009</v>
      </c>
      <c r="AO19" s="5">
        <f>($AK$2+(I19+AA19)*12*7.57%)*SUM(Fasering!$D$5)</f>
        <v>0</v>
      </c>
      <c r="AP19" s="9">
        <f>($AK$2+(J19+AB19)*12*7.57%)*SUM(Fasering!$D$5:$D$7)</f>
        <v>531.3076101427622</v>
      </c>
      <c r="AQ19" s="9">
        <f>($AK$2+(K19+AC19)*12*7.57%)*SUM(Fasering!$D$5:$D$8)</f>
        <v>897.52049609184132</v>
      </c>
      <c r="AR19" s="9">
        <f>($AK$2+(L19+AD19)*12*7.57%)*SUM(Fasering!$D$5:$D$9)</f>
        <v>1308.4810997329835</v>
      </c>
      <c r="AS19" s="9">
        <f>($AK$2+(M19+AE19)*12*7.57%)*SUM(Fasering!$D$5:$D$10)</f>
        <v>1764.1894210661885</v>
      </c>
      <c r="AT19" s="9">
        <f>($AK$2+(N19+AF19)*12*7.57%)*SUM(Fasering!$D$5:$D$11)</f>
        <v>2263.4702453193877</v>
      </c>
      <c r="AU19" s="82">
        <f>($AK$2+(O19+AG19)*12*7.57%)*SUM(Fasering!$D$5:$D$12)</f>
        <v>2808.5734086342009</v>
      </c>
    </row>
    <row r="20" spans="1:47" ht="15" x14ac:dyDescent="0.3">
      <c r="A20" s="32">
        <f t="shared" si="8"/>
        <v>11</v>
      </c>
      <c r="B20" s="125">
        <v>26234.63</v>
      </c>
      <c r="C20" s="126"/>
      <c r="D20" s="125">
        <f t="shared" si="0"/>
        <v>35309.188517000002</v>
      </c>
      <c r="E20" s="127">
        <f t="shared" si="1"/>
        <v>875.29191983619205</v>
      </c>
      <c r="F20" s="125">
        <f t="shared" si="2"/>
        <v>2942.432376416667</v>
      </c>
      <c r="G20" s="127">
        <f t="shared" si="3"/>
        <v>72.940993319682676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2111.67553275517</v>
      </c>
      <c r="K20" s="45">
        <f>GEW!$E$12+($F20-GEW!$E$12)*SUM(Fasering!$D$5:$D$8)</f>
        <v>2277.9016371400999</v>
      </c>
      <c r="L20" s="45">
        <f>GEW!$E$12+($F20-GEW!$E$12)*SUM(Fasering!$D$5:$D$9)</f>
        <v>2444.1277415250297</v>
      </c>
      <c r="M20" s="45">
        <f>GEW!$E$12+($F20-GEW!$E$12)*SUM(Fasering!$D$5:$D$10)</f>
        <v>2610.3538459099595</v>
      </c>
      <c r="N20" s="45">
        <f>GEW!$E$12+($F20-GEW!$E$12)*SUM(Fasering!$D$5:$D$11)</f>
        <v>2776.2062720317372</v>
      </c>
      <c r="O20" s="72">
        <f>GEW!$E$12+($F20-GEW!$E$12)*SUM(Fasering!$D$5:$D$12)</f>
        <v>2942.4323764166675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6"/>
        <v>0</v>
      </c>
      <c r="Z20" s="127">
        <f t="shared" si="7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531.39132366940146</v>
      </c>
      <c r="AJ20" s="9">
        <f>($AK$2+(K20+T20)*12*7.57%)*SUM(Fasering!$D$5:$D$8)</f>
        <v>897.72783156882576</v>
      </c>
      <c r="AK20" s="9">
        <f>($AK$2+(L20+U20)*12*7.57%)*SUM(Fasering!$D$5:$D$9)</f>
        <v>1308.8671745762545</v>
      </c>
      <c r="AL20" s="9">
        <f>($AK$2+(M20+V20)*12*7.57%)*SUM(Fasering!$D$5:$D$10)</f>
        <v>1764.8093526916882</v>
      </c>
      <c r="AM20" s="9">
        <f>($AK$2+(N20+W20)*12*7.57%)*SUM(Fasering!$D$5:$D$11)</f>
        <v>2264.3784397125828</v>
      </c>
      <c r="AN20" s="82">
        <f>($AK$2+(O20+X20)*12*7.57%)*SUM(Fasering!$D$5:$D$12)</f>
        <v>2809.8255707369012</v>
      </c>
      <c r="AO20" s="5">
        <f>($AK$2+(I20+AA20)*12*7.57%)*SUM(Fasering!$D$5)</f>
        <v>0</v>
      </c>
      <c r="AP20" s="9">
        <f>($AK$2+(J20+AB20)*12*7.57%)*SUM(Fasering!$D$5:$D$7)</f>
        <v>531.39132366940146</v>
      </c>
      <c r="AQ20" s="9">
        <f>($AK$2+(K20+AC20)*12*7.57%)*SUM(Fasering!$D$5:$D$8)</f>
        <v>897.72783156882576</v>
      </c>
      <c r="AR20" s="9">
        <f>($AK$2+(L20+AD20)*12*7.57%)*SUM(Fasering!$D$5:$D$9)</f>
        <v>1308.8671745762545</v>
      </c>
      <c r="AS20" s="9">
        <f>($AK$2+(M20+AE20)*12*7.57%)*SUM(Fasering!$D$5:$D$10)</f>
        <v>1764.8093526916882</v>
      </c>
      <c r="AT20" s="9">
        <f>($AK$2+(N20+AF20)*12*7.57%)*SUM(Fasering!$D$5:$D$11)</f>
        <v>2264.3784397125828</v>
      </c>
      <c r="AU20" s="82">
        <f>($AK$2+(O20+AG20)*12*7.57%)*SUM(Fasering!$D$5:$D$12)</f>
        <v>2809.8255707369012</v>
      </c>
    </row>
    <row r="21" spans="1:47" ht="15" x14ac:dyDescent="0.3">
      <c r="A21" s="32">
        <f t="shared" si="8"/>
        <v>12</v>
      </c>
      <c r="B21" s="125">
        <v>27366.71</v>
      </c>
      <c r="C21" s="126"/>
      <c r="D21" s="125">
        <f t="shared" si="0"/>
        <v>36832.854988999999</v>
      </c>
      <c r="E21" s="127">
        <f t="shared" si="1"/>
        <v>913.06262506848054</v>
      </c>
      <c r="F21" s="125">
        <f t="shared" si="2"/>
        <v>3069.4045824166665</v>
      </c>
      <c r="G21" s="127">
        <f t="shared" si="3"/>
        <v>76.08855208904005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2144.5059351869959</v>
      </c>
      <c r="K21" s="45">
        <f>GEW!$E$12+($F21-GEW!$E$12)*SUM(Fasering!$D$5:$D$8)</f>
        <v>2329.5688693691236</v>
      </c>
      <c r="L21" s="45">
        <f>GEW!$E$12+($F21-GEW!$E$12)*SUM(Fasering!$D$5:$D$9)</f>
        <v>2514.6318035512509</v>
      </c>
      <c r="M21" s="45">
        <f>GEW!$E$12+($F21-GEW!$E$12)*SUM(Fasering!$D$5:$D$10)</f>
        <v>2699.6947377333786</v>
      </c>
      <c r="N21" s="45">
        <f>GEW!$E$12+($F21-GEW!$E$12)*SUM(Fasering!$D$5:$D$11)</f>
        <v>2884.3416482345392</v>
      </c>
      <c r="O21" s="72">
        <f>GEW!$E$12+($F21-GEW!$E$12)*SUM(Fasering!$D$5:$D$12)</f>
        <v>3069.4045824166669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6"/>
        <v>0</v>
      </c>
      <c r="Z21" s="127">
        <f t="shared" si="7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539.10250424204037</v>
      </c>
      <c r="AJ21" s="9">
        <f>($AK$2+(K21+T21)*12*7.57%)*SUM(Fasering!$D$5:$D$8)</f>
        <v>916.82631381328827</v>
      </c>
      <c r="AK21" s="9">
        <f>($AK$2+(L21+U21)*12*7.57%)*SUM(Fasering!$D$5:$D$9)</f>
        <v>1344.4300393907797</v>
      </c>
      <c r="AL21" s="9">
        <f>($AK$2+(M21+V21)*12*7.57%)*SUM(Fasering!$D$5:$D$10)</f>
        <v>1821.9136809745146</v>
      </c>
      <c r="AM21" s="9">
        <f>($AK$2+(N21+W21)*12*7.57%)*SUM(Fasering!$D$5:$D$11)</f>
        <v>2348.0357797165539</v>
      </c>
      <c r="AN21" s="82">
        <f>($AK$2+(O21+X21)*12*7.57%)*SUM(Fasering!$D$5:$D$12)</f>
        <v>2925.1671226673006</v>
      </c>
      <c r="AO21" s="5">
        <f>($AK$2+(I21+AA21)*12*7.57%)*SUM(Fasering!$D$5)</f>
        <v>0</v>
      </c>
      <c r="AP21" s="9">
        <f>($AK$2+(J21+AB21)*12*7.57%)*SUM(Fasering!$D$5:$D$7)</f>
        <v>539.10250424204037</v>
      </c>
      <c r="AQ21" s="9">
        <f>($AK$2+(K21+AC21)*12*7.57%)*SUM(Fasering!$D$5:$D$8)</f>
        <v>916.82631381328827</v>
      </c>
      <c r="AR21" s="9">
        <f>($AK$2+(L21+AD21)*12*7.57%)*SUM(Fasering!$D$5:$D$9)</f>
        <v>1344.4300393907797</v>
      </c>
      <c r="AS21" s="9">
        <f>($AK$2+(M21+AE21)*12*7.57%)*SUM(Fasering!$D$5:$D$10)</f>
        <v>1821.9136809745146</v>
      </c>
      <c r="AT21" s="9">
        <f>($AK$2+(N21+AF21)*12*7.57%)*SUM(Fasering!$D$5:$D$11)</f>
        <v>2348.0357797165539</v>
      </c>
      <c r="AU21" s="82">
        <f>($AK$2+(O21+AG21)*12*7.57%)*SUM(Fasering!$D$5:$D$12)</f>
        <v>2925.1671226673006</v>
      </c>
    </row>
    <row r="22" spans="1:47" ht="15" x14ac:dyDescent="0.3">
      <c r="A22" s="32">
        <f t="shared" si="8"/>
        <v>13</v>
      </c>
      <c r="B22" s="125">
        <v>27379</v>
      </c>
      <c r="C22" s="126"/>
      <c r="D22" s="125">
        <f t="shared" si="0"/>
        <v>36849.396100000005</v>
      </c>
      <c r="E22" s="127">
        <f t="shared" si="1"/>
        <v>913.47266849942628</v>
      </c>
      <c r="F22" s="125">
        <f t="shared" si="2"/>
        <v>3070.7830083333338</v>
      </c>
      <c r="G22" s="127">
        <f t="shared" si="3"/>
        <v>76.12272237495219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2144.8623460818862</v>
      </c>
      <c r="K22" s="45">
        <f>GEW!$E$12+($F22-GEW!$E$12)*SUM(Fasering!$D$5:$D$8)</f>
        <v>2330.1297752097839</v>
      </c>
      <c r="L22" s="45">
        <f>GEW!$E$12+($F22-GEW!$E$12)*SUM(Fasering!$D$5:$D$9)</f>
        <v>2515.3972043376816</v>
      </c>
      <c r="M22" s="45">
        <f>GEW!$E$12+($F22-GEW!$E$12)*SUM(Fasering!$D$5:$D$10)</f>
        <v>2700.6646334655798</v>
      </c>
      <c r="N22" s="45">
        <f>GEW!$E$12+($F22-GEW!$E$12)*SUM(Fasering!$D$5:$D$11)</f>
        <v>2885.5155792054361</v>
      </c>
      <c r="O22" s="72">
        <f>GEW!$E$12+($F22-GEW!$E$12)*SUM(Fasering!$D$5:$D$12)</f>
        <v>3070.7830083333338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6"/>
        <v>0</v>
      </c>
      <c r="Z22" s="127">
        <f t="shared" si="7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539.18621776867963</v>
      </c>
      <c r="AJ22" s="9">
        <f>($AK$2+(K22+T22)*12*7.57%)*SUM(Fasering!$D$5:$D$8)</f>
        <v>917.03364929027271</v>
      </c>
      <c r="AK22" s="9">
        <f>($AK$2+(L22+U22)*12*7.57%)*SUM(Fasering!$D$5:$D$9)</f>
        <v>1344.8161142340507</v>
      </c>
      <c r="AL22" s="9">
        <f>($AK$2+(M22+V22)*12*7.57%)*SUM(Fasering!$D$5:$D$10)</f>
        <v>1822.5336126000147</v>
      </c>
      <c r="AM22" s="9">
        <f>($AK$2+(N22+W22)*12*7.57%)*SUM(Fasering!$D$5:$D$11)</f>
        <v>2348.9439741097494</v>
      </c>
      <c r="AN22" s="82">
        <f>($AK$2+(O22+X22)*12*7.57%)*SUM(Fasering!$D$5:$D$12)</f>
        <v>2926.419284770001</v>
      </c>
      <c r="AO22" s="5">
        <f>($AK$2+(I22+AA22)*12*7.57%)*SUM(Fasering!$D$5)</f>
        <v>0</v>
      </c>
      <c r="AP22" s="9">
        <f>($AK$2+(J22+AB22)*12*7.57%)*SUM(Fasering!$D$5:$D$7)</f>
        <v>539.18621776867963</v>
      </c>
      <c r="AQ22" s="9">
        <f>($AK$2+(K22+AC22)*12*7.57%)*SUM(Fasering!$D$5:$D$8)</f>
        <v>917.03364929027271</v>
      </c>
      <c r="AR22" s="9">
        <f>($AK$2+(L22+AD22)*12*7.57%)*SUM(Fasering!$D$5:$D$9)</f>
        <v>1344.8161142340507</v>
      </c>
      <c r="AS22" s="9">
        <f>($AK$2+(M22+AE22)*12*7.57%)*SUM(Fasering!$D$5:$D$10)</f>
        <v>1822.5336126000147</v>
      </c>
      <c r="AT22" s="9">
        <f>($AK$2+(N22+AF22)*12*7.57%)*SUM(Fasering!$D$5:$D$11)</f>
        <v>2348.9439741097494</v>
      </c>
      <c r="AU22" s="82">
        <f>($AK$2+(O22+AG22)*12*7.57%)*SUM(Fasering!$D$5:$D$12)</f>
        <v>2926.419284770001</v>
      </c>
    </row>
    <row r="23" spans="1:47" ht="15" x14ac:dyDescent="0.3">
      <c r="A23" s="32">
        <f t="shared" si="8"/>
        <v>14</v>
      </c>
      <c r="B23" s="125">
        <v>28511.07</v>
      </c>
      <c r="C23" s="126"/>
      <c r="D23" s="125">
        <f t="shared" si="0"/>
        <v>38373.049113000001</v>
      </c>
      <c r="E23" s="127">
        <f t="shared" si="1"/>
        <v>951.24304009181981</v>
      </c>
      <c r="F23" s="125">
        <f t="shared" si="2"/>
        <v>3197.7540927500004</v>
      </c>
      <c r="G23" s="127">
        <f t="shared" si="3"/>
        <v>79.270253340984993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2177.6924585129841</v>
      </c>
      <c r="K23" s="45">
        <f>GEW!$E$12+($F23-GEW!$E$12)*SUM(Fasering!$D$5:$D$8)</f>
        <v>2381.7965510467484</v>
      </c>
      <c r="L23" s="45">
        <f>GEW!$E$12+($F23-GEW!$E$12)*SUM(Fasering!$D$5:$D$9)</f>
        <v>2585.9006435805131</v>
      </c>
      <c r="M23" s="45">
        <f>GEW!$E$12+($F23-GEW!$E$12)*SUM(Fasering!$D$5:$D$10)</f>
        <v>2790.0047361142779</v>
      </c>
      <c r="N23" s="45">
        <f>GEW!$E$12+($F23-GEW!$E$12)*SUM(Fasering!$D$5:$D$11)</f>
        <v>2993.6500002162361</v>
      </c>
      <c r="O23" s="72">
        <f>GEW!$E$12+($F23-GEW!$E$12)*SUM(Fasering!$D$5:$D$12)</f>
        <v>3197.7540927500004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6"/>
        <v>0</v>
      </c>
      <c r="Z23" s="127">
        <f t="shared" si="7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546.89733022616258</v>
      </c>
      <c r="AJ23" s="9">
        <f>($AK$2+(K23+T23)*12*7.57%)*SUM(Fasering!$D$5:$D$8)</f>
        <v>936.13196283215007</v>
      </c>
      <c r="AK23" s="9">
        <f>($AK$2+(L23+U23)*12*7.57%)*SUM(Fasering!$D$5:$D$9)</f>
        <v>1380.3786649111933</v>
      </c>
      <c r="AL23" s="9">
        <f>($AK$2+(M23+V23)*12*7.57%)*SUM(Fasering!$D$5:$D$10)</f>
        <v>1879.637436463292</v>
      </c>
      <c r="AM23" s="9">
        <f>($AK$2+(N23+W23)*12*7.57%)*SUM(Fasering!$D$5:$D$11)</f>
        <v>2432.6005751435059</v>
      </c>
      <c r="AN23" s="82">
        <f>($AK$2+(O23+X23)*12*7.57%)*SUM(Fasering!$D$5:$D$12)</f>
        <v>3041.7598178541007</v>
      </c>
      <c r="AO23" s="5">
        <f>($AK$2+(I23+AA23)*12*7.57%)*SUM(Fasering!$D$5)</f>
        <v>0</v>
      </c>
      <c r="AP23" s="9">
        <f>($AK$2+(J23+AB23)*12*7.57%)*SUM(Fasering!$D$5:$D$7)</f>
        <v>546.89733022616258</v>
      </c>
      <c r="AQ23" s="9">
        <f>($AK$2+(K23+AC23)*12*7.57%)*SUM(Fasering!$D$5:$D$8)</f>
        <v>936.13196283215007</v>
      </c>
      <c r="AR23" s="9">
        <f>($AK$2+(L23+AD23)*12*7.57%)*SUM(Fasering!$D$5:$D$9)</f>
        <v>1380.3786649111933</v>
      </c>
      <c r="AS23" s="9">
        <f>($AK$2+(M23+AE23)*12*7.57%)*SUM(Fasering!$D$5:$D$10)</f>
        <v>1879.637436463292</v>
      </c>
      <c r="AT23" s="9">
        <f>($AK$2+(N23+AF23)*12*7.57%)*SUM(Fasering!$D$5:$D$11)</f>
        <v>2432.6005751435059</v>
      </c>
      <c r="AU23" s="82">
        <f>($AK$2+(O23+AG23)*12*7.57%)*SUM(Fasering!$D$5:$D$12)</f>
        <v>3041.7598178541007</v>
      </c>
    </row>
    <row r="24" spans="1:47" ht="15" x14ac:dyDescent="0.3">
      <c r="A24" s="32">
        <f t="shared" si="8"/>
        <v>15</v>
      </c>
      <c r="B24" s="125">
        <v>28523.4</v>
      </c>
      <c r="C24" s="126"/>
      <c r="D24" s="125">
        <f t="shared" si="0"/>
        <v>38389.644060000006</v>
      </c>
      <c r="E24" s="127">
        <f t="shared" si="1"/>
        <v>951.65441808234539</v>
      </c>
      <c r="F24" s="125">
        <f t="shared" si="2"/>
        <v>3199.1370050000005</v>
      </c>
      <c r="G24" s="127">
        <f t="shared" si="3"/>
        <v>79.304534840195458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2178.0500294107865</v>
      </c>
      <c r="K24" s="45">
        <f>GEW!$E$12+($F24-GEW!$E$12)*SUM(Fasering!$D$5:$D$8)</f>
        <v>2382.3592824556454</v>
      </c>
      <c r="L24" s="45">
        <f>GEW!$E$12+($F24-GEW!$E$12)*SUM(Fasering!$D$5:$D$9)</f>
        <v>2586.6685355005043</v>
      </c>
      <c r="M24" s="45">
        <f>GEW!$E$12+($F24-GEW!$E$12)*SUM(Fasering!$D$5:$D$10)</f>
        <v>2790.9777885453632</v>
      </c>
      <c r="N24" s="45">
        <f>GEW!$E$12+($F24-GEW!$E$12)*SUM(Fasering!$D$5:$D$11)</f>
        <v>2994.827751955142</v>
      </c>
      <c r="O24" s="72">
        <f>GEW!$E$12+($F24-GEW!$E$12)*SUM(Fasering!$D$5:$D$12)</f>
        <v>3199.1370050000005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6"/>
        <v>0</v>
      </c>
      <c r="Z24" s="127">
        <f t="shared" si="7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546.98131621342543</v>
      </c>
      <c r="AJ24" s="9">
        <f>($AK$2+(K24+T24)*12*7.57%)*SUM(Fasering!$D$5:$D$8)</f>
        <v>936.33997311947439</v>
      </c>
      <c r="AK24" s="9">
        <f>($AK$2+(L24+U24)*12*7.57%)*SUM(Fasering!$D$5:$D$9)</f>
        <v>1380.7659963039953</v>
      </c>
      <c r="AL24" s="9">
        <f>($AK$2+(M24+V24)*12*7.57%)*SUM(Fasering!$D$5:$D$10)</f>
        <v>1880.2593857669879</v>
      </c>
      <c r="AM24" s="9">
        <f>($AK$2+(N24+W24)*12*7.57%)*SUM(Fasering!$D$5:$D$11)</f>
        <v>2433.511725417558</v>
      </c>
      <c r="AN24" s="82">
        <f>($AK$2+(O24+X24)*12*7.57%)*SUM(Fasering!$D$5:$D$12)</f>
        <v>3043.016055342001</v>
      </c>
      <c r="AO24" s="5">
        <f>($AK$2+(I24+AA24)*12*7.57%)*SUM(Fasering!$D$5)</f>
        <v>0</v>
      </c>
      <c r="AP24" s="9">
        <f>($AK$2+(J24+AB24)*12*7.57%)*SUM(Fasering!$D$5:$D$7)</f>
        <v>546.98131621342543</v>
      </c>
      <c r="AQ24" s="9">
        <f>($AK$2+(K24+AC24)*12*7.57%)*SUM(Fasering!$D$5:$D$8)</f>
        <v>936.33997311947439</v>
      </c>
      <c r="AR24" s="9">
        <f>($AK$2+(L24+AD24)*12*7.57%)*SUM(Fasering!$D$5:$D$9)</f>
        <v>1380.7659963039953</v>
      </c>
      <c r="AS24" s="9">
        <f>($AK$2+(M24+AE24)*12*7.57%)*SUM(Fasering!$D$5:$D$10)</f>
        <v>1880.2593857669879</v>
      </c>
      <c r="AT24" s="9">
        <f>($AK$2+(N24+AF24)*12*7.57%)*SUM(Fasering!$D$5:$D$11)</f>
        <v>2433.511725417558</v>
      </c>
      <c r="AU24" s="82">
        <f>($AK$2+(O24+AG24)*12*7.57%)*SUM(Fasering!$D$5:$D$12)</f>
        <v>3043.016055342001</v>
      </c>
    </row>
    <row r="25" spans="1:47" ht="15" x14ac:dyDescent="0.3">
      <c r="A25" s="32">
        <f t="shared" si="8"/>
        <v>16</v>
      </c>
      <c r="B25" s="125">
        <v>29655.47</v>
      </c>
      <c r="C25" s="126"/>
      <c r="D25" s="125">
        <f t="shared" si="0"/>
        <v>39913.297073000002</v>
      </c>
      <c r="E25" s="127">
        <f t="shared" si="1"/>
        <v>989.42478967473892</v>
      </c>
      <c r="F25" s="125">
        <f t="shared" si="2"/>
        <v>3326.1080894166671</v>
      </c>
      <c r="G25" s="127">
        <f t="shared" si="3"/>
        <v>82.452065806228248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2210.8801418418843</v>
      </c>
      <c r="K25" s="45">
        <f>GEW!$E$12+($F25-GEW!$E$12)*SUM(Fasering!$D$5:$D$8)</f>
        <v>2434.0260582926103</v>
      </c>
      <c r="L25" s="45">
        <f>GEW!$E$12+($F25-GEW!$E$12)*SUM(Fasering!$D$5:$D$9)</f>
        <v>2657.1719747433358</v>
      </c>
      <c r="M25" s="45">
        <f>GEW!$E$12+($F25-GEW!$E$12)*SUM(Fasering!$D$5:$D$10)</f>
        <v>2880.3178911940613</v>
      </c>
      <c r="N25" s="45">
        <f>GEW!$E$12+($F25-GEW!$E$12)*SUM(Fasering!$D$5:$D$11)</f>
        <v>3102.962172965942</v>
      </c>
      <c r="O25" s="72">
        <f>GEW!$E$12+($F25-GEW!$E$12)*SUM(Fasering!$D$5:$D$12)</f>
        <v>3326.1080894166671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6"/>
        <v>0</v>
      </c>
      <c r="Z25" s="127">
        <f t="shared" si="7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554.69242867090838</v>
      </c>
      <c r="AJ25" s="9">
        <f>($AK$2+(K25+T25)*12*7.57%)*SUM(Fasering!$D$5:$D$8)</f>
        <v>955.43828666135209</v>
      </c>
      <c r="AK25" s="9">
        <f>($AK$2+(L25+U25)*12*7.57%)*SUM(Fasering!$D$5:$D$9)</f>
        <v>1416.3285469811376</v>
      </c>
      <c r="AL25" s="9">
        <f>($AK$2+(M25+V25)*12*7.57%)*SUM(Fasering!$D$5:$D$10)</f>
        <v>1937.3632096302654</v>
      </c>
      <c r="AM25" s="9">
        <f>($AK$2+(N25+W25)*12*7.57%)*SUM(Fasering!$D$5:$D$11)</f>
        <v>2517.1683264513149</v>
      </c>
      <c r="AN25" s="82">
        <f>($AK$2+(O25+X25)*12*7.57%)*SUM(Fasering!$D$5:$D$12)</f>
        <v>3158.356588426102</v>
      </c>
      <c r="AO25" s="5">
        <f>($AK$2+(I25+AA25)*12*7.57%)*SUM(Fasering!$D$5)</f>
        <v>0</v>
      </c>
      <c r="AP25" s="9">
        <f>($AK$2+(J25+AB25)*12*7.57%)*SUM(Fasering!$D$5:$D$7)</f>
        <v>554.69242867090838</v>
      </c>
      <c r="AQ25" s="9">
        <f>($AK$2+(K25+AC25)*12*7.57%)*SUM(Fasering!$D$5:$D$8)</f>
        <v>955.43828666135209</v>
      </c>
      <c r="AR25" s="9">
        <f>($AK$2+(L25+AD25)*12*7.57%)*SUM(Fasering!$D$5:$D$9)</f>
        <v>1416.3285469811376</v>
      </c>
      <c r="AS25" s="9">
        <f>($AK$2+(M25+AE25)*12*7.57%)*SUM(Fasering!$D$5:$D$10)</f>
        <v>1937.3632096302654</v>
      </c>
      <c r="AT25" s="9">
        <f>($AK$2+(N25+AF25)*12*7.57%)*SUM(Fasering!$D$5:$D$11)</f>
        <v>2517.1683264513149</v>
      </c>
      <c r="AU25" s="82">
        <f>($AK$2+(O25+AG25)*12*7.57%)*SUM(Fasering!$D$5:$D$12)</f>
        <v>3158.356588426102</v>
      </c>
    </row>
    <row r="26" spans="1:47" ht="15" x14ac:dyDescent="0.3">
      <c r="A26" s="32">
        <f t="shared" si="8"/>
        <v>17</v>
      </c>
      <c r="B26" s="125">
        <v>29667.759999999998</v>
      </c>
      <c r="C26" s="126"/>
      <c r="D26" s="125">
        <f t="shared" si="0"/>
        <v>39929.838184</v>
      </c>
      <c r="E26" s="127">
        <f t="shared" si="1"/>
        <v>989.83483310568442</v>
      </c>
      <c r="F26" s="125">
        <f t="shared" si="2"/>
        <v>3327.486515333333</v>
      </c>
      <c r="G26" s="127">
        <f t="shared" si="3"/>
        <v>82.486236092140359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2211.2365527367742</v>
      </c>
      <c r="K26" s="45">
        <f>GEW!$E$12+($F26-GEW!$E$12)*SUM(Fasering!$D$5:$D$8)</f>
        <v>2434.5869641332702</v>
      </c>
      <c r="L26" s="45">
        <f>GEW!$E$12+($F26-GEW!$E$12)*SUM(Fasering!$D$5:$D$9)</f>
        <v>2657.9373755297656</v>
      </c>
      <c r="M26" s="45">
        <f>GEW!$E$12+($F26-GEW!$E$12)*SUM(Fasering!$D$5:$D$10)</f>
        <v>2881.2877869262616</v>
      </c>
      <c r="N26" s="45">
        <f>GEW!$E$12+($F26-GEW!$E$12)*SUM(Fasering!$D$5:$D$11)</f>
        <v>3104.1361039368376</v>
      </c>
      <c r="O26" s="72">
        <f>GEW!$E$12+($F26-GEW!$E$12)*SUM(Fasering!$D$5:$D$12)</f>
        <v>3327.486515333333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6"/>
        <v>0</v>
      </c>
      <c r="Z26" s="127">
        <f t="shared" si="7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554.77614219754753</v>
      </c>
      <c r="AJ26" s="9">
        <f>($AK$2+(K26+T26)*12*7.57%)*SUM(Fasering!$D$5:$D$8)</f>
        <v>955.64562213833619</v>
      </c>
      <c r="AK26" s="9">
        <f>($AK$2+(L26+U26)*12*7.57%)*SUM(Fasering!$D$5:$D$9)</f>
        <v>1416.7146218244086</v>
      </c>
      <c r="AL26" s="9">
        <f>($AK$2+(M26+V26)*12*7.57%)*SUM(Fasering!$D$5:$D$10)</f>
        <v>1937.9831412557651</v>
      </c>
      <c r="AM26" s="9">
        <f>($AK$2+(N26+W26)*12*7.57%)*SUM(Fasering!$D$5:$D$11)</f>
        <v>2518.0765208445091</v>
      </c>
      <c r="AN26" s="82">
        <f>($AK$2+(O26+X26)*12*7.57%)*SUM(Fasering!$D$5:$D$12)</f>
        <v>3159.6087505288006</v>
      </c>
      <c r="AO26" s="5">
        <f>($AK$2+(I26+AA26)*12*7.57%)*SUM(Fasering!$D$5)</f>
        <v>0</v>
      </c>
      <c r="AP26" s="9">
        <f>($AK$2+(J26+AB26)*12*7.57%)*SUM(Fasering!$D$5:$D$7)</f>
        <v>554.77614219754753</v>
      </c>
      <c r="AQ26" s="9">
        <f>($AK$2+(K26+AC26)*12*7.57%)*SUM(Fasering!$D$5:$D$8)</f>
        <v>955.64562213833619</v>
      </c>
      <c r="AR26" s="9">
        <f>($AK$2+(L26+AD26)*12*7.57%)*SUM(Fasering!$D$5:$D$9)</f>
        <v>1416.7146218244086</v>
      </c>
      <c r="AS26" s="9">
        <f>($AK$2+(M26+AE26)*12*7.57%)*SUM(Fasering!$D$5:$D$10)</f>
        <v>1937.9831412557651</v>
      </c>
      <c r="AT26" s="9">
        <f>($AK$2+(N26+AF26)*12*7.57%)*SUM(Fasering!$D$5:$D$11)</f>
        <v>2518.0765208445091</v>
      </c>
      <c r="AU26" s="82">
        <f>($AK$2+(O26+AG26)*12*7.57%)*SUM(Fasering!$D$5:$D$12)</f>
        <v>3159.6087505288006</v>
      </c>
    </row>
    <row r="27" spans="1:47" ht="15" x14ac:dyDescent="0.3">
      <c r="A27" s="32">
        <f t="shared" si="8"/>
        <v>18</v>
      </c>
      <c r="B27" s="125">
        <v>30799.83</v>
      </c>
      <c r="C27" s="126"/>
      <c r="D27" s="125">
        <f t="shared" si="0"/>
        <v>41453.491197000003</v>
      </c>
      <c r="E27" s="127">
        <f t="shared" si="1"/>
        <v>1027.6052046980781</v>
      </c>
      <c r="F27" s="125">
        <f t="shared" si="2"/>
        <v>3454.4575997500006</v>
      </c>
      <c r="G27" s="127">
        <f t="shared" si="3"/>
        <v>85.633767058173191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2244.0666651678725</v>
      </c>
      <c r="K27" s="45">
        <f>GEW!$E$12+($F27-GEW!$E$12)*SUM(Fasering!$D$5:$D$8)</f>
        <v>2486.2537399702351</v>
      </c>
      <c r="L27" s="45">
        <f>GEW!$E$12+($F27-GEW!$E$12)*SUM(Fasering!$D$5:$D$9)</f>
        <v>2728.4408147725976</v>
      </c>
      <c r="M27" s="45">
        <f>GEW!$E$12+($F27-GEW!$E$12)*SUM(Fasering!$D$5:$D$10)</f>
        <v>2970.6278895749601</v>
      </c>
      <c r="N27" s="45">
        <f>GEW!$E$12+($F27-GEW!$E$12)*SUM(Fasering!$D$5:$D$11)</f>
        <v>3212.2705249476385</v>
      </c>
      <c r="O27" s="72">
        <f>GEW!$E$12+($F27-GEW!$E$12)*SUM(Fasering!$D$5:$D$12)</f>
        <v>3454.457599750001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6"/>
        <v>0</v>
      </c>
      <c r="Z27" s="127">
        <f t="shared" si="7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562.4872546550306</v>
      </c>
      <c r="AJ27" s="9">
        <f>($AK$2+(K27+T27)*12*7.57%)*SUM(Fasering!$D$5:$D$8)</f>
        <v>974.74393568021389</v>
      </c>
      <c r="AK27" s="9">
        <f>($AK$2+(L27+U27)*12*7.57%)*SUM(Fasering!$D$5:$D$9)</f>
        <v>1452.2771725015514</v>
      </c>
      <c r="AL27" s="9">
        <f>($AK$2+(M27+V27)*12*7.57%)*SUM(Fasering!$D$5:$D$10)</f>
        <v>1995.0869651190428</v>
      </c>
      <c r="AM27" s="9">
        <f>($AK$2+(N27+W27)*12*7.57%)*SUM(Fasering!$D$5:$D$11)</f>
        <v>2601.7331218782665</v>
      </c>
      <c r="AN27" s="82">
        <f>($AK$2+(O27+X27)*12*7.57%)*SUM(Fasering!$D$5:$D$12)</f>
        <v>3274.949283612902</v>
      </c>
      <c r="AO27" s="5">
        <f>($AK$2+(I27+AA27)*12*7.57%)*SUM(Fasering!$D$5)</f>
        <v>0</v>
      </c>
      <c r="AP27" s="9">
        <f>($AK$2+(J27+AB27)*12*7.57%)*SUM(Fasering!$D$5:$D$7)</f>
        <v>562.4872546550306</v>
      </c>
      <c r="AQ27" s="9">
        <f>($AK$2+(K27+AC27)*12*7.57%)*SUM(Fasering!$D$5:$D$8)</f>
        <v>974.74393568021389</v>
      </c>
      <c r="AR27" s="9">
        <f>($AK$2+(L27+AD27)*12*7.57%)*SUM(Fasering!$D$5:$D$9)</f>
        <v>1452.2771725015514</v>
      </c>
      <c r="AS27" s="9">
        <f>($AK$2+(M27+AE27)*12*7.57%)*SUM(Fasering!$D$5:$D$10)</f>
        <v>1995.0869651190428</v>
      </c>
      <c r="AT27" s="9">
        <f>($AK$2+(N27+AF27)*12*7.57%)*SUM(Fasering!$D$5:$D$11)</f>
        <v>2601.7331218782665</v>
      </c>
      <c r="AU27" s="82">
        <f>($AK$2+(O27+AG27)*12*7.57%)*SUM(Fasering!$D$5:$D$12)</f>
        <v>3274.949283612902</v>
      </c>
    </row>
    <row r="28" spans="1:47" ht="15" x14ac:dyDescent="0.3">
      <c r="A28" s="32">
        <f t="shared" si="8"/>
        <v>19</v>
      </c>
      <c r="B28" s="125">
        <v>30812.13</v>
      </c>
      <c r="C28" s="126"/>
      <c r="D28" s="125">
        <f t="shared" si="0"/>
        <v>41470.045767000003</v>
      </c>
      <c r="E28" s="127">
        <f t="shared" si="1"/>
        <v>1028.0155817689188</v>
      </c>
      <c r="F28" s="125">
        <f t="shared" si="2"/>
        <v>3455.8371472500007</v>
      </c>
      <c r="G28" s="127">
        <f t="shared" si="3"/>
        <v>85.667965147409902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2244.4233660634909</v>
      </c>
      <c r="K28" s="45">
        <f>GEW!$E$12+($F28-GEW!$E$12)*SUM(Fasering!$D$5:$D$8)</f>
        <v>2486.8151022029547</v>
      </c>
      <c r="L28" s="45">
        <f>GEW!$E$12+($F28-GEW!$E$12)*SUM(Fasering!$D$5:$D$9)</f>
        <v>2729.2068383424185</v>
      </c>
      <c r="M28" s="45">
        <f>GEW!$E$12+($F28-GEW!$E$12)*SUM(Fasering!$D$5:$D$10)</f>
        <v>2971.5985744818822</v>
      </c>
      <c r="N28" s="45">
        <f>GEW!$E$12+($F28-GEW!$E$12)*SUM(Fasering!$D$5:$D$11)</f>
        <v>3213.445411110537</v>
      </c>
      <c r="O28" s="72">
        <f>GEW!$E$12+($F28-GEW!$E$12)*SUM(Fasering!$D$5:$D$12)</f>
        <v>3455.8371472500012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6"/>
        <v>0</v>
      </c>
      <c r="Z28" s="127">
        <f t="shared" si="7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562.57103629682581</v>
      </c>
      <c r="AJ28" s="9">
        <f>($AK$2+(K28+T28)*12*7.57%)*SUM(Fasering!$D$5:$D$8)</f>
        <v>974.95143985978325</v>
      </c>
      <c r="AK28" s="9">
        <f>($AK$2+(L28+U28)*12*7.57%)*SUM(Fasering!$D$5:$D$9)</f>
        <v>1452.6635614822051</v>
      </c>
      <c r="AL28" s="9">
        <f>($AK$2+(M28+V28)*12*7.57%)*SUM(Fasering!$D$5:$D$10)</f>
        <v>1995.7074011640916</v>
      </c>
      <c r="AM28" s="9">
        <f>($AK$2+(N28+W28)*12*7.57%)*SUM(Fasering!$D$5:$D$11)</f>
        <v>2602.6420552416757</v>
      </c>
      <c r="AN28" s="82">
        <f>($AK$2+(O28+X28)*12*7.57%)*SUM(Fasering!$D$5:$D$12)</f>
        <v>3276.2024645619026</v>
      </c>
      <c r="AO28" s="5">
        <f>($AK$2+(I28+AA28)*12*7.57%)*SUM(Fasering!$D$5)</f>
        <v>0</v>
      </c>
      <c r="AP28" s="9">
        <f>($AK$2+(J28+AB28)*12*7.57%)*SUM(Fasering!$D$5:$D$7)</f>
        <v>562.57103629682581</v>
      </c>
      <c r="AQ28" s="9">
        <f>($AK$2+(K28+AC28)*12*7.57%)*SUM(Fasering!$D$5:$D$8)</f>
        <v>974.95143985978325</v>
      </c>
      <c r="AR28" s="9">
        <f>($AK$2+(L28+AD28)*12*7.57%)*SUM(Fasering!$D$5:$D$9)</f>
        <v>1452.6635614822051</v>
      </c>
      <c r="AS28" s="9">
        <f>($AK$2+(M28+AE28)*12*7.57%)*SUM(Fasering!$D$5:$D$10)</f>
        <v>1995.7074011640916</v>
      </c>
      <c r="AT28" s="9">
        <f>($AK$2+(N28+AF28)*12*7.57%)*SUM(Fasering!$D$5:$D$11)</f>
        <v>2602.6420552416757</v>
      </c>
      <c r="AU28" s="82">
        <f>($AK$2+(O28+AG28)*12*7.57%)*SUM(Fasering!$D$5:$D$12)</f>
        <v>3276.2024645619026</v>
      </c>
    </row>
    <row r="29" spans="1:47" ht="15" x14ac:dyDescent="0.3">
      <c r="A29" s="32">
        <f t="shared" si="8"/>
        <v>20</v>
      </c>
      <c r="B29" s="125">
        <v>31944.2</v>
      </c>
      <c r="C29" s="126"/>
      <c r="D29" s="125">
        <f t="shared" si="0"/>
        <v>42993.698780000006</v>
      </c>
      <c r="E29" s="127">
        <f t="shared" si="1"/>
        <v>1065.7859533613123</v>
      </c>
      <c r="F29" s="125">
        <f t="shared" si="2"/>
        <v>3582.8082316666673</v>
      </c>
      <c r="G29" s="127">
        <f t="shared" si="3"/>
        <v>88.815496113442705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2277.2534784945888</v>
      </c>
      <c r="K29" s="45">
        <f>GEW!$E$12+($F29-GEW!$E$12)*SUM(Fasering!$D$5:$D$8)</f>
        <v>2538.4818780399191</v>
      </c>
      <c r="L29" s="45">
        <f>GEW!$E$12+($F29-GEW!$E$12)*SUM(Fasering!$D$5:$D$9)</f>
        <v>2799.71027758525</v>
      </c>
      <c r="M29" s="45">
        <f>GEW!$E$12+($F29-GEW!$E$12)*SUM(Fasering!$D$5:$D$10)</f>
        <v>3060.9386771305808</v>
      </c>
      <c r="N29" s="45">
        <f>GEW!$E$12+($F29-GEW!$E$12)*SUM(Fasering!$D$5:$D$11)</f>
        <v>3321.5798321213369</v>
      </c>
      <c r="O29" s="72">
        <f>GEW!$E$12+($F29-GEW!$E$12)*SUM(Fasering!$D$5:$D$12)</f>
        <v>3582.8082316666678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6"/>
        <v>0</v>
      </c>
      <c r="Z29" s="127">
        <f t="shared" si="7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570.28214875430876</v>
      </c>
      <c r="AJ29" s="9">
        <f>($AK$2+(K29+T29)*12*7.57%)*SUM(Fasering!$D$5:$D$8)</f>
        <v>994.04975340166061</v>
      </c>
      <c r="AK29" s="9">
        <f>($AK$2+(L29+U29)*12*7.57%)*SUM(Fasering!$D$5:$D$9)</f>
        <v>1488.2261121593474</v>
      </c>
      <c r="AL29" s="9">
        <f>($AK$2+(M29+V29)*12*7.57%)*SUM(Fasering!$D$5:$D$10)</f>
        <v>2052.8112250273698</v>
      </c>
      <c r="AM29" s="9">
        <f>($AK$2+(N29+W29)*12*7.57%)*SUM(Fasering!$D$5:$D$11)</f>
        <v>2686.2986562754327</v>
      </c>
      <c r="AN29" s="82">
        <f>($AK$2+(O29+X29)*12*7.57%)*SUM(Fasering!$D$5:$D$12)</f>
        <v>3391.5429976460023</v>
      </c>
      <c r="AO29" s="5">
        <f>($AK$2+(I29+AA29)*12*7.57%)*SUM(Fasering!$D$5)</f>
        <v>0</v>
      </c>
      <c r="AP29" s="9">
        <f>($AK$2+(J29+AB29)*12*7.57%)*SUM(Fasering!$D$5:$D$7)</f>
        <v>570.28214875430876</v>
      </c>
      <c r="AQ29" s="9">
        <f>($AK$2+(K29+AC29)*12*7.57%)*SUM(Fasering!$D$5:$D$8)</f>
        <v>994.04975340166061</v>
      </c>
      <c r="AR29" s="9">
        <f>($AK$2+(L29+AD29)*12*7.57%)*SUM(Fasering!$D$5:$D$9)</f>
        <v>1488.2261121593474</v>
      </c>
      <c r="AS29" s="9">
        <f>($AK$2+(M29+AE29)*12*7.57%)*SUM(Fasering!$D$5:$D$10)</f>
        <v>2052.8112250273698</v>
      </c>
      <c r="AT29" s="9">
        <f>($AK$2+(N29+AF29)*12*7.57%)*SUM(Fasering!$D$5:$D$11)</f>
        <v>2686.2986562754327</v>
      </c>
      <c r="AU29" s="82">
        <f>($AK$2+(O29+AG29)*12*7.57%)*SUM(Fasering!$D$5:$D$12)</f>
        <v>3391.5429976460023</v>
      </c>
    </row>
    <row r="30" spans="1:47" ht="15" x14ac:dyDescent="0.3">
      <c r="A30" s="32">
        <f t="shared" si="8"/>
        <v>21</v>
      </c>
      <c r="B30" s="125">
        <v>31956.49</v>
      </c>
      <c r="C30" s="126"/>
      <c r="D30" s="125">
        <f t="shared" si="0"/>
        <v>43010.239891000005</v>
      </c>
      <c r="E30" s="127">
        <f t="shared" si="1"/>
        <v>1066.1959967922578</v>
      </c>
      <c r="F30" s="125">
        <f t="shared" si="2"/>
        <v>3584.1866575833337</v>
      </c>
      <c r="G30" s="127">
        <f t="shared" si="3"/>
        <v>88.849666399354831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2277.6098893894787</v>
      </c>
      <c r="K30" s="45">
        <f>GEW!$E$12+($F30-GEW!$E$12)*SUM(Fasering!$D$5:$D$8)</f>
        <v>2539.0427838805795</v>
      </c>
      <c r="L30" s="45">
        <f>GEW!$E$12+($F30-GEW!$E$12)*SUM(Fasering!$D$5:$D$9)</f>
        <v>2800.4756783716803</v>
      </c>
      <c r="M30" s="45">
        <f>GEW!$E$12+($F30-GEW!$E$12)*SUM(Fasering!$D$5:$D$10)</f>
        <v>3061.9085728627811</v>
      </c>
      <c r="N30" s="45">
        <f>GEW!$E$12+($F30-GEW!$E$12)*SUM(Fasering!$D$5:$D$11)</f>
        <v>3322.7537630922334</v>
      </c>
      <c r="O30" s="72">
        <f>GEW!$E$12+($F30-GEW!$E$12)*SUM(Fasering!$D$5:$D$12)</f>
        <v>3584.1866575833342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6"/>
        <v>0</v>
      </c>
      <c r="Z30" s="127">
        <f t="shared" si="7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570.36586228094802</v>
      </c>
      <c r="AJ30" s="9">
        <f>($AK$2+(K30+T30)*12*7.57%)*SUM(Fasering!$D$5:$D$8)</f>
        <v>994.25708887864505</v>
      </c>
      <c r="AK30" s="9">
        <f>($AK$2+(L30+U30)*12*7.57%)*SUM(Fasering!$D$5:$D$9)</f>
        <v>1488.6121870026188</v>
      </c>
      <c r="AL30" s="9">
        <f>($AK$2+(M30+V30)*12*7.57%)*SUM(Fasering!$D$5:$D$10)</f>
        <v>2053.431156652869</v>
      </c>
      <c r="AM30" s="9">
        <f>($AK$2+(N30+W30)*12*7.57%)*SUM(Fasering!$D$5:$D$11)</f>
        <v>2687.2068506686282</v>
      </c>
      <c r="AN30" s="82">
        <f>($AK$2+(O30+X30)*12*7.57%)*SUM(Fasering!$D$5:$D$12)</f>
        <v>3392.7951597487022</v>
      </c>
      <c r="AO30" s="5">
        <f>($AK$2+(I30+AA30)*12*7.57%)*SUM(Fasering!$D$5)</f>
        <v>0</v>
      </c>
      <c r="AP30" s="9">
        <f>($AK$2+(J30+AB30)*12*7.57%)*SUM(Fasering!$D$5:$D$7)</f>
        <v>570.36586228094802</v>
      </c>
      <c r="AQ30" s="9">
        <f>($AK$2+(K30+AC30)*12*7.57%)*SUM(Fasering!$D$5:$D$8)</f>
        <v>994.25708887864505</v>
      </c>
      <c r="AR30" s="9">
        <f>($AK$2+(L30+AD30)*12*7.57%)*SUM(Fasering!$D$5:$D$9)</f>
        <v>1488.6121870026188</v>
      </c>
      <c r="AS30" s="9">
        <f>($AK$2+(M30+AE30)*12*7.57%)*SUM(Fasering!$D$5:$D$10)</f>
        <v>2053.431156652869</v>
      </c>
      <c r="AT30" s="9">
        <f>($AK$2+(N30+AF30)*12*7.57%)*SUM(Fasering!$D$5:$D$11)</f>
        <v>2687.2068506686282</v>
      </c>
      <c r="AU30" s="82">
        <f>($AK$2+(O30+AG30)*12*7.57%)*SUM(Fasering!$D$5:$D$12)</f>
        <v>3392.7951597487022</v>
      </c>
    </row>
    <row r="31" spans="1:47" ht="15" x14ac:dyDescent="0.3">
      <c r="A31" s="32">
        <f t="shared" si="8"/>
        <v>22</v>
      </c>
      <c r="B31" s="125">
        <v>33088.559999999998</v>
      </c>
      <c r="C31" s="126"/>
      <c r="D31" s="125">
        <f t="shared" si="0"/>
        <v>44533.892904</v>
      </c>
      <c r="E31" s="127">
        <f t="shared" si="1"/>
        <v>1103.9663683846513</v>
      </c>
      <c r="F31" s="125">
        <f t="shared" si="2"/>
        <v>3711.1577419999999</v>
      </c>
      <c r="G31" s="127">
        <f t="shared" si="3"/>
        <v>91.99719736538762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2310.4400018205765</v>
      </c>
      <c r="K31" s="45">
        <f>GEW!$E$12+($F31-GEW!$E$12)*SUM(Fasering!$D$5:$D$8)</f>
        <v>2590.7095597175439</v>
      </c>
      <c r="L31" s="45">
        <f>GEW!$E$12+($F31-GEW!$E$12)*SUM(Fasering!$D$5:$D$9)</f>
        <v>2870.9791176145118</v>
      </c>
      <c r="M31" s="45">
        <f>GEW!$E$12+($F31-GEW!$E$12)*SUM(Fasering!$D$5:$D$10)</f>
        <v>3151.2486755114787</v>
      </c>
      <c r="N31" s="45">
        <f>GEW!$E$12+($F31-GEW!$E$12)*SUM(Fasering!$D$5:$D$11)</f>
        <v>3430.8881841030325</v>
      </c>
      <c r="O31" s="72">
        <f>GEW!$E$12+($F31-GEW!$E$12)*SUM(Fasering!$D$5:$D$12)</f>
        <v>3711.1577420000003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6"/>
        <v>0</v>
      </c>
      <c r="Z31" s="127">
        <f t="shared" si="7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578.07697473843098</v>
      </c>
      <c r="AJ31" s="9">
        <f>($AK$2+(K31+T31)*12*7.57%)*SUM(Fasering!$D$5:$D$8)</f>
        <v>1013.3554024205224</v>
      </c>
      <c r="AK31" s="9">
        <f>($AK$2+(L31+U31)*12*7.57%)*SUM(Fasering!$D$5:$D$9)</f>
        <v>1524.1747376797612</v>
      </c>
      <c r="AL31" s="9">
        <f>($AK$2+(M31+V31)*12*7.57%)*SUM(Fasering!$D$5:$D$10)</f>
        <v>2110.5349805161468</v>
      </c>
      <c r="AM31" s="9">
        <f>($AK$2+(N31+W31)*12*7.57%)*SUM(Fasering!$D$5:$D$11)</f>
        <v>2770.8634517023838</v>
      </c>
      <c r="AN31" s="82">
        <f>($AK$2+(O31+X31)*12*7.57%)*SUM(Fasering!$D$5:$D$12)</f>
        <v>3508.1356928328019</v>
      </c>
      <c r="AO31" s="5">
        <f>($AK$2+(I31+AA31)*12*7.57%)*SUM(Fasering!$D$5)</f>
        <v>0</v>
      </c>
      <c r="AP31" s="9">
        <f>($AK$2+(J31+AB31)*12*7.57%)*SUM(Fasering!$D$5:$D$7)</f>
        <v>578.07697473843098</v>
      </c>
      <c r="AQ31" s="9">
        <f>($AK$2+(K31+AC31)*12*7.57%)*SUM(Fasering!$D$5:$D$8)</f>
        <v>1013.3554024205224</v>
      </c>
      <c r="AR31" s="9">
        <f>($AK$2+(L31+AD31)*12*7.57%)*SUM(Fasering!$D$5:$D$9)</f>
        <v>1524.1747376797612</v>
      </c>
      <c r="AS31" s="9">
        <f>($AK$2+(M31+AE31)*12*7.57%)*SUM(Fasering!$D$5:$D$10)</f>
        <v>2110.5349805161468</v>
      </c>
      <c r="AT31" s="9">
        <f>($AK$2+(N31+AF31)*12*7.57%)*SUM(Fasering!$D$5:$D$11)</f>
        <v>2770.8634517023838</v>
      </c>
      <c r="AU31" s="82">
        <f>($AK$2+(O31+AG31)*12*7.57%)*SUM(Fasering!$D$5:$D$12)</f>
        <v>3508.1356928328019</v>
      </c>
    </row>
    <row r="32" spans="1:47" ht="15" x14ac:dyDescent="0.3">
      <c r="A32" s="32">
        <f t="shared" si="8"/>
        <v>23</v>
      </c>
      <c r="B32" s="125">
        <v>34232.959999999999</v>
      </c>
      <c r="C32" s="126"/>
      <c r="D32" s="125">
        <f t="shared" si="0"/>
        <v>46074.140864000001</v>
      </c>
      <c r="E32" s="127">
        <f t="shared" si="1"/>
        <v>1142.1481179675707</v>
      </c>
      <c r="F32" s="125">
        <f t="shared" si="2"/>
        <v>3839.5117386666666</v>
      </c>
      <c r="G32" s="127">
        <f t="shared" si="3"/>
        <v>95.179009830630875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2343.6276851494767</v>
      </c>
      <c r="K32" s="45">
        <f>GEW!$E$12+($F32-GEW!$E$12)*SUM(Fasering!$D$5:$D$8)</f>
        <v>2642.9390669634054</v>
      </c>
      <c r="L32" s="45">
        <f>GEW!$E$12+($F32-GEW!$E$12)*SUM(Fasering!$D$5:$D$9)</f>
        <v>2942.250448777334</v>
      </c>
      <c r="M32" s="45">
        <f>GEW!$E$12+($F32-GEW!$E$12)*SUM(Fasering!$D$5:$D$10)</f>
        <v>3241.5618305912622</v>
      </c>
      <c r="N32" s="45">
        <f>GEW!$E$12+($F32-GEW!$E$12)*SUM(Fasering!$D$5:$D$11)</f>
        <v>3540.2003568527389</v>
      </c>
      <c r="O32" s="72">
        <f>GEW!$E$12+($F32-GEW!$E$12)*SUM(Fasering!$D$5:$D$12)</f>
        <v>3839.511738666667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6"/>
        <v>0</v>
      </c>
      <c r="Z32" s="127">
        <f t="shared" si="7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585.87207318317678</v>
      </c>
      <c r="AJ32" s="9">
        <f>($AK$2+(K32+T32)*12*7.57%)*SUM(Fasering!$D$5:$D$8)</f>
        <v>1032.6617262497243</v>
      </c>
      <c r="AK32" s="9">
        <f>($AK$2+(L32+U32)*12*7.57%)*SUM(Fasering!$D$5:$D$9)</f>
        <v>1560.1246197497053</v>
      </c>
      <c r="AL32" s="9">
        <f>($AK$2+(M32+V32)*12*7.57%)*SUM(Fasering!$D$5:$D$10)</f>
        <v>2168.2607536831197</v>
      </c>
      <c r="AM32" s="9">
        <f>($AK$2+(N32+W32)*12*7.57%)*SUM(Fasering!$D$5:$D$11)</f>
        <v>2855.4312030101928</v>
      </c>
      <c r="AN32" s="82">
        <f>($AK$2+(O32+X32)*12*7.57%)*SUM(Fasering!$D$5:$D$12)</f>
        <v>3624.7324634048014</v>
      </c>
      <c r="AO32" s="5">
        <f>($AK$2+(I32+AA32)*12*7.57%)*SUM(Fasering!$D$5)</f>
        <v>0</v>
      </c>
      <c r="AP32" s="9">
        <f>($AK$2+(J32+AB32)*12*7.57%)*SUM(Fasering!$D$5:$D$7)</f>
        <v>585.87207318317678</v>
      </c>
      <c r="AQ32" s="9">
        <f>($AK$2+(K32+AC32)*12*7.57%)*SUM(Fasering!$D$5:$D$8)</f>
        <v>1032.6617262497243</v>
      </c>
      <c r="AR32" s="9">
        <f>($AK$2+(L32+AD32)*12*7.57%)*SUM(Fasering!$D$5:$D$9)</f>
        <v>1560.1246197497053</v>
      </c>
      <c r="AS32" s="9">
        <f>($AK$2+(M32+AE32)*12*7.57%)*SUM(Fasering!$D$5:$D$10)</f>
        <v>2168.2607536831197</v>
      </c>
      <c r="AT32" s="9">
        <f>($AK$2+(N32+AF32)*12*7.57%)*SUM(Fasering!$D$5:$D$11)</f>
        <v>2855.4312030101928</v>
      </c>
      <c r="AU32" s="82">
        <f>($AK$2+(O32+AG32)*12*7.57%)*SUM(Fasering!$D$5:$D$12)</f>
        <v>3624.7324634048014</v>
      </c>
    </row>
    <row r="33" spans="1:47" ht="15" x14ac:dyDescent="0.3">
      <c r="A33" s="32">
        <f t="shared" si="8"/>
        <v>24</v>
      </c>
      <c r="B33" s="125">
        <v>35365.03</v>
      </c>
      <c r="C33" s="126"/>
      <c r="D33" s="125">
        <f t="shared" si="0"/>
        <v>47597.793877000004</v>
      </c>
      <c r="E33" s="127">
        <f t="shared" si="1"/>
        <v>1179.9184895599642</v>
      </c>
      <c r="F33" s="125">
        <f t="shared" si="2"/>
        <v>3966.4828230833332</v>
      </c>
      <c r="G33" s="127">
        <f t="shared" si="3"/>
        <v>98.326540796663679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2376.4577975805751</v>
      </c>
      <c r="K33" s="45">
        <f>GEW!$E$12+($F33-GEW!$E$12)*SUM(Fasering!$D$5:$D$8)</f>
        <v>2694.6058428003698</v>
      </c>
      <c r="L33" s="45">
        <f>GEW!$E$12+($F33-GEW!$E$12)*SUM(Fasering!$D$5:$D$9)</f>
        <v>3012.7538880201655</v>
      </c>
      <c r="M33" s="45">
        <f>GEW!$E$12+($F33-GEW!$E$12)*SUM(Fasering!$D$5:$D$10)</f>
        <v>3330.9019332399603</v>
      </c>
      <c r="N33" s="45">
        <f>GEW!$E$12+($F33-GEW!$E$12)*SUM(Fasering!$D$5:$D$11)</f>
        <v>3648.3347778635384</v>
      </c>
      <c r="O33" s="72">
        <f>GEW!$E$12+($F33-GEW!$E$12)*SUM(Fasering!$D$5:$D$12)</f>
        <v>3966.4828230833336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6"/>
        <v>0</v>
      </c>
      <c r="Z33" s="127">
        <f t="shared" si="7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593.58318564065996</v>
      </c>
      <c r="AJ33" s="9">
        <f>($AK$2+(K33+T33)*12*7.57%)*SUM(Fasering!$D$5:$D$8)</f>
        <v>1051.7600397916017</v>
      </c>
      <c r="AK33" s="9">
        <f>($AK$2+(L33+U33)*12*7.57%)*SUM(Fasering!$D$5:$D$9)</f>
        <v>1595.6871704268481</v>
      </c>
      <c r="AL33" s="9">
        <f>($AK$2+(M33+V33)*12*7.57%)*SUM(Fasering!$D$5:$D$10)</f>
        <v>2225.364577546397</v>
      </c>
      <c r="AM33" s="9">
        <f>($AK$2+(N33+W33)*12*7.57%)*SUM(Fasering!$D$5:$D$11)</f>
        <v>2939.0878040439493</v>
      </c>
      <c r="AN33" s="82">
        <f>($AK$2+(O33+X33)*12*7.57%)*SUM(Fasering!$D$5:$D$12)</f>
        <v>3740.0729964889015</v>
      </c>
      <c r="AO33" s="5">
        <f>($AK$2+(I33+AA33)*12*7.57%)*SUM(Fasering!$D$5)</f>
        <v>0</v>
      </c>
      <c r="AP33" s="9">
        <f>($AK$2+(J33+AB33)*12*7.57%)*SUM(Fasering!$D$5:$D$7)</f>
        <v>593.58318564065996</v>
      </c>
      <c r="AQ33" s="9">
        <f>($AK$2+(K33+AC33)*12*7.57%)*SUM(Fasering!$D$5:$D$8)</f>
        <v>1051.7600397916017</v>
      </c>
      <c r="AR33" s="9">
        <f>($AK$2+(L33+AD33)*12*7.57%)*SUM(Fasering!$D$5:$D$9)</f>
        <v>1595.6871704268481</v>
      </c>
      <c r="AS33" s="9">
        <f>($AK$2+(M33+AE33)*12*7.57%)*SUM(Fasering!$D$5:$D$10)</f>
        <v>2225.364577546397</v>
      </c>
      <c r="AT33" s="9">
        <f>($AK$2+(N33+AF33)*12*7.57%)*SUM(Fasering!$D$5:$D$11)</f>
        <v>2939.0878040439493</v>
      </c>
      <c r="AU33" s="82">
        <f>($AK$2+(O33+AG33)*12*7.57%)*SUM(Fasering!$D$5:$D$12)</f>
        <v>3740.0729964889015</v>
      </c>
    </row>
    <row r="34" spans="1:47" ht="15" x14ac:dyDescent="0.3">
      <c r="A34" s="32">
        <f t="shared" si="8"/>
        <v>25</v>
      </c>
      <c r="B34" s="125">
        <v>35377.33</v>
      </c>
      <c r="C34" s="126"/>
      <c r="D34" s="125">
        <f t="shared" si="0"/>
        <v>47614.348447000004</v>
      </c>
      <c r="E34" s="127">
        <f t="shared" si="1"/>
        <v>1180.3288666308049</v>
      </c>
      <c r="F34" s="125">
        <f t="shared" si="2"/>
        <v>3967.8623705833338</v>
      </c>
      <c r="G34" s="127">
        <f t="shared" si="3"/>
        <v>98.360738885900403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2376.8144984761934</v>
      </c>
      <c r="K34" s="45">
        <f>GEW!$E$12+($F34-GEW!$E$12)*SUM(Fasering!$D$5:$D$8)</f>
        <v>2695.1672050330899</v>
      </c>
      <c r="L34" s="45">
        <f>GEW!$E$12+($F34-GEW!$E$12)*SUM(Fasering!$D$5:$D$9)</f>
        <v>3013.5199115899864</v>
      </c>
      <c r="M34" s="45">
        <f>GEW!$E$12+($F34-GEW!$E$12)*SUM(Fasering!$D$5:$D$10)</f>
        <v>3331.8726181468828</v>
      </c>
      <c r="N34" s="45">
        <f>GEW!$E$12+($F34-GEW!$E$12)*SUM(Fasering!$D$5:$D$11)</f>
        <v>3649.5096640264378</v>
      </c>
      <c r="O34" s="72">
        <f>GEW!$E$12+($F34-GEW!$E$12)*SUM(Fasering!$D$5:$D$12)</f>
        <v>3967.8623705833343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6"/>
        <v>0</v>
      </c>
      <c r="Z34" s="127">
        <f t="shared" si="7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593.66696728245518</v>
      </c>
      <c r="AJ34" s="9">
        <f>($AK$2+(K34+T34)*12*7.57%)*SUM(Fasering!$D$5:$D$8)</f>
        <v>1051.9675439711714</v>
      </c>
      <c r="AK34" s="9">
        <f>($AK$2+(L34+U34)*12*7.57%)*SUM(Fasering!$D$5:$D$9)</f>
        <v>1596.0735594075018</v>
      </c>
      <c r="AL34" s="9">
        <f>($AK$2+(M34+V34)*12*7.57%)*SUM(Fasering!$D$5:$D$10)</f>
        <v>2225.9850135914462</v>
      </c>
      <c r="AM34" s="9">
        <f>($AK$2+(N34+W34)*12*7.57%)*SUM(Fasering!$D$5:$D$11)</f>
        <v>2939.996737407359</v>
      </c>
      <c r="AN34" s="82">
        <f>($AK$2+(O34+X34)*12*7.57%)*SUM(Fasering!$D$5:$D$12)</f>
        <v>3741.3261774379021</v>
      </c>
      <c r="AO34" s="5">
        <f>($AK$2+(I34+AA34)*12*7.57%)*SUM(Fasering!$D$5)</f>
        <v>0</v>
      </c>
      <c r="AP34" s="9">
        <f>($AK$2+(J34+AB34)*12*7.57%)*SUM(Fasering!$D$5:$D$7)</f>
        <v>593.66696728245518</v>
      </c>
      <c r="AQ34" s="9">
        <f>($AK$2+(K34+AC34)*12*7.57%)*SUM(Fasering!$D$5:$D$8)</f>
        <v>1051.9675439711714</v>
      </c>
      <c r="AR34" s="9">
        <f>($AK$2+(L34+AD34)*12*7.57%)*SUM(Fasering!$D$5:$D$9)</f>
        <v>1596.0735594075018</v>
      </c>
      <c r="AS34" s="9">
        <f>($AK$2+(M34+AE34)*12*7.57%)*SUM(Fasering!$D$5:$D$10)</f>
        <v>2225.9850135914462</v>
      </c>
      <c r="AT34" s="9">
        <f>($AK$2+(N34+AF34)*12*7.57%)*SUM(Fasering!$D$5:$D$11)</f>
        <v>2939.996737407359</v>
      </c>
      <c r="AU34" s="82">
        <f>($AK$2+(O34+AG34)*12*7.57%)*SUM(Fasering!$D$5:$D$12)</f>
        <v>3741.3261774379021</v>
      </c>
    </row>
    <row r="35" spans="1:47" ht="15" x14ac:dyDescent="0.3">
      <c r="A35" s="32">
        <f t="shared" si="8"/>
        <v>26</v>
      </c>
      <c r="B35" s="125">
        <v>35377.33</v>
      </c>
      <c r="C35" s="126"/>
      <c r="D35" s="125">
        <f t="shared" si="0"/>
        <v>47614.348447000004</v>
      </c>
      <c r="E35" s="127">
        <f t="shared" si="1"/>
        <v>1180.3288666308049</v>
      </c>
      <c r="F35" s="125">
        <f t="shared" si="2"/>
        <v>3967.8623705833338</v>
      </c>
      <c r="G35" s="127">
        <f t="shared" si="3"/>
        <v>98.360738885900403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2376.8144984761934</v>
      </c>
      <c r="K35" s="45">
        <f>GEW!$E$12+($F35-GEW!$E$12)*SUM(Fasering!$D$5:$D$8)</f>
        <v>2695.1672050330899</v>
      </c>
      <c r="L35" s="45">
        <f>GEW!$E$12+($F35-GEW!$E$12)*SUM(Fasering!$D$5:$D$9)</f>
        <v>3013.5199115899864</v>
      </c>
      <c r="M35" s="45">
        <f>GEW!$E$12+($F35-GEW!$E$12)*SUM(Fasering!$D$5:$D$10)</f>
        <v>3331.8726181468828</v>
      </c>
      <c r="N35" s="45">
        <f>GEW!$E$12+($F35-GEW!$E$12)*SUM(Fasering!$D$5:$D$11)</f>
        <v>3649.5096640264378</v>
      </c>
      <c r="O35" s="72">
        <f>GEW!$E$12+($F35-GEW!$E$12)*SUM(Fasering!$D$5:$D$12)</f>
        <v>3967.8623705833343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6"/>
        <v>0</v>
      </c>
      <c r="Z35" s="127">
        <f t="shared" si="7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593.66696728245518</v>
      </c>
      <c r="AJ35" s="9">
        <f>($AK$2+(K35+T35)*12*7.57%)*SUM(Fasering!$D$5:$D$8)</f>
        <v>1051.9675439711714</v>
      </c>
      <c r="AK35" s="9">
        <f>($AK$2+(L35+U35)*12*7.57%)*SUM(Fasering!$D$5:$D$9)</f>
        <v>1596.0735594075018</v>
      </c>
      <c r="AL35" s="9">
        <f>($AK$2+(M35+V35)*12*7.57%)*SUM(Fasering!$D$5:$D$10)</f>
        <v>2225.9850135914462</v>
      </c>
      <c r="AM35" s="9">
        <f>($AK$2+(N35+W35)*12*7.57%)*SUM(Fasering!$D$5:$D$11)</f>
        <v>2939.996737407359</v>
      </c>
      <c r="AN35" s="82">
        <f>($AK$2+(O35+X35)*12*7.57%)*SUM(Fasering!$D$5:$D$12)</f>
        <v>3741.3261774379021</v>
      </c>
      <c r="AO35" s="5">
        <f>($AK$2+(I35+AA35)*12*7.57%)*SUM(Fasering!$D$5)</f>
        <v>0</v>
      </c>
      <c r="AP35" s="9">
        <f>($AK$2+(J35+AB35)*12*7.57%)*SUM(Fasering!$D$5:$D$7)</f>
        <v>593.66696728245518</v>
      </c>
      <c r="AQ35" s="9">
        <f>($AK$2+(K35+AC35)*12*7.57%)*SUM(Fasering!$D$5:$D$8)</f>
        <v>1051.9675439711714</v>
      </c>
      <c r="AR35" s="9">
        <f>($AK$2+(L35+AD35)*12*7.57%)*SUM(Fasering!$D$5:$D$9)</f>
        <v>1596.0735594075018</v>
      </c>
      <c r="AS35" s="9">
        <f>($AK$2+(M35+AE35)*12*7.57%)*SUM(Fasering!$D$5:$D$10)</f>
        <v>2225.9850135914462</v>
      </c>
      <c r="AT35" s="9">
        <f>($AK$2+(N35+AF35)*12*7.57%)*SUM(Fasering!$D$5:$D$11)</f>
        <v>2939.996737407359</v>
      </c>
      <c r="AU35" s="82">
        <f>($AK$2+(O35+AG35)*12*7.57%)*SUM(Fasering!$D$5:$D$12)</f>
        <v>3741.3261774379021</v>
      </c>
    </row>
    <row r="36" spans="1:47" ht="15" x14ac:dyDescent="0.3">
      <c r="A36" s="32">
        <f t="shared" si="8"/>
        <v>27</v>
      </c>
      <c r="B36" s="125">
        <v>35389.620000000003</v>
      </c>
      <c r="C36" s="126"/>
      <c r="D36" s="125">
        <f t="shared" si="0"/>
        <v>47630.88955800001</v>
      </c>
      <c r="E36" s="127">
        <f t="shared" si="1"/>
        <v>1180.7389100617506</v>
      </c>
      <c r="F36" s="125">
        <f t="shared" si="2"/>
        <v>3969.2407965000007</v>
      </c>
      <c r="G36" s="127">
        <f t="shared" si="3"/>
        <v>98.394909171812543</v>
      </c>
      <c r="H36" s="45">
        <f>'L4'!$H$10</f>
        <v>1707.89</v>
      </c>
      <c r="I36" s="45">
        <f>GEW!$E$12+($F36-GEW!$E$12)*SUM(Fasering!$D$5)</f>
        <v>1821.9627753333334</v>
      </c>
      <c r="J36" s="45">
        <f>GEW!$E$12+($F36-GEW!$E$12)*SUM(Fasering!$D$5:$D$7)</f>
        <v>2377.1709093710833</v>
      </c>
      <c r="K36" s="45">
        <f>GEW!$E$12+($F36-GEW!$E$12)*SUM(Fasering!$D$5:$D$8)</f>
        <v>2695.7281108737502</v>
      </c>
      <c r="L36" s="45">
        <f>GEW!$E$12+($F36-GEW!$E$12)*SUM(Fasering!$D$5:$D$9)</f>
        <v>3014.2853123764171</v>
      </c>
      <c r="M36" s="45">
        <f>GEW!$E$12+($F36-GEW!$E$12)*SUM(Fasering!$D$5:$D$10)</f>
        <v>3332.8425138790835</v>
      </c>
      <c r="N36" s="45">
        <f>GEW!$E$12+($F36-GEW!$E$12)*SUM(Fasering!$D$5:$D$11)</f>
        <v>3650.6835949973347</v>
      </c>
      <c r="O36" s="72">
        <f>GEW!$E$12+($F36-GEW!$E$12)*SUM(Fasering!$D$5:$D$12)</f>
        <v>3969.2407965000011</v>
      </c>
      <c r="P36" s="125">
        <f t="shared" si="4"/>
        <v>0</v>
      </c>
      <c r="Q36" s="127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6"/>
        <v>0</v>
      </c>
      <c r="Z36" s="127">
        <f t="shared" si="7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($AK$2+(I36+R36)*12*7.57%)*SUM(Fasering!$D$5)</f>
        <v>0</v>
      </c>
      <c r="AI36" s="9">
        <f>($AK$2+(J36+S36)*12*7.57%)*SUM(Fasering!$D$5:$D$7)</f>
        <v>593.75068080909432</v>
      </c>
      <c r="AJ36" s="9">
        <f>($AK$2+(K36+T36)*12*7.57%)*SUM(Fasering!$D$5:$D$8)</f>
        <v>1052.1748794481559</v>
      </c>
      <c r="AK36" s="9">
        <f>($AK$2+(L36+U36)*12*7.57%)*SUM(Fasering!$D$5:$D$9)</f>
        <v>1596.459634250773</v>
      </c>
      <c r="AL36" s="9">
        <f>($AK$2+(M36+V36)*12*7.57%)*SUM(Fasering!$D$5:$D$10)</f>
        <v>2226.6049452169459</v>
      </c>
      <c r="AM36" s="9">
        <f>($AK$2+(N36+W36)*12*7.57%)*SUM(Fasering!$D$5:$D$11)</f>
        <v>2940.904931800555</v>
      </c>
      <c r="AN36" s="82">
        <f>($AK$2+(O36+X36)*12*7.57%)*SUM(Fasering!$D$5:$D$12)</f>
        <v>3742.578339540602</v>
      </c>
      <c r="AO36" s="5">
        <f>($AK$2+(I36+AA36)*12*7.57%)*SUM(Fasering!$D$5)</f>
        <v>0</v>
      </c>
      <c r="AP36" s="9">
        <f>($AK$2+(J36+AB36)*12*7.57%)*SUM(Fasering!$D$5:$D$7)</f>
        <v>593.75068080909432</v>
      </c>
      <c r="AQ36" s="9">
        <f>($AK$2+(K36+AC36)*12*7.57%)*SUM(Fasering!$D$5:$D$8)</f>
        <v>1052.1748794481559</v>
      </c>
      <c r="AR36" s="9">
        <f>($AK$2+(L36+AD36)*12*7.57%)*SUM(Fasering!$D$5:$D$9)</f>
        <v>1596.459634250773</v>
      </c>
      <c r="AS36" s="9">
        <f>($AK$2+(M36+AE36)*12*7.57%)*SUM(Fasering!$D$5:$D$10)</f>
        <v>2226.6049452169459</v>
      </c>
      <c r="AT36" s="9">
        <f>($AK$2+(N36+AF36)*12*7.57%)*SUM(Fasering!$D$5:$D$11)</f>
        <v>2940.904931800555</v>
      </c>
      <c r="AU36" s="82">
        <f>($AK$2+(O36+AG36)*12*7.57%)*SUM(Fasering!$D$5:$D$12)</f>
        <v>3742.578339540602</v>
      </c>
    </row>
    <row r="37" spans="1:47" ht="15" x14ac:dyDescent="0.3">
      <c r="A37" s="35"/>
      <c r="B37" s="128"/>
      <c r="C37" s="129"/>
      <c r="D37" s="128"/>
      <c r="E37" s="129"/>
      <c r="F37" s="128"/>
      <c r="G37" s="129"/>
      <c r="H37" s="46"/>
      <c r="I37" s="46"/>
      <c r="J37" s="46"/>
      <c r="K37" s="46"/>
      <c r="L37" s="46"/>
      <c r="M37" s="46"/>
      <c r="N37" s="46"/>
      <c r="O37" s="70"/>
      <c r="P37" s="128"/>
      <c r="Q37" s="129"/>
      <c r="R37" s="46"/>
      <c r="S37" s="46"/>
      <c r="T37" s="46"/>
      <c r="U37" s="46"/>
      <c r="V37" s="46"/>
      <c r="W37" s="46"/>
      <c r="X37" s="70"/>
      <c r="Y37" s="128"/>
      <c r="Z37" s="129"/>
      <c r="AA37" s="69"/>
      <c r="AB37" s="46"/>
      <c r="AC37" s="46"/>
      <c r="AD37" s="46"/>
      <c r="AE37" s="46"/>
      <c r="AF37" s="46"/>
      <c r="AG37" s="70"/>
      <c r="AH37" s="83"/>
      <c r="AI37" s="84"/>
      <c r="AJ37" s="84"/>
      <c r="AK37" s="84"/>
      <c r="AL37" s="84"/>
      <c r="AM37" s="84"/>
      <c r="AN37" s="85"/>
      <c r="AO37" s="83"/>
      <c r="AP37" s="84"/>
      <c r="AQ37" s="84"/>
      <c r="AR37" s="84"/>
      <c r="AS37" s="84"/>
      <c r="AT37" s="84"/>
      <c r="AU37" s="85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</row>
  </sheetData>
  <mergeCells count="169">
    <mergeCell ref="AH5:AN5"/>
    <mergeCell ref="AO5:AU5"/>
    <mergeCell ref="AA5:AG5"/>
    <mergeCell ref="B6:C6"/>
    <mergeCell ref="D6:E6"/>
    <mergeCell ref="F6:G6"/>
    <mergeCell ref="P6:Q6"/>
    <mergeCell ref="Y6:Z6"/>
    <mergeCell ref="B5:E5"/>
    <mergeCell ref="F5:G5"/>
    <mergeCell ref="P5:Q5"/>
    <mergeCell ref="R5:X5"/>
    <mergeCell ref="Y5:Z5"/>
    <mergeCell ref="H5:O5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3" manualBreakCount="3">
    <brk id="15" max="36" man="1"/>
    <brk id="24" max="1048575" man="1"/>
    <brk id="33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zoomScale="80" zoomScaleNormal="80" workbookViewId="0"/>
  </sheetViews>
  <sheetFormatPr defaultRowHeight="12.75" x14ac:dyDescent="0.2"/>
  <cols>
    <col min="1" max="1" width="4.5" bestFit="1" customWidth="1"/>
    <col min="8" max="15" width="11.25" customWidth="1"/>
    <col min="18" max="24" width="11.25" customWidth="1"/>
    <col min="27" max="47" width="11.25" customWidth="1"/>
  </cols>
  <sheetData>
    <row r="1" spans="1:47" ht="16.5" x14ac:dyDescent="0.3">
      <c r="A1" s="21" t="s">
        <v>72</v>
      </c>
      <c r="B1" s="21" t="s">
        <v>19</v>
      </c>
      <c r="C1" s="21" t="s">
        <v>121</v>
      </c>
      <c r="D1" s="21"/>
      <c r="E1" s="22"/>
      <c r="G1" s="21"/>
      <c r="H1" s="21"/>
      <c r="I1" s="21"/>
      <c r="J1" s="23"/>
      <c r="K1" s="23"/>
      <c r="L1" s="99">
        <f>D8</f>
        <v>43374</v>
      </c>
      <c r="M1" s="23"/>
      <c r="N1" s="23"/>
      <c r="O1" s="24" t="s">
        <v>71</v>
      </c>
      <c r="P1" s="23"/>
    </row>
    <row r="2" spans="1:47" ht="16.5" x14ac:dyDescent="0.3">
      <c r="A2" s="24"/>
      <c r="B2" s="23"/>
      <c r="C2" s="23"/>
      <c r="D2" s="23"/>
      <c r="E2" s="22"/>
      <c r="F2" s="56"/>
      <c r="G2" s="21"/>
      <c r="H2" s="21"/>
      <c r="I2" s="21"/>
      <c r="J2" s="23"/>
      <c r="K2" s="23"/>
      <c r="L2" s="23"/>
      <c r="M2" s="23"/>
      <c r="N2" s="23"/>
      <c r="O2" s="23"/>
      <c r="P2" s="23"/>
      <c r="Q2" s="23"/>
      <c r="R2" s="24"/>
      <c r="AH2" s="76" t="str">
        <f>'L4'!$AH$2</f>
        <v>Berekening eindejaarspremie 2019:</v>
      </c>
    </row>
    <row r="3" spans="1:47" ht="16.5" x14ac:dyDescent="0.3">
      <c r="A3" s="24"/>
      <c r="B3" s="23"/>
      <c r="C3" s="23"/>
      <c r="D3" s="23"/>
      <c r="I3" s="21"/>
      <c r="J3" s="23"/>
      <c r="K3" s="23"/>
      <c r="L3" s="23"/>
      <c r="M3" s="23"/>
      <c r="N3" s="23" t="s">
        <v>21</v>
      </c>
      <c r="O3" s="68">
        <f>'L4'!O3</f>
        <v>1.3459000000000001</v>
      </c>
      <c r="P3" s="23"/>
      <c r="Q3" s="23"/>
      <c r="R3" s="24"/>
      <c r="AH3" s="77" t="s">
        <v>92</v>
      </c>
      <c r="AK3" s="78">
        <f>'L4'!$AK$3</f>
        <v>136.91999999999999</v>
      </c>
    </row>
    <row r="4" spans="1:47" ht="16.5" x14ac:dyDescent="0.3">
      <c r="A4" s="24"/>
      <c r="B4" s="23"/>
      <c r="C4" s="23"/>
      <c r="D4" s="23"/>
      <c r="I4" s="21"/>
      <c r="J4" s="23"/>
      <c r="K4" s="23"/>
      <c r="L4" s="23"/>
      <c r="M4" s="23"/>
      <c r="P4" s="23"/>
      <c r="Q4" s="23"/>
      <c r="R4" s="24"/>
      <c r="AH4" s="77" t="s">
        <v>47</v>
      </c>
      <c r="AJ4" s="78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47" ht="15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ht="15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ht="15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ht="15" x14ac:dyDescent="0.3">
      <c r="A9" s="32"/>
      <c r="B9" s="132"/>
      <c r="C9" s="133"/>
      <c r="D9" s="134"/>
      <c r="E9" s="135"/>
      <c r="F9" s="134"/>
      <c r="G9" s="135"/>
      <c r="H9" s="44"/>
      <c r="I9" s="44"/>
      <c r="J9" s="44"/>
      <c r="K9" s="44"/>
      <c r="L9" s="44"/>
      <c r="M9" s="44"/>
      <c r="N9" s="44"/>
      <c r="O9" s="75"/>
      <c r="P9" s="134"/>
      <c r="Q9" s="135"/>
      <c r="R9" s="44"/>
      <c r="S9" s="44"/>
      <c r="T9" s="44"/>
      <c r="U9" s="44"/>
      <c r="V9" s="44"/>
      <c r="W9" s="44"/>
      <c r="X9" s="75"/>
      <c r="Y9" s="134"/>
      <c r="Z9" s="135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ht="15" x14ac:dyDescent="0.3">
      <c r="A10" s="32">
        <v>0</v>
      </c>
      <c r="B10" s="125">
        <v>22760.45</v>
      </c>
      <c r="C10" s="126"/>
      <c r="D10" s="125">
        <f t="shared" ref="D10:D37" si="0">B10*$O$3</f>
        <v>30633.289655000004</v>
      </c>
      <c r="E10" s="127">
        <f t="shared" ref="E10:E37" si="1">D10/40.3399</f>
        <v>759.37941479775611</v>
      </c>
      <c r="F10" s="125">
        <f t="shared" ref="F10:F37" si="2">B10/12*$O$3</f>
        <v>2552.7741379166669</v>
      </c>
      <c r="G10" s="127">
        <f t="shared" ref="G10:G37" si="3">F10/40.3399</f>
        <v>63.281617899813007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2010.9240597845305</v>
      </c>
      <c r="K10" s="45">
        <f>GEW!$E$12+($F10-GEW!$E$12)*SUM(Fasering!$D$5:$D$8)</f>
        <v>2119.3428207442357</v>
      </c>
      <c r="L10" s="45">
        <f>GEW!$E$12+($F10-GEW!$E$12)*SUM(Fasering!$D$5:$D$9)</f>
        <v>2227.7615817039405</v>
      </c>
      <c r="M10" s="45">
        <f>GEW!$E$12+($F10-GEW!$E$12)*SUM(Fasering!$D$5:$D$10)</f>
        <v>2336.1803426636457</v>
      </c>
      <c r="N10" s="45">
        <f>GEW!$E$12+($F10-GEW!$E$12)*SUM(Fasering!$D$5:$D$11)</f>
        <v>2444.3553769569621</v>
      </c>
      <c r="O10" s="72">
        <f>GEW!$E$12+($F10-GEW!$E$12)*SUM(Fasering!$D$5:$D$12)</f>
        <v>2552.7741379166669</v>
      </c>
      <c r="P10" s="125">
        <f t="shared" ref="P10:P37" si="4">((B10&lt;19968.2)*913.03+(B10&gt;19968.2)*(B10&lt;20424.71)*(20424.71-B10+456.51)+(B10&gt;20424.71)*(B10&lt;22659.62)*456.51+(B10&gt;22659.62)*(B10&lt;23116.13)*(23116.13-B10))/12*$O$3</f>
        <v>39.892476000000038</v>
      </c>
      <c r="Q10" s="127">
        <f t="shared" ref="Q10:Q37" si="5">P10/40.3399</f>
        <v>0.98890864875718676</v>
      </c>
      <c r="R10" s="45">
        <f>$P10*SUM(Fasering!$D$5)</f>
        <v>0</v>
      </c>
      <c r="S10" s="45">
        <f>$P10*SUM(Fasering!$D$5:$D$7)</f>
        <v>10.314745898657254</v>
      </c>
      <c r="T10" s="45">
        <f>$P10*SUM(Fasering!$D$5:$D$8)</f>
        <v>16.232952758832599</v>
      </c>
      <c r="U10" s="45">
        <f>$P10*SUM(Fasering!$D$5:$D$9)</f>
        <v>22.151159619007942</v>
      </c>
      <c r="V10" s="45">
        <f>$P10*SUM(Fasering!$D$5:$D$10)</f>
        <v>28.069366479183287</v>
      </c>
      <c r="W10" s="45">
        <f>$P10*SUM(Fasering!$D$5:$D$11)</f>
        <v>33.974269139824699</v>
      </c>
      <c r="X10" s="72">
        <f>$P10*SUM(Fasering!$D$5:$D$12)</f>
        <v>39.892476000000045</v>
      </c>
      <c r="Y10" s="125">
        <f t="shared" ref="Y10:Y37" si="6">((B10&lt;19968.2)*456.51+(B10&gt;19968.2)*(B10&lt;20196.46)*(20196.46-B10+228.26)+(B10&gt;20196.46)*(B10&lt;22659.62)*228.26+(B10&gt;22659.62)*(B10&lt;22887.88)*(22887.88-B10))/12*$O$3</f>
        <v>14.292336416666702</v>
      </c>
      <c r="Z10" s="127">
        <f t="shared" ref="Z10:Z37" si="7">Y10/40.3399</f>
        <v>0.35429776515724387</v>
      </c>
      <c r="AA10" s="71">
        <f>$Y10*SUM(Fasering!$D$5)</f>
        <v>0</v>
      </c>
      <c r="AB10" s="45">
        <f>$Y10*SUM(Fasering!$D$5:$D$7)</f>
        <v>3.6954792787502693</v>
      </c>
      <c r="AC10" s="45">
        <f>$Y10*SUM(Fasering!$D$5:$D$8)</f>
        <v>5.8158040093849559</v>
      </c>
      <c r="AD10" s="45">
        <f>$Y10*SUM(Fasering!$D$5:$D$9)</f>
        <v>7.9361287400196421</v>
      </c>
      <c r="AE10" s="45">
        <f>$Y10*SUM(Fasering!$D$5:$D$10)</f>
        <v>10.056453470654329</v>
      </c>
      <c r="AF10" s="45">
        <f>$Y10*SUM(Fasering!$D$5:$D$11)</f>
        <v>12.172011686032018</v>
      </c>
      <c r="AG10" s="72">
        <f>$Y10*SUM(Fasering!$D$5:$D$12)</f>
        <v>14.292336416666705</v>
      </c>
      <c r="AH10" s="5">
        <f>($AK$3+(I10+R10)*12*7.57%)*SUM(Fasering!$D$5)</f>
        <v>0</v>
      </c>
      <c r="AI10" s="9">
        <f>($AK$3+(J10+S10)*12*7.57%)*SUM(Fasering!$D$5:$D$7)</f>
        <v>510.1496122923129</v>
      </c>
      <c r="AJ10" s="9">
        <f>($AK$3+(K10+T10)*12*7.57%)*SUM(Fasering!$D$5:$D$8)</f>
        <v>845.11793043166551</v>
      </c>
      <c r="AK10" s="9">
        <f>($AK$3+(L10+U10)*12*7.57%)*SUM(Fasering!$D$5:$D$9)</f>
        <v>1210.9034317982737</v>
      </c>
      <c r="AL10" s="9">
        <f>($AK$3+(M10+V10)*12*7.57%)*SUM(Fasering!$D$5:$D$10)</f>
        <v>1607.5061163921382</v>
      </c>
      <c r="AM10" s="9">
        <f>($AK$3+(N10+W10)*12*7.57%)*SUM(Fasering!$D$5:$D$11)</f>
        <v>2033.9305784285905</v>
      </c>
      <c r="AN10" s="82">
        <f>($AK$3+(O10+X10)*12*7.57%)*SUM(Fasering!$D$5:$D$12)</f>
        <v>2492.0983520819009</v>
      </c>
      <c r="AO10" s="5">
        <f>($AK$3+(I10+AA10)*12*7.57%)*SUM(Fasering!$D$5)</f>
        <v>0</v>
      </c>
      <c r="AP10" s="9">
        <f>($AK$3+(J10+AB10)*12*7.57%)*SUM(Fasering!$D$5:$D$7)</f>
        <v>508.5948838581873</v>
      </c>
      <c r="AQ10" s="9">
        <f>($AK$3+(K10+AC10)*12*7.57%)*SUM(Fasering!$D$5:$D$8)</f>
        <v>841.26729392868106</v>
      </c>
      <c r="AR10" s="9">
        <f>($AK$3+(L10+AD10)*12*7.57%)*SUM(Fasering!$D$5:$D$9)</f>
        <v>1203.7332460393916</v>
      </c>
      <c r="AS10" s="9">
        <f>($AK$3+(M10+AE10)*12*7.57%)*SUM(Fasering!$D$5:$D$10)</f>
        <v>1595.9927401903192</v>
      </c>
      <c r="AT10" s="9">
        <f>($AK$3+(N10+AF10)*12*7.57%)*SUM(Fasering!$D$5:$D$11)</f>
        <v>2017.0635832905205</v>
      </c>
      <c r="AU10" s="82">
        <f>($AK$3+(O10+AG10)*12*7.57%)*SUM(Fasering!$D$5:$D$12)</f>
        <v>2468.843185284401</v>
      </c>
    </row>
    <row r="11" spans="1:47" ht="15" x14ac:dyDescent="0.3">
      <c r="A11" s="32">
        <f t="shared" ref="A11:A37" si="8">+A10+1</f>
        <v>1</v>
      </c>
      <c r="B11" s="125">
        <v>23145.78</v>
      </c>
      <c r="C11" s="126"/>
      <c r="D11" s="125">
        <f t="shared" si="0"/>
        <v>31151.905301999999</v>
      </c>
      <c r="E11" s="127">
        <f t="shared" si="1"/>
        <v>772.2355608714945</v>
      </c>
      <c r="F11" s="125">
        <f t="shared" si="2"/>
        <v>2595.9921085000001</v>
      </c>
      <c r="G11" s="127">
        <f t="shared" si="3"/>
        <v>64.35296340595788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2022.0986578421373</v>
      </c>
      <c r="K11" s="45">
        <f>GEW!$E$12+($F11-GEW!$E$12)*SUM(Fasering!$D$5:$D$8)</f>
        <v>2136.928975958363</v>
      </c>
      <c r="L11" s="45">
        <f>GEW!$E$12+($F11-GEW!$E$12)*SUM(Fasering!$D$5:$D$9)</f>
        <v>2251.759294074589</v>
      </c>
      <c r="M11" s="45">
        <f>GEW!$E$12+($F11-GEW!$E$12)*SUM(Fasering!$D$5:$D$10)</f>
        <v>2366.5896121908154</v>
      </c>
      <c r="N11" s="45">
        <f>GEW!$E$12+($F11-GEW!$E$12)*SUM(Fasering!$D$5:$D$11)</f>
        <v>2481.1617903837741</v>
      </c>
      <c r="O11" s="72">
        <f>GEW!$E$12+($F11-GEW!$E$12)*SUM(Fasering!$D$5:$D$12)</f>
        <v>2595.9921085000005</v>
      </c>
      <c r="P11" s="125">
        <f t="shared" si="4"/>
        <v>0</v>
      </c>
      <c r="Q11" s="127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25">
        <f t="shared" si="6"/>
        <v>0</v>
      </c>
      <c r="Z11" s="127">
        <f t="shared" si="7"/>
        <v>0</v>
      </c>
      <c r="AA11" s="71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($AK$3+(I11+R11)*12*7.57%)*SUM(Fasering!$D$5)</f>
        <v>0</v>
      </c>
      <c r="AI11" s="9">
        <f>($AK$3+(J11+S11)*12*7.57%)*SUM(Fasering!$D$5:$D$7)</f>
        <v>510.35157372964835</v>
      </c>
      <c r="AJ11" s="9">
        <f>($AK$3+(K11+T11)*12*7.57%)*SUM(Fasering!$D$5:$D$8)</f>
        <v>845.61813359623704</v>
      </c>
      <c r="AK11" s="9">
        <f>($AK$3+(L11+U11)*12*7.57%)*SUM(Fasering!$D$5:$D$9)</f>
        <v>1211.8348491378176</v>
      </c>
      <c r="AL11" s="9">
        <f>($AK$3+(M11+V11)*12*7.57%)*SUM(Fasering!$D$5:$D$10)</f>
        <v>1609.0017203543898</v>
      </c>
      <c r="AM11" s="9">
        <f>($AK$3+(N11+W11)*12*7.57%)*SUM(Fasering!$D$5:$D$11)</f>
        <v>2036.1216251135575</v>
      </c>
      <c r="AN11" s="82">
        <f>($AK$3+(O11+X11)*12*7.57%)*SUM(Fasering!$D$5:$D$12)</f>
        <v>2495.119231361401</v>
      </c>
      <c r="AO11" s="5">
        <f>($AK$3+(I11+AA11)*12*7.57%)*SUM(Fasering!$D$5)</f>
        <v>0</v>
      </c>
      <c r="AP11" s="9">
        <f>($AK$3+(J11+AB11)*12*7.57%)*SUM(Fasering!$D$5:$D$7)</f>
        <v>510.35157372964835</v>
      </c>
      <c r="AQ11" s="9">
        <f>($AK$3+(K11+AC11)*12*7.57%)*SUM(Fasering!$D$5:$D$8)</f>
        <v>845.61813359623704</v>
      </c>
      <c r="AR11" s="9">
        <f>($AK$3+(L11+AD11)*12*7.57%)*SUM(Fasering!$D$5:$D$9)</f>
        <v>1211.8348491378176</v>
      </c>
      <c r="AS11" s="9">
        <f>($AK$3+(M11+AE11)*12*7.57%)*SUM(Fasering!$D$5:$D$10)</f>
        <v>1609.0017203543898</v>
      </c>
      <c r="AT11" s="9">
        <f>($AK$3+(N11+AF11)*12*7.57%)*SUM(Fasering!$D$5:$D$11)</f>
        <v>2036.1216251135575</v>
      </c>
      <c r="AU11" s="82">
        <f>($AK$3+(O11+AG11)*12*7.57%)*SUM(Fasering!$D$5:$D$12)</f>
        <v>2495.119231361401</v>
      </c>
    </row>
    <row r="12" spans="1:47" ht="15" x14ac:dyDescent="0.3">
      <c r="A12" s="32">
        <f t="shared" si="8"/>
        <v>2</v>
      </c>
      <c r="B12" s="125">
        <v>23531.08</v>
      </c>
      <c r="C12" s="126"/>
      <c r="D12" s="125">
        <f t="shared" si="0"/>
        <v>31670.480572000004</v>
      </c>
      <c r="E12" s="127">
        <f t="shared" si="1"/>
        <v>785.090706025548</v>
      </c>
      <c r="F12" s="125">
        <f t="shared" si="2"/>
        <v>2639.2067143333338</v>
      </c>
      <c r="G12" s="127">
        <f t="shared" si="3"/>
        <v>65.424225502129005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2033.2723858975596</v>
      </c>
      <c r="K12" s="45">
        <f>GEW!$E$12+($F12-GEW!$E$12)*SUM(Fasering!$D$5:$D$8)</f>
        <v>2154.5137619963139</v>
      </c>
      <c r="L12" s="45">
        <f>GEW!$E$12+($F12-GEW!$E$12)*SUM(Fasering!$D$5:$D$9)</f>
        <v>2275.7551380950677</v>
      </c>
      <c r="M12" s="45">
        <f>GEW!$E$12+($F12-GEW!$E$12)*SUM(Fasering!$D$5:$D$10)</f>
        <v>2396.9965141938219</v>
      </c>
      <c r="N12" s="45">
        <f>GEW!$E$12+($F12-GEW!$E$12)*SUM(Fasering!$D$5:$D$11)</f>
        <v>2517.96533823458</v>
      </c>
      <c r="O12" s="72">
        <f>GEW!$E$12+($F12-GEW!$E$12)*SUM(Fasering!$D$5:$D$12)</f>
        <v>2639.2067143333343</v>
      </c>
      <c r="P12" s="125">
        <f t="shared" si="4"/>
        <v>0</v>
      </c>
      <c r="Q12" s="127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25">
        <f t="shared" si="6"/>
        <v>0</v>
      </c>
      <c r="Z12" s="127">
        <f t="shared" si="7"/>
        <v>0</v>
      </c>
      <c r="AA12" s="71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($AK$3+(I12+R12)*12*7.57%)*SUM(Fasering!$D$5)</f>
        <v>0</v>
      </c>
      <c r="AI12" s="9">
        <f>($AK$3+(J12+S12)*12*7.57%)*SUM(Fasering!$D$5:$D$7)</f>
        <v>512.97605068767052</v>
      </c>
      <c r="AJ12" s="9">
        <f>($AK$3+(K12+T12)*12*7.57%)*SUM(Fasering!$D$5:$D$8)</f>
        <v>852.11824419689401</v>
      </c>
      <c r="AK12" s="9">
        <f>($AK$3+(L12+U12)*12*7.57%)*SUM(Fasering!$D$5:$D$9)</f>
        <v>1223.9385624911463</v>
      </c>
      <c r="AL12" s="9">
        <f>($AK$3+(M12+V12)*12*7.57%)*SUM(Fasering!$D$5:$D$10)</f>
        <v>1628.4370055704287</v>
      </c>
      <c r="AM12" s="9">
        <f>($AK$3+(N12+W12)*12*7.57%)*SUM(Fasering!$D$5:$D$11)</f>
        <v>2064.5941474649194</v>
      </c>
      <c r="AN12" s="82">
        <f>($AK$3+(O12+X12)*12*7.57%)*SUM(Fasering!$D$5:$D$12)</f>
        <v>2534.3753793004016</v>
      </c>
      <c r="AO12" s="5">
        <f>($AK$3+(I12+AA12)*12*7.57%)*SUM(Fasering!$D$5)</f>
        <v>0</v>
      </c>
      <c r="AP12" s="9">
        <f>($AK$3+(J12+AB12)*12*7.57%)*SUM(Fasering!$D$5:$D$7)</f>
        <v>512.97605068767052</v>
      </c>
      <c r="AQ12" s="9">
        <f>($AK$3+(K12+AC12)*12*7.57%)*SUM(Fasering!$D$5:$D$8)</f>
        <v>852.11824419689401</v>
      </c>
      <c r="AR12" s="9">
        <f>($AK$3+(L12+AD12)*12*7.57%)*SUM(Fasering!$D$5:$D$9)</f>
        <v>1223.9385624911463</v>
      </c>
      <c r="AS12" s="9">
        <f>($AK$3+(M12+AE12)*12*7.57%)*SUM(Fasering!$D$5:$D$10)</f>
        <v>1628.4370055704287</v>
      </c>
      <c r="AT12" s="9">
        <f>($AK$3+(N12+AF12)*12*7.57%)*SUM(Fasering!$D$5:$D$11)</f>
        <v>2064.5941474649194</v>
      </c>
      <c r="AU12" s="82">
        <f>($AK$3+(O12+AG12)*12*7.57%)*SUM(Fasering!$D$5:$D$12)</f>
        <v>2534.3753793004016</v>
      </c>
    </row>
    <row r="13" spans="1:47" ht="15" x14ac:dyDescent="0.3">
      <c r="A13" s="32">
        <f t="shared" si="8"/>
        <v>3</v>
      </c>
      <c r="B13" s="125">
        <v>23915.97</v>
      </c>
      <c r="C13" s="126"/>
      <c r="D13" s="125">
        <f t="shared" si="0"/>
        <v>32188.504023000005</v>
      </c>
      <c r="E13" s="127">
        <f t="shared" si="1"/>
        <v>797.93217194390672</v>
      </c>
      <c r="F13" s="125">
        <f t="shared" si="2"/>
        <v>2682.3753352500003</v>
      </c>
      <c r="G13" s="127">
        <f t="shared" si="3"/>
        <v>66.494347661992222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2044.4342239231282</v>
      </c>
      <c r="K13" s="45">
        <f>GEW!$E$12+($F13-GEW!$E$12)*SUM(Fasering!$D$5:$D$8)</f>
        <v>2172.0798359598402</v>
      </c>
      <c r="L13" s="45">
        <f>GEW!$E$12+($F13-GEW!$E$12)*SUM(Fasering!$D$5:$D$9)</f>
        <v>2299.7254479965522</v>
      </c>
      <c r="M13" s="45">
        <f>GEW!$E$12+($F13-GEW!$E$12)*SUM(Fasering!$D$5:$D$10)</f>
        <v>2427.3710600332643</v>
      </c>
      <c r="N13" s="45">
        <f>GEW!$E$12+($F13-GEW!$E$12)*SUM(Fasering!$D$5:$D$11)</f>
        <v>2554.7297232132887</v>
      </c>
      <c r="O13" s="72">
        <f>GEW!$E$12+($F13-GEW!$E$12)*SUM(Fasering!$D$5:$D$12)</f>
        <v>2682.3753352500007</v>
      </c>
      <c r="P13" s="125">
        <f t="shared" si="4"/>
        <v>0</v>
      </c>
      <c r="Q13" s="127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25">
        <f t="shared" si="6"/>
        <v>0</v>
      </c>
      <c r="Z13" s="127">
        <f t="shared" si="7"/>
        <v>0</v>
      </c>
      <c r="AA13" s="71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($AK$3+(I13+R13)*12*7.57%)*SUM(Fasering!$D$5)</f>
        <v>0</v>
      </c>
      <c r="AI13" s="9">
        <f>($AK$3+(J13+S13)*12*7.57%)*SUM(Fasering!$D$5:$D$7)</f>
        <v>515.59773492429963</v>
      </c>
      <c r="AJ13" s="9">
        <f>($AK$3+(K13+T13)*12*7.57%)*SUM(Fasering!$D$5:$D$8)</f>
        <v>858.6114379915648</v>
      </c>
      <c r="AK13" s="9">
        <f>($AK$3+(L13+U13)*12*7.57%)*SUM(Fasering!$D$5:$D$9)</f>
        <v>1236.0293962117869</v>
      </c>
      <c r="AL13" s="9">
        <f>($AK$3+(M13+V13)*12*7.57%)*SUM(Fasering!$D$5:$D$10)</f>
        <v>1647.8516095849657</v>
      </c>
      <c r="AM13" s="9">
        <f>($AK$3+(N13+W13)*12*7.57%)*SUM(Fasering!$D$5:$D$11)</f>
        <v>2093.0363720375017</v>
      </c>
      <c r="AN13" s="82">
        <f>($AK$3+(O13+X13)*12*7.57%)*SUM(Fasering!$D$5:$D$12)</f>
        <v>2573.5897545411012</v>
      </c>
      <c r="AO13" s="5">
        <f>($AK$3+(I13+AA13)*12*7.57%)*SUM(Fasering!$D$5)</f>
        <v>0</v>
      </c>
      <c r="AP13" s="9">
        <f>($AK$3+(J13+AB13)*12*7.57%)*SUM(Fasering!$D$5:$D$7)</f>
        <v>515.59773492429963</v>
      </c>
      <c r="AQ13" s="9">
        <f>($AK$3+(K13+AC13)*12*7.57%)*SUM(Fasering!$D$5:$D$8)</f>
        <v>858.6114379915648</v>
      </c>
      <c r="AR13" s="9">
        <f>($AK$3+(L13+AD13)*12*7.57%)*SUM(Fasering!$D$5:$D$9)</f>
        <v>1236.0293962117869</v>
      </c>
      <c r="AS13" s="9">
        <f>($AK$3+(M13+AE13)*12*7.57%)*SUM(Fasering!$D$5:$D$10)</f>
        <v>1647.8516095849657</v>
      </c>
      <c r="AT13" s="9">
        <f>($AK$3+(N13+AF13)*12*7.57%)*SUM(Fasering!$D$5:$D$11)</f>
        <v>2093.0363720375017</v>
      </c>
      <c r="AU13" s="82">
        <f>($AK$3+(O13+AG13)*12*7.57%)*SUM(Fasering!$D$5:$D$12)</f>
        <v>2573.5897545411012</v>
      </c>
    </row>
    <row r="14" spans="1:47" ht="15" x14ac:dyDescent="0.3">
      <c r="A14" s="32">
        <f t="shared" si="8"/>
        <v>4</v>
      </c>
      <c r="B14" s="125">
        <v>24408.04</v>
      </c>
      <c r="C14" s="126"/>
      <c r="D14" s="125">
        <f t="shared" si="0"/>
        <v>32850.781036</v>
      </c>
      <c r="E14" s="127">
        <f t="shared" si="1"/>
        <v>814.34959025679291</v>
      </c>
      <c r="F14" s="125">
        <f t="shared" si="2"/>
        <v>2737.5650863333335</v>
      </c>
      <c r="G14" s="127">
        <f t="shared" si="3"/>
        <v>67.862465854732747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2058.7042897529536</v>
      </c>
      <c r="K14" s="45">
        <f>GEW!$E$12+($F14-GEW!$E$12)*SUM(Fasering!$D$5:$D$8)</f>
        <v>2194.5375200130302</v>
      </c>
      <c r="L14" s="45">
        <f>GEW!$E$12+($F14-GEW!$E$12)*SUM(Fasering!$D$5:$D$9)</f>
        <v>2330.3707502731072</v>
      </c>
      <c r="M14" s="45">
        <f>GEW!$E$12+($F14-GEW!$E$12)*SUM(Fasering!$D$5:$D$10)</f>
        <v>2466.2039805331842</v>
      </c>
      <c r="N14" s="45">
        <f>GEW!$E$12+($F14-GEW!$E$12)*SUM(Fasering!$D$5:$D$11)</f>
        <v>2601.7318560732565</v>
      </c>
      <c r="O14" s="72">
        <f>GEW!$E$12+($F14-GEW!$E$12)*SUM(Fasering!$D$5:$D$12)</f>
        <v>2737.565086333334</v>
      </c>
      <c r="P14" s="125">
        <f t="shared" si="4"/>
        <v>0</v>
      </c>
      <c r="Q14" s="127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25">
        <f t="shared" si="6"/>
        <v>0</v>
      </c>
      <c r="Z14" s="127">
        <f t="shared" si="7"/>
        <v>0</v>
      </c>
      <c r="AA14" s="71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($AK$3+(I14+R14)*12*7.57%)*SUM(Fasering!$D$5)</f>
        <v>0</v>
      </c>
      <c r="AI14" s="9">
        <f>($AK$3+(J14+S14)*12*7.57%)*SUM(Fasering!$D$5:$D$7)</f>
        <v>518.94947740219732</v>
      </c>
      <c r="AJ14" s="9">
        <f>($AK$3+(K14+T14)*12*7.57%)*SUM(Fasering!$D$5:$D$8)</f>
        <v>866.91278609243454</v>
      </c>
      <c r="AK14" s="9">
        <f>($AK$3+(L14+U14)*12*7.57%)*SUM(Fasering!$D$5:$D$9)</f>
        <v>1251.487154399621</v>
      </c>
      <c r="AL14" s="9">
        <f>($AK$3+(M14+V14)*12*7.57%)*SUM(Fasering!$D$5:$D$10)</f>
        <v>1672.6725823237564</v>
      </c>
      <c r="AM14" s="9">
        <f>($AK$3+(N14+W14)*12*7.57%)*SUM(Fasering!$D$5:$D$11)</f>
        <v>2129.3988793653875</v>
      </c>
      <c r="AN14" s="82">
        <f>($AK$3+(O14+X14)*12*7.57%)*SUM(Fasering!$D$5:$D$12)</f>
        <v>2623.7241244252014</v>
      </c>
      <c r="AO14" s="5">
        <f>($AK$3+(I14+AA14)*12*7.57%)*SUM(Fasering!$D$5)</f>
        <v>0</v>
      </c>
      <c r="AP14" s="9">
        <f>($AK$3+(J14+AB14)*12*7.57%)*SUM(Fasering!$D$5:$D$7)</f>
        <v>518.94947740219732</v>
      </c>
      <c r="AQ14" s="9">
        <f>($AK$3+(K14+AC14)*12*7.57%)*SUM(Fasering!$D$5:$D$8)</f>
        <v>866.91278609243454</v>
      </c>
      <c r="AR14" s="9">
        <f>($AK$3+(L14+AD14)*12*7.57%)*SUM(Fasering!$D$5:$D$9)</f>
        <v>1251.487154399621</v>
      </c>
      <c r="AS14" s="9">
        <f>($AK$3+(M14+AE14)*12*7.57%)*SUM(Fasering!$D$5:$D$10)</f>
        <v>1672.6725823237564</v>
      </c>
      <c r="AT14" s="9">
        <f>($AK$3+(N14+AF14)*12*7.57%)*SUM(Fasering!$D$5:$D$11)</f>
        <v>2129.3988793653875</v>
      </c>
      <c r="AU14" s="82">
        <f>($AK$3+(O14+AG14)*12*7.57%)*SUM(Fasering!$D$5:$D$12)</f>
        <v>2623.7241244252014</v>
      </c>
    </row>
    <row r="15" spans="1:47" ht="15" x14ac:dyDescent="0.3">
      <c r="A15" s="32">
        <f t="shared" si="8"/>
        <v>5</v>
      </c>
      <c r="B15" s="125">
        <v>24576.34</v>
      </c>
      <c r="C15" s="126"/>
      <c r="D15" s="125">
        <f t="shared" si="0"/>
        <v>33077.296006000004</v>
      </c>
      <c r="E15" s="127">
        <f t="shared" si="1"/>
        <v>819.9647496895135</v>
      </c>
      <c r="F15" s="125">
        <f t="shared" si="2"/>
        <v>2756.4413338333334</v>
      </c>
      <c r="G15" s="127">
        <f t="shared" si="3"/>
        <v>68.330395807459453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2063.5850020076318</v>
      </c>
      <c r="K15" s="45">
        <f>GEW!$E$12+($F15-GEW!$E$12)*SUM(Fasering!$D$5:$D$8)</f>
        <v>2202.2185983680447</v>
      </c>
      <c r="L15" s="45">
        <f>GEW!$E$12+($F15-GEW!$E$12)*SUM(Fasering!$D$5:$D$9)</f>
        <v>2340.852194728458</v>
      </c>
      <c r="M15" s="45">
        <f>GEW!$E$12+($F15-GEW!$E$12)*SUM(Fasering!$D$5:$D$10)</f>
        <v>2479.4857910888704</v>
      </c>
      <c r="N15" s="45">
        <f>GEW!$E$12+($F15-GEW!$E$12)*SUM(Fasering!$D$5:$D$11)</f>
        <v>2617.8077374729205</v>
      </c>
      <c r="O15" s="72">
        <f>GEW!$E$12+($F15-GEW!$E$12)*SUM(Fasering!$D$5:$D$12)</f>
        <v>2756.4413338333334</v>
      </c>
      <c r="P15" s="125">
        <f t="shared" si="4"/>
        <v>0</v>
      </c>
      <c r="Q15" s="127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25">
        <f t="shared" si="6"/>
        <v>0</v>
      </c>
      <c r="Z15" s="127">
        <f t="shared" si="7"/>
        <v>0</v>
      </c>
      <c r="AA15" s="71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($AK$3+(I15+R15)*12*7.57%)*SUM(Fasering!$D$5)</f>
        <v>0</v>
      </c>
      <c r="AI15" s="9">
        <f>($AK$3+(J15+S15)*12*7.57%)*SUM(Fasering!$D$5:$D$7)</f>
        <v>520.09585547651625</v>
      </c>
      <c r="AJ15" s="9">
        <f>($AK$3+(K15+T15)*12*7.57%)*SUM(Fasering!$D$5:$D$8)</f>
        <v>869.75205059824964</v>
      </c>
      <c r="AK15" s="9">
        <f>($AK$3+(L15+U15)*12*7.57%)*SUM(Fasering!$D$5:$D$9)</f>
        <v>1256.7740865495439</v>
      </c>
      <c r="AL15" s="9">
        <f>($AK$3+(M15+V15)*12*7.57%)*SUM(Fasering!$D$5:$D$10)</f>
        <v>1681.1619633303985</v>
      </c>
      <c r="AM15" s="9">
        <f>($AK$3+(N15+W15)*12*7.57%)*SUM(Fasering!$D$5:$D$11)</f>
        <v>2141.8357480696031</v>
      </c>
      <c r="AN15" s="82">
        <f>($AK$3+(O15+X15)*12*7.57%)*SUM(Fasering!$D$5:$D$12)</f>
        <v>2640.8713076542008</v>
      </c>
      <c r="AO15" s="5">
        <f>($AK$3+(I15+AA15)*12*7.57%)*SUM(Fasering!$D$5)</f>
        <v>0</v>
      </c>
      <c r="AP15" s="9">
        <f>($AK$3+(J15+AB15)*12*7.57%)*SUM(Fasering!$D$5:$D$7)</f>
        <v>520.09585547651625</v>
      </c>
      <c r="AQ15" s="9">
        <f>($AK$3+(K15+AC15)*12*7.57%)*SUM(Fasering!$D$5:$D$8)</f>
        <v>869.75205059824964</v>
      </c>
      <c r="AR15" s="9">
        <f>($AK$3+(L15+AD15)*12*7.57%)*SUM(Fasering!$D$5:$D$9)</f>
        <v>1256.7740865495439</v>
      </c>
      <c r="AS15" s="9">
        <f>($AK$3+(M15+AE15)*12*7.57%)*SUM(Fasering!$D$5:$D$10)</f>
        <v>1681.1619633303985</v>
      </c>
      <c r="AT15" s="9">
        <f>($AK$3+(N15+AF15)*12*7.57%)*SUM(Fasering!$D$5:$D$11)</f>
        <v>2141.8357480696031</v>
      </c>
      <c r="AU15" s="82">
        <f>($AK$3+(O15+AG15)*12*7.57%)*SUM(Fasering!$D$5:$D$12)</f>
        <v>2640.8713076542008</v>
      </c>
    </row>
    <row r="16" spans="1:47" ht="15" x14ac:dyDescent="0.3">
      <c r="A16" s="32">
        <f t="shared" si="8"/>
        <v>6</v>
      </c>
      <c r="B16" s="125">
        <v>25627.46</v>
      </c>
      <c r="C16" s="126"/>
      <c r="D16" s="125">
        <f t="shared" si="0"/>
        <v>34491.998414000002</v>
      </c>
      <c r="E16" s="127">
        <f t="shared" si="1"/>
        <v>855.03430633194432</v>
      </c>
      <c r="F16" s="125">
        <f t="shared" si="2"/>
        <v>2874.3332011666666</v>
      </c>
      <c r="G16" s="127">
        <f t="shared" si="3"/>
        <v>71.25285886099536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2094.0675585443969</v>
      </c>
      <c r="K16" s="45">
        <f>GEW!$E$12+($F16-GEW!$E$12)*SUM(Fasering!$D$5:$D$8)</f>
        <v>2250.1908804864211</v>
      </c>
      <c r="L16" s="45">
        <f>GEW!$E$12+($F16-GEW!$E$12)*SUM(Fasering!$D$5:$D$9)</f>
        <v>2406.3142024284452</v>
      </c>
      <c r="M16" s="45">
        <f>GEW!$E$12+($F16-GEW!$E$12)*SUM(Fasering!$D$5:$D$10)</f>
        <v>2562.4375243704699</v>
      </c>
      <c r="N16" s="45">
        <f>GEW!$E$12+($F16-GEW!$E$12)*SUM(Fasering!$D$5:$D$11)</f>
        <v>2718.2098792246425</v>
      </c>
      <c r="O16" s="72">
        <f>GEW!$E$12+($F16-GEW!$E$12)*SUM(Fasering!$D$5:$D$12)</f>
        <v>2874.3332011666671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25">
        <f t="shared" si="6"/>
        <v>0</v>
      </c>
      <c r="Z16" s="127">
        <f t="shared" si="7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9">
        <f>($AK$3+(J16+S16)*12*7.57%)*SUM(Fasering!$D$5:$D$7)</f>
        <v>527.25557574673769</v>
      </c>
      <c r="AJ16" s="9">
        <f>($AK$3+(K16+T16)*12*7.57%)*SUM(Fasering!$D$5:$D$8)</f>
        <v>887.48471671442451</v>
      </c>
      <c r="AK16" s="9">
        <f>($AK$3+(L16+U16)*12*7.57%)*SUM(Fasering!$D$5:$D$9)</f>
        <v>1289.7936951141714</v>
      </c>
      <c r="AL16" s="9">
        <f>($AK$3+(M16+V16)*12*7.57%)*SUM(Fasering!$D$5:$D$10)</f>
        <v>1734.1825109459778</v>
      </c>
      <c r="AM16" s="9">
        <f>($AK$3+(N16+W16)*12*7.57%)*SUM(Fasering!$D$5:$D$11)</f>
        <v>2219.5103852197813</v>
      </c>
      <c r="AN16" s="82">
        <f>($AK$3+(O16+X16)*12*7.57%)*SUM(Fasering!$D$5:$D$12)</f>
        <v>2747.9642799398007</v>
      </c>
      <c r="AO16" s="5">
        <f>($AK$3+(I16+AA16)*12*7.57%)*SUM(Fasering!$D$5)</f>
        <v>0</v>
      </c>
      <c r="AP16" s="9">
        <f>($AK$3+(J16+AB16)*12*7.57%)*SUM(Fasering!$D$5:$D$7)</f>
        <v>527.25557574673769</v>
      </c>
      <c r="AQ16" s="9">
        <f>($AK$3+(K16+AC16)*12*7.57%)*SUM(Fasering!$D$5:$D$8)</f>
        <v>887.48471671442451</v>
      </c>
      <c r="AR16" s="9">
        <f>($AK$3+(L16+AD16)*12*7.57%)*SUM(Fasering!$D$5:$D$9)</f>
        <v>1289.7936951141714</v>
      </c>
      <c r="AS16" s="9">
        <f>($AK$3+(M16+AE16)*12*7.57%)*SUM(Fasering!$D$5:$D$10)</f>
        <v>1734.1825109459778</v>
      </c>
      <c r="AT16" s="9">
        <f>($AK$3+(N16+AF16)*12*7.57%)*SUM(Fasering!$D$5:$D$11)</f>
        <v>2219.5103852197813</v>
      </c>
      <c r="AU16" s="82">
        <f>($AK$3+(O16+AG16)*12*7.57%)*SUM(Fasering!$D$5:$D$12)</f>
        <v>2747.9642799398007</v>
      </c>
    </row>
    <row r="17" spans="1:47" ht="15" x14ac:dyDescent="0.3">
      <c r="A17" s="32">
        <f t="shared" si="8"/>
        <v>7</v>
      </c>
      <c r="B17" s="125">
        <v>25635.51</v>
      </c>
      <c r="C17" s="126"/>
      <c r="D17" s="125">
        <f t="shared" si="0"/>
        <v>34502.832908999997</v>
      </c>
      <c r="E17" s="127">
        <f t="shared" si="1"/>
        <v>855.30288644741302</v>
      </c>
      <c r="F17" s="125">
        <f t="shared" si="2"/>
        <v>2875.2360757500001</v>
      </c>
      <c r="G17" s="127">
        <f t="shared" si="3"/>
        <v>71.275240537284432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2094.3010091305537</v>
      </c>
      <c r="K17" s="45">
        <f>GEW!$E$12+($F17-GEW!$E$12)*SUM(Fasering!$D$5:$D$8)</f>
        <v>2250.5582760940138</v>
      </c>
      <c r="L17" s="45">
        <f>GEW!$E$12+($F17-GEW!$E$12)*SUM(Fasering!$D$5:$D$9)</f>
        <v>2406.8155430574743</v>
      </c>
      <c r="M17" s="45">
        <f>GEW!$E$12+($F17-GEW!$E$12)*SUM(Fasering!$D$5:$D$10)</f>
        <v>2563.0728100209349</v>
      </c>
      <c r="N17" s="45">
        <f>GEW!$E$12+($F17-GEW!$E$12)*SUM(Fasering!$D$5:$D$11)</f>
        <v>2718.97880878654</v>
      </c>
      <c r="O17" s="72">
        <f>GEW!$E$12+($F17-GEW!$E$12)*SUM(Fasering!$D$5:$D$12)</f>
        <v>2875.2360757500001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25">
        <f t="shared" si="6"/>
        <v>0</v>
      </c>
      <c r="Z17" s="127">
        <f t="shared" si="7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9">
        <f>($AK$3+(J17+S17)*12*7.57%)*SUM(Fasering!$D$5:$D$7)</f>
        <v>527.31040844726226</v>
      </c>
      <c r="AJ17" s="9">
        <f>($AK$3+(K17+T17)*12*7.57%)*SUM(Fasering!$D$5:$D$8)</f>
        <v>887.62052229536209</v>
      </c>
      <c r="AK17" s="9">
        <f>($AK$3+(L17+U17)*12*7.57%)*SUM(Fasering!$D$5:$D$9)</f>
        <v>1290.0465757072009</v>
      </c>
      <c r="AL17" s="9">
        <f>($AK$3+(M17+V17)*12*7.57%)*SUM(Fasering!$D$5:$D$10)</f>
        <v>1734.5885686827783</v>
      </c>
      <c r="AM17" s="9">
        <f>($AK$3+(N17+W17)*12*7.57%)*SUM(Fasering!$D$5:$D$11)</f>
        <v>2220.1052562421755</v>
      </c>
      <c r="AN17" s="82">
        <f>($AK$3+(O17+X17)*12*7.57%)*SUM(Fasering!$D$5:$D$12)</f>
        <v>2748.7844512113011</v>
      </c>
      <c r="AO17" s="5">
        <f>($AK$3+(I17+AA17)*12*7.57%)*SUM(Fasering!$D$5)</f>
        <v>0</v>
      </c>
      <c r="AP17" s="9">
        <f>($AK$3+(J17+AB17)*12*7.57%)*SUM(Fasering!$D$5:$D$7)</f>
        <v>527.31040844726226</v>
      </c>
      <c r="AQ17" s="9">
        <f>($AK$3+(K17+AC17)*12*7.57%)*SUM(Fasering!$D$5:$D$8)</f>
        <v>887.62052229536209</v>
      </c>
      <c r="AR17" s="9">
        <f>($AK$3+(L17+AD17)*12*7.57%)*SUM(Fasering!$D$5:$D$9)</f>
        <v>1290.0465757072009</v>
      </c>
      <c r="AS17" s="9">
        <f>($AK$3+(M17+AE17)*12*7.57%)*SUM(Fasering!$D$5:$D$10)</f>
        <v>1734.5885686827783</v>
      </c>
      <c r="AT17" s="9">
        <f>($AK$3+(N17+AF17)*12*7.57%)*SUM(Fasering!$D$5:$D$11)</f>
        <v>2220.1052562421755</v>
      </c>
      <c r="AU17" s="82">
        <f>($AK$3+(O17+AG17)*12*7.57%)*SUM(Fasering!$D$5:$D$12)</f>
        <v>2748.7844512113011</v>
      </c>
    </row>
    <row r="18" spans="1:47" ht="15" x14ac:dyDescent="0.3">
      <c r="A18" s="32">
        <f t="shared" si="8"/>
        <v>8</v>
      </c>
      <c r="B18" s="125">
        <v>26846.84</v>
      </c>
      <c r="C18" s="126"/>
      <c r="D18" s="125">
        <f t="shared" si="0"/>
        <v>36133.161956000004</v>
      </c>
      <c r="E18" s="127">
        <f t="shared" si="1"/>
        <v>895.71768784751578</v>
      </c>
      <c r="F18" s="125">
        <f t="shared" si="2"/>
        <v>3011.096829666667</v>
      </c>
      <c r="G18" s="127">
        <f t="shared" si="3"/>
        <v>74.643140653959648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2129.4296673329277</v>
      </c>
      <c r="K18" s="45">
        <f>GEW!$E$12+($F18-GEW!$E$12)*SUM(Fasering!$D$5:$D$8)</f>
        <v>2305.8424153915757</v>
      </c>
      <c r="L18" s="45">
        <f>GEW!$E$12+($F18-GEW!$E$12)*SUM(Fasering!$D$5:$D$9)</f>
        <v>2482.2551634502233</v>
      </c>
      <c r="M18" s="45">
        <f>GEW!$E$12+($F18-GEW!$E$12)*SUM(Fasering!$D$5:$D$10)</f>
        <v>2658.6679115088709</v>
      </c>
      <c r="N18" s="45">
        <f>GEW!$E$12+($F18-GEW!$E$12)*SUM(Fasering!$D$5:$D$11)</f>
        <v>2834.6840816080194</v>
      </c>
      <c r="O18" s="72">
        <f>GEW!$E$12+($F18-GEW!$E$12)*SUM(Fasering!$D$5:$D$12)</f>
        <v>3011.096829666667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6"/>
        <v>0</v>
      </c>
      <c r="Z18" s="127">
        <f t="shared" si="7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9">
        <f>($AK$3+(J18+S18)*12*7.57%)*SUM(Fasering!$D$5:$D$7)</f>
        <v>535.56140163065436</v>
      </c>
      <c r="AJ18" s="9">
        <f>($AK$3+(K18+T18)*12*7.57%)*SUM(Fasering!$D$5:$D$8)</f>
        <v>908.0559725260747</v>
      </c>
      <c r="AK18" s="9">
        <f>($AK$3+(L18+U18)*12*7.57%)*SUM(Fasering!$D$5:$D$9)</f>
        <v>1328.0989792791911</v>
      </c>
      <c r="AL18" s="9">
        <f>($AK$3+(M18+V18)*12*7.57%)*SUM(Fasering!$D$5:$D$10)</f>
        <v>1795.6904218900038</v>
      </c>
      <c r="AM18" s="9">
        <f>($AK$3+(N18+W18)*12*7.57%)*SUM(Fasering!$D$5:$D$11)</f>
        <v>2309.6189351933181</v>
      </c>
      <c r="AN18" s="82">
        <f>($AK$3+(O18+X18)*12*7.57%)*SUM(Fasering!$D$5:$D$12)</f>
        <v>2872.200360069201</v>
      </c>
      <c r="AO18" s="5">
        <f>($AK$3+(I18+AA18)*12*7.57%)*SUM(Fasering!$D$5)</f>
        <v>0</v>
      </c>
      <c r="AP18" s="9">
        <f>($AK$3+(J18+AB18)*12*7.57%)*SUM(Fasering!$D$5:$D$7)</f>
        <v>535.56140163065436</v>
      </c>
      <c r="AQ18" s="9">
        <f>($AK$3+(K18+AC18)*12*7.57%)*SUM(Fasering!$D$5:$D$8)</f>
        <v>908.0559725260747</v>
      </c>
      <c r="AR18" s="9">
        <f>($AK$3+(L18+AD18)*12*7.57%)*SUM(Fasering!$D$5:$D$9)</f>
        <v>1328.0989792791911</v>
      </c>
      <c r="AS18" s="9">
        <f>($AK$3+(M18+AE18)*12*7.57%)*SUM(Fasering!$D$5:$D$10)</f>
        <v>1795.6904218900038</v>
      </c>
      <c r="AT18" s="9">
        <f>($AK$3+(N18+AF18)*12*7.57%)*SUM(Fasering!$D$5:$D$11)</f>
        <v>2309.6189351933181</v>
      </c>
      <c r="AU18" s="82">
        <f>($AK$3+(O18+AG18)*12*7.57%)*SUM(Fasering!$D$5:$D$12)</f>
        <v>2872.200360069201</v>
      </c>
    </row>
    <row r="19" spans="1:47" ht="15" x14ac:dyDescent="0.3">
      <c r="A19" s="32">
        <f t="shared" si="8"/>
        <v>9</v>
      </c>
      <c r="B19" s="125">
        <v>26854.92</v>
      </c>
      <c r="C19" s="126"/>
      <c r="D19" s="125">
        <f t="shared" si="0"/>
        <v>36144.036827999997</v>
      </c>
      <c r="E19" s="127">
        <f t="shared" si="1"/>
        <v>895.98726888266947</v>
      </c>
      <c r="F19" s="125">
        <f t="shared" si="2"/>
        <v>3012.0030689999999</v>
      </c>
      <c r="G19" s="127">
        <f t="shared" si="3"/>
        <v>74.66560574022246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2129.6639879212689</v>
      </c>
      <c r="K19" s="45">
        <f>GEW!$E$12+($F19-GEW!$E$12)*SUM(Fasering!$D$5:$D$8)</f>
        <v>2306.2111801753454</v>
      </c>
      <c r="L19" s="45">
        <f>GEW!$E$12+($F19-GEW!$E$12)*SUM(Fasering!$D$5:$D$9)</f>
        <v>2482.7583724294223</v>
      </c>
      <c r="M19" s="45">
        <f>GEW!$E$12+($F19-GEW!$E$12)*SUM(Fasering!$D$5:$D$10)</f>
        <v>2659.3055646834991</v>
      </c>
      <c r="N19" s="45">
        <f>GEW!$E$12+($F19-GEW!$E$12)*SUM(Fasering!$D$5:$D$11)</f>
        <v>2835.4558767459234</v>
      </c>
      <c r="O19" s="72">
        <f>GEW!$E$12+($F19-GEW!$E$12)*SUM(Fasering!$D$5:$D$12)</f>
        <v>3012.0030690000003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6"/>
        <v>0</v>
      </c>
      <c r="Z19" s="127">
        <f t="shared" si="7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9">
        <f>($AK$3+(J19+S19)*12*7.57%)*SUM(Fasering!$D$5:$D$7)</f>
        <v>535.61643867664668</v>
      </c>
      <c r="AJ19" s="9">
        <f>($AK$3+(K19+T19)*12*7.57%)*SUM(Fasering!$D$5:$D$8)</f>
        <v>908.19228421476726</v>
      </c>
      <c r="AK19" s="9">
        <f>($AK$3+(L19+U19)*12*7.57%)*SUM(Fasering!$D$5:$D$9)</f>
        <v>1328.3528022843686</v>
      </c>
      <c r="AL19" s="9">
        <f>($AK$3+(M19+V19)*12*7.57%)*SUM(Fasering!$D$5:$D$10)</f>
        <v>1796.0979928854504</v>
      </c>
      <c r="AM19" s="9">
        <f>($AK$3+(N19+W19)*12*7.57%)*SUM(Fasering!$D$5:$D$11)</f>
        <v>2310.2160231263547</v>
      </c>
      <c r="AN19" s="82">
        <f>($AK$3+(O19+X19)*12*7.57%)*SUM(Fasering!$D$5:$D$12)</f>
        <v>2873.0235878796011</v>
      </c>
      <c r="AO19" s="5">
        <f>($AK$3+(I19+AA19)*12*7.57%)*SUM(Fasering!$D$5)</f>
        <v>0</v>
      </c>
      <c r="AP19" s="9">
        <f>($AK$3+(J19+AB19)*12*7.57%)*SUM(Fasering!$D$5:$D$7)</f>
        <v>535.61643867664668</v>
      </c>
      <c r="AQ19" s="9">
        <f>($AK$3+(K19+AC19)*12*7.57%)*SUM(Fasering!$D$5:$D$8)</f>
        <v>908.19228421476726</v>
      </c>
      <c r="AR19" s="9">
        <f>($AK$3+(L19+AD19)*12*7.57%)*SUM(Fasering!$D$5:$D$9)</f>
        <v>1328.3528022843686</v>
      </c>
      <c r="AS19" s="9">
        <f>($AK$3+(M19+AE19)*12*7.57%)*SUM(Fasering!$D$5:$D$10)</f>
        <v>1796.0979928854504</v>
      </c>
      <c r="AT19" s="9">
        <f>($AK$3+(N19+AF19)*12*7.57%)*SUM(Fasering!$D$5:$D$11)</f>
        <v>2310.2160231263547</v>
      </c>
      <c r="AU19" s="82">
        <f>($AK$3+(O19+AG19)*12*7.57%)*SUM(Fasering!$D$5:$D$12)</f>
        <v>2873.0235878796011</v>
      </c>
    </row>
    <row r="20" spans="1:47" ht="15" x14ac:dyDescent="0.3">
      <c r="A20" s="32">
        <f t="shared" si="8"/>
        <v>10</v>
      </c>
      <c r="B20" s="125">
        <v>28066.22</v>
      </c>
      <c r="C20" s="126"/>
      <c r="D20" s="125">
        <f t="shared" si="0"/>
        <v>37774.325498000006</v>
      </c>
      <c r="E20" s="127">
        <f t="shared" si="1"/>
        <v>936.40106936308734</v>
      </c>
      <c r="F20" s="125">
        <f t="shared" si="2"/>
        <v>3147.8604581666673</v>
      </c>
      <c r="G20" s="127">
        <f t="shared" si="3"/>
        <v>78.03342244692395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2164.791776121459</v>
      </c>
      <c r="K20" s="45">
        <f>GEW!$E$12+($F20-GEW!$E$12)*SUM(Fasering!$D$5:$D$8)</f>
        <v>2361.49395029673</v>
      </c>
      <c r="L20" s="45">
        <f>GEW!$E$12+($F20-GEW!$E$12)*SUM(Fasering!$D$5:$D$9)</f>
        <v>2558.196124472001</v>
      </c>
      <c r="M20" s="45">
        <f>GEW!$E$12+($F20-GEW!$E$12)*SUM(Fasering!$D$5:$D$10)</f>
        <v>2754.898298647272</v>
      </c>
      <c r="N20" s="45">
        <f>GEW!$E$12+($F20-GEW!$E$12)*SUM(Fasering!$D$5:$D$11)</f>
        <v>2951.1582839913963</v>
      </c>
      <c r="O20" s="72">
        <f>GEW!$E$12+($F20-GEW!$E$12)*SUM(Fasering!$D$5:$D$12)</f>
        <v>3147.8604581666677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6"/>
        <v>0</v>
      </c>
      <c r="Z20" s="127">
        <f t="shared" si="7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9">
        <f>($AK$3+(J20+S20)*12*7.57%)*SUM(Fasering!$D$5:$D$7)</f>
        <v>543.86722751457114</v>
      </c>
      <c r="AJ20" s="9">
        <f>($AK$3+(K20+T20)*12*7.57%)*SUM(Fasering!$D$5:$D$8)</f>
        <v>928.62722833772477</v>
      </c>
      <c r="AK20" s="9">
        <f>($AK$3+(L20+U20)*12*7.57%)*SUM(Fasering!$D$5:$D$9)</f>
        <v>1366.404263444211</v>
      </c>
      <c r="AL20" s="9">
        <f>($AK$3+(M20+V20)*12*7.57%)*SUM(Fasering!$D$5:$D$10)</f>
        <v>1857.1983328340298</v>
      </c>
      <c r="AM20" s="9">
        <f>($AK$3+(N20+W20)*12*7.57%)*SUM(Fasering!$D$5:$D$11)</f>
        <v>2399.7274851668549</v>
      </c>
      <c r="AN20" s="82">
        <f>($AK$3+(O20+X20)*12*7.57%)*SUM(Fasering!$D$5:$D$12)</f>
        <v>2996.4364401986018</v>
      </c>
      <c r="AO20" s="5">
        <f>($AK$3+(I20+AA20)*12*7.57%)*SUM(Fasering!$D$5)</f>
        <v>0</v>
      </c>
      <c r="AP20" s="9">
        <f>($AK$3+(J20+AB20)*12*7.57%)*SUM(Fasering!$D$5:$D$7)</f>
        <v>543.86722751457114</v>
      </c>
      <c r="AQ20" s="9">
        <f>($AK$3+(K20+AC20)*12*7.57%)*SUM(Fasering!$D$5:$D$8)</f>
        <v>928.62722833772477</v>
      </c>
      <c r="AR20" s="9">
        <f>($AK$3+(L20+AD20)*12*7.57%)*SUM(Fasering!$D$5:$D$9)</f>
        <v>1366.404263444211</v>
      </c>
      <c r="AS20" s="9">
        <f>($AK$3+(M20+AE20)*12*7.57%)*SUM(Fasering!$D$5:$D$10)</f>
        <v>1857.1983328340298</v>
      </c>
      <c r="AT20" s="9">
        <f>($AK$3+(N20+AF20)*12*7.57%)*SUM(Fasering!$D$5:$D$11)</f>
        <v>2399.7274851668549</v>
      </c>
      <c r="AU20" s="82">
        <f>($AK$3+(O20+AG20)*12*7.57%)*SUM(Fasering!$D$5:$D$12)</f>
        <v>2996.4364401986018</v>
      </c>
    </row>
    <row r="21" spans="1:47" ht="15" x14ac:dyDescent="0.3">
      <c r="A21" s="32">
        <f t="shared" si="8"/>
        <v>11</v>
      </c>
      <c r="B21" s="125">
        <v>28074.3</v>
      </c>
      <c r="C21" s="126"/>
      <c r="D21" s="125">
        <f t="shared" si="0"/>
        <v>37785.200369999999</v>
      </c>
      <c r="E21" s="127">
        <f t="shared" si="1"/>
        <v>936.67065039824092</v>
      </c>
      <c r="F21" s="125">
        <f t="shared" si="2"/>
        <v>3148.7666975000002</v>
      </c>
      <c r="G21" s="127">
        <f t="shared" si="3"/>
        <v>78.055887533186748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2165.0260967097997</v>
      </c>
      <c r="K21" s="45">
        <f>GEW!$E$12+($F21-GEW!$E$12)*SUM(Fasering!$D$5:$D$8)</f>
        <v>2361.8627150805</v>
      </c>
      <c r="L21" s="45">
        <f>GEW!$E$12+($F21-GEW!$E$12)*SUM(Fasering!$D$5:$D$9)</f>
        <v>2558.6993334511999</v>
      </c>
      <c r="M21" s="45">
        <f>GEW!$E$12+($F21-GEW!$E$12)*SUM(Fasering!$D$5:$D$10)</f>
        <v>2755.5359518219002</v>
      </c>
      <c r="N21" s="45">
        <f>GEW!$E$12+($F21-GEW!$E$12)*SUM(Fasering!$D$5:$D$11)</f>
        <v>2951.9300791293003</v>
      </c>
      <c r="O21" s="72">
        <f>GEW!$E$12+($F21-GEW!$E$12)*SUM(Fasering!$D$5:$D$12)</f>
        <v>3148.7666975000002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6"/>
        <v>0</v>
      </c>
      <c r="Z21" s="127">
        <f t="shared" si="7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9">
        <f>($AK$3+(J21+S21)*12*7.57%)*SUM(Fasering!$D$5:$D$7)</f>
        <v>543.92226456056335</v>
      </c>
      <c r="AJ21" s="9">
        <f>($AK$3+(K21+T21)*12*7.57%)*SUM(Fasering!$D$5:$D$8)</f>
        <v>928.76354002641733</v>
      </c>
      <c r="AK21" s="9">
        <f>($AK$3+(L21+U21)*12*7.57%)*SUM(Fasering!$D$5:$D$9)</f>
        <v>1366.6580864493883</v>
      </c>
      <c r="AL21" s="9">
        <f>($AK$3+(M21+V21)*12*7.57%)*SUM(Fasering!$D$5:$D$10)</f>
        <v>1857.6059038294761</v>
      </c>
      <c r="AM21" s="9">
        <f>($AK$3+(N21+W21)*12*7.57%)*SUM(Fasering!$D$5:$D$11)</f>
        <v>2400.3245730998915</v>
      </c>
      <c r="AN21" s="82">
        <f>($AK$3+(O21+X21)*12*7.57%)*SUM(Fasering!$D$5:$D$12)</f>
        <v>2997.259668009001</v>
      </c>
      <c r="AO21" s="5">
        <f>($AK$3+(I21+AA21)*12*7.57%)*SUM(Fasering!$D$5)</f>
        <v>0</v>
      </c>
      <c r="AP21" s="9">
        <f>($AK$3+(J21+AB21)*12*7.57%)*SUM(Fasering!$D$5:$D$7)</f>
        <v>543.92226456056335</v>
      </c>
      <c r="AQ21" s="9">
        <f>($AK$3+(K21+AC21)*12*7.57%)*SUM(Fasering!$D$5:$D$8)</f>
        <v>928.76354002641733</v>
      </c>
      <c r="AR21" s="9">
        <f>($AK$3+(L21+AD21)*12*7.57%)*SUM(Fasering!$D$5:$D$9)</f>
        <v>1366.6580864493883</v>
      </c>
      <c r="AS21" s="9">
        <f>($AK$3+(M21+AE21)*12*7.57%)*SUM(Fasering!$D$5:$D$10)</f>
        <v>1857.6059038294761</v>
      </c>
      <c r="AT21" s="9">
        <f>($AK$3+(N21+AF21)*12*7.57%)*SUM(Fasering!$D$5:$D$11)</f>
        <v>2400.3245730998915</v>
      </c>
      <c r="AU21" s="82">
        <f>($AK$3+(O21+AG21)*12*7.57%)*SUM(Fasering!$D$5:$D$12)</f>
        <v>2997.259668009001</v>
      </c>
    </row>
    <row r="22" spans="1:47" ht="15" x14ac:dyDescent="0.3">
      <c r="A22" s="32">
        <f t="shared" si="8"/>
        <v>12</v>
      </c>
      <c r="B22" s="125">
        <v>29285.599999999999</v>
      </c>
      <c r="C22" s="126"/>
      <c r="D22" s="125">
        <f t="shared" si="0"/>
        <v>39415.48904</v>
      </c>
      <c r="E22" s="127">
        <f t="shared" si="1"/>
        <v>977.08445087865857</v>
      </c>
      <c r="F22" s="125">
        <f t="shared" si="2"/>
        <v>3284.6240866666672</v>
      </c>
      <c r="G22" s="127">
        <f t="shared" si="3"/>
        <v>81.423704239888224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2200.1538849099898</v>
      </c>
      <c r="K22" s="45">
        <f>GEW!$E$12+($F22-GEW!$E$12)*SUM(Fasering!$D$5:$D$8)</f>
        <v>2417.1454852018842</v>
      </c>
      <c r="L22" s="45">
        <f>GEW!$E$12+($F22-GEW!$E$12)*SUM(Fasering!$D$5:$D$9)</f>
        <v>2634.1370854937786</v>
      </c>
      <c r="M22" s="45">
        <f>GEW!$E$12+($F22-GEW!$E$12)*SUM(Fasering!$D$5:$D$10)</f>
        <v>2851.128685785673</v>
      </c>
      <c r="N22" s="45">
        <f>GEW!$E$12+($F22-GEW!$E$12)*SUM(Fasering!$D$5:$D$11)</f>
        <v>3067.6324863747732</v>
      </c>
      <c r="O22" s="72">
        <f>GEW!$E$12+($F22-GEW!$E$12)*SUM(Fasering!$D$5:$D$12)</f>
        <v>3284.6240866666676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6"/>
        <v>0</v>
      </c>
      <c r="Z22" s="127">
        <f t="shared" si="7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552.17305339848781</v>
      </c>
      <c r="AJ22" s="9">
        <f>($AK$3+(K22+T22)*12*7.57%)*SUM(Fasering!$D$5:$D$8)</f>
        <v>949.19848414937462</v>
      </c>
      <c r="AK22" s="9">
        <f>($AK$3+(L22+U22)*12*7.57%)*SUM(Fasering!$D$5:$D$9)</f>
        <v>1404.7095476092306</v>
      </c>
      <c r="AL22" s="9">
        <f>($AK$3+(M22+V22)*12*7.57%)*SUM(Fasering!$D$5:$D$10)</f>
        <v>1918.7062437780562</v>
      </c>
      <c r="AM22" s="9">
        <f>($AK$3+(N22+W22)*12*7.57%)*SUM(Fasering!$D$5:$D$11)</f>
        <v>2489.8360351403926</v>
      </c>
      <c r="AN22" s="82">
        <f>($AK$3+(O22+X22)*12*7.57%)*SUM(Fasering!$D$5:$D$12)</f>
        <v>3120.6725203280021</v>
      </c>
      <c r="AO22" s="5">
        <f>($AK$3+(I22+AA22)*12*7.57%)*SUM(Fasering!$D$5)</f>
        <v>0</v>
      </c>
      <c r="AP22" s="9">
        <f>($AK$3+(J22+AB22)*12*7.57%)*SUM(Fasering!$D$5:$D$7)</f>
        <v>552.17305339848781</v>
      </c>
      <c r="AQ22" s="9">
        <f>($AK$3+(K22+AC22)*12*7.57%)*SUM(Fasering!$D$5:$D$8)</f>
        <v>949.19848414937462</v>
      </c>
      <c r="AR22" s="9">
        <f>($AK$3+(L22+AD22)*12*7.57%)*SUM(Fasering!$D$5:$D$9)</f>
        <v>1404.7095476092306</v>
      </c>
      <c r="AS22" s="9">
        <f>($AK$3+(M22+AE22)*12*7.57%)*SUM(Fasering!$D$5:$D$10)</f>
        <v>1918.7062437780562</v>
      </c>
      <c r="AT22" s="9">
        <f>($AK$3+(N22+AF22)*12*7.57%)*SUM(Fasering!$D$5:$D$11)</f>
        <v>2489.8360351403926</v>
      </c>
      <c r="AU22" s="82">
        <f>($AK$3+(O22+AG22)*12*7.57%)*SUM(Fasering!$D$5:$D$12)</f>
        <v>3120.6725203280021</v>
      </c>
    </row>
    <row r="23" spans="1:47" ht="15" x14ac:dyDescent="0.3">
      <c r="A23" s="32">
        <f t="shared" si="8"/>
        <v>13</v>
      </c>
      <c r="B23" s="125">
        <v>29294.91</v>
      </c>
      <c r="C23" s="126"/>
      <c r="D23" s="125">
        <f t="shared" si="0"/>
        <v>39428.019369000001</v>
      </c>
      <c r="E23" s="127">
        <f t="shared" si="1"/>
        <v>977.39506962089649</v>
      </c>
      <c r="F23" s="125">
        <f t="shared" si="2"/>
        <v>3285.6682807500001</v>
      </c>
      <c r="G23" s="127">
        <f t="shared" si="3"/>
        <v>81.449589135074703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2200.4238755878923</v>
      </c>
      <c r="K23" s="45">
        <f>GEW!$E$12+($F23-GEW!$E$12)*SUM(Fasering!$D$5:$D$8)</f>
        <v>2417.5703862089258</v>
      </c>
      <c r="L23" s="45">
        <f>GEW!$E$12+($F23-GEW!$E$12)*SUM(Fasering!$D$5:$D$9)</f>
        <v>2634.7168968299598</v>
      </c>
      <c r="M23" s="45">
        <f>GEW!$E$12+($F23-GEW!$E$12)*SUM(Fasering!$D$5:$D$10)</f>
        <v>2851.8634074509937</v>
      </c>
      <c r="N23" s="45">
        <f>GEW!$E$12+($F23-GEW!$E$12)*SUM(Fasering!$D$5:$D$11)</f>
        <v>3068.5217701289666</v>
      </c>
      <c r="O23" s="72">
        <f>GEW!$E$12+($F23-GEW!$E$12)*SUM(Fasering!$D$5:$D$12)</f>
        <v>3285.6682807500001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6"/>
        <v>0</v>
      </c>
      <c r="Z23" s="127">
        <f t="shared" si="7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552.23646860865949</v>
      </c>
      <c r="AJ23" s="9">
        <f>($AK$3+(K23+T23)*12*7.57%)*SUM(Fasering!$D$5:$D$8)</f>
        <v>949.35554625602401</v>
      </c>
      <c r="AK23" s="9">
        <f>($AK$3+(L23+U23)*12*7.57%)*SUM(Fasering!$D$5:$D$9)</f>
        <v>1405.0020095124735</v>
      </c>
      <c r="AL23" s="9">
        <f>($AK$3+(M23+V23)*12*7.57%)*SUM(Fasering!$D$5:$D$10)</f>
        <v>1919.1758583780077</v>
      </c>
      <c r="AM23" s="9">
        <f>($AK$3+(N23+W23)*12*7.57%)*SUM(Fasering!$D$5:$D$11)</f>
        <v>2490.5240164097695</v>
      </c>
      <c r="AN23" s="82">
        <f>($AK$3+(O23+X23)*12*7.57%)*SUM(Fasering!$D$5:$D$12)</f>
        <v>3121.621066233301</v>
      </c>
      <c r="AO23" s="5">
        <f>($AK$3+(I23+AA23)*12*7.57%)*SUM(Fasering!$D$5)</f>
        <v>0</v>
      </c>
      <c r="AP23" s="9">
        <f>($AK$3+(J23+AB23)*12*7.57%)*SUM(Fasering!$D$5:$D$7)</f>
        <v>552.23646860865949</v>
      </c>
      <c r="AQ23" s="9">
        <f>($AK$3+(K23+AC23)*12*7.57%)*SUM(Fasering!$D$5:$D$8)</f>
        <v>949.35554625602401</v>
      </c>
      <c r="AR23" s="9">
        <f>($AK$3+(L23+AD23)*12*7.57%)*SUM(Fasering!$D$5:$D$9)</f>
        <v>1405.0020095124735</v>
      </c>
      <c r="AS23" s="9">
        <f>($AK$3+(M23+AE23)*12*7.57%)*SUM(Fasering!$D$5:$D$10)</f>
        <v>1919.1758583780077</v>
      </c>
      <c r="AT23" s="9">
        <f>($AK$3+(N23+AF23)*12*7.57%)*SUM(Fasering!$D$5:$D$11)</f>
        <v>2490.5240164097695</v>
      </c>
      <c r="AU23" s="82">
        <f>($AK$3+(O23+AG23)*12*7.57%)*SUM(Fasering!$D$5:$D$12)</f>
        <v>3121.621066233301</v>
      </c>
    </row>
    <row r="24" spans="1:47" ht="15" x14ac:dyDescent="0.3">
      <c r="A24" s="32">
        <f t="shared" si="8"/>
        <v>14</v>
      </c>
      <c r="B24" s="125">
        <v>30506.21</v>
      </c>
      <c r="C24" s="126"/>
      <c r="D24" s="125">
        <f t="shared" si="0"/>
        <v>41058.308039000003</v>
      </c>
      <c r="E24" s="127">
        <f t="shared" si="1"/>
        <v>1017.8088701013141</v>
      </c>
      <c r="F24" s="125">
        <f t="shared" si="2"/>
        <v>3421.5256699166666</v>
      </c>
      <c r="G24" s="127">
        <f t="shared" si="3"/>
        <v>84.817405841776178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2235.5516637880824</v>
      </c>
      <c r="K24" s="45">
        <f>GEW!$E$12+($F24-GEW!$E$12)*SUM(Fasering!$D$5:$D$8)</f>
        <v>2472.8531563303104</v>
      </c>
      <c r="L24" s="45">
        <f>GEW!$E$12+($F24-GEW!$E$12)*SUM(Fasering!$D$5:$D$9)</f>
        <v>2710.154648872538</v>
      </c>
      <c r="M24" s="45">
        <f>GEW!$E$12+($F24-GEW!$E$12)*SUM(Fasering!$D$5:$D$10)</f>
        <v>2947.4561414147661</v>
      </c>
      <c r="N24" s="45">
        <f>GEW!$E$12+($F24-GEW!$E$12)*SUM(Fasering!$D$5:$D$11)</f>
        <v>3184.224177374439</v>
      </c>
      <c r="O24" s="72">
        <f>GEW!$E$12+($F24-GEW!$E$12)*SUM(Fasering!$D$5:$D$12)</f>
        <v>3421.5256699166671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6"/>
        <v>0</v>
      </c>
      <c r="Z24" s="127">
        <f t="shared" si="7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560.48725744658407</v>
      </c>
      <c r="AJ24" s="9">
        <f>($AK$3+(K24+T24)*12*7.57%)*SUM(Fasering!$D$5:$D$8)</f>
        <v>969.79049037898153</v>
      </c>
      <c r="AK24" s="9">
        <f>($AK$3+(L24+U24)*12*7.57%)*SUM(Fasering!$D$5:$D$9)</f>
        <v>1443.0534706723156</v>
      </c>
      <c r="AL24" s="9">
        <f>($AK$3+(M24+V24)*12*7.57%)*SUM(Fasering!$D$5:$D$10)</f>
        <v>1980.2761983265868</v>
      </c>
      <c r="AM24" s="9">
        <f>($AK$3+(N24+W24)*12*7.57%)*SUM(Fasering!$D$5:$D$11)</f>
        <v>2580.0354784502697</v>
      </c>
      <c r="AN24" s="82">
        <f>($AK$3+(O24+X24)*12*7.57%)*SUM(Fasering!$D$5:$D$12)</f>
        <v>3245.0339185523012</v>
      </c>
      <c r="AO24" s="5">
        <f>($AK$3+(I24+AA24)*12*7.57%)*SUM(Fasering!$D$5)</f>
        <v>0</v>
      </c>
      <c r="AP24" s="9">
        <f>($AK$3+(J24+AB24)*12*7.57%)*SUM(Fasering!$D$5:$D$7)</f>
        <v>560.48725744658407</v>
      </c>
      <c r="AQ24" s="9">
        <f>($AK$3+(K24+AC24)*12*7.57%)*SUM(Fasering!$D$5:$D$8)</f>
        <v>969.79049037898153</v>
      </c>
      <c r="AR24" s="9">
        <f>($AK$3+(L24+AD24)*12*7.57%)*SUM(Fasering!$D$5:$D$9)</f>
        <v>1443.0534706723156</v>
      </c>
      <c r="AS24" s="9">
        <f>($AK$3+(M24+AE24)*12*7.57%)*SUM(Fasering!$D$5:$D$10)</f>
        <v>1980.2761983265868</v>
      </c>
      <c r="AT24" s="9">
        <f>($AK$3+(N24+AF24)*12*7.57%)*SUM(Fasering!$D$5:$D$11)</f>
        <v>2580.0354784502697</v>
      </c>
      <c r="AU24" s="82">
        <f>($AK$3+(O24+AG24)*12*7.57%)*SUM(Fasering!$D$5:$D$12)</f>
        <v>3245.0339185523012</v>
      </c>
    </row>
    <row r="25" spans="1:47" ht="15" x14ac:dyDescent="0.3">
      <c r="A25" s="32">
        <f t="shared" si="8"/>
        <v>15</v>
      </c>
      <c r="B25" s="125">
        <v>30519.39</v>
      </c>
      <c r="C25" s="126"/>
      <c r="D25" s="125">
        <f t="shared" si="0"/>
        <v>41076.047000999999</v>
      </c>
      <c r="E25" s="127">
        <f t="shared" si="1"/>
        <v>1018.2486074829139</v>
      </c>
      <c r="F25" s="125">
        <f t="shared" si="2"/>
        <v>3423.0039167499999</v>
      </c>
      <c r="G25" s="127">
        <f t="shared" si="3"/>
        <v>84.854050623576157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2235.933884747777</v>
      </c>
      <c r="K25" s="45">
        <f>GEW!$E$12+($F25-GEW!$E$12)*SUM(Fasering!$D$5:$D$8)</f>
        <v>2473.4546810642323</v>
      </c>
      <c r="L25" s="45">
        <f>GEW!$E$12+($F25-GEW!$E$12)*SUM(Fasering!$D$5:$D$9)</f>
        <v>2710.9754773806872</v>
      </c>
      <c r="M25" s="45">
        <f>GEW!$E$12+($F25-GEW!$E$12)*SUM(Fasering!$D$5:$D$10)</f>
        <v>2948.4962736971424</v>
      </c>
      <c r="N25" s="45">
        <f>GEW!$E$12+($F25-GEW!$E$12)*SUM(Fasering!$D$5:$D$11)</f>
        <v>3185.4831204335451</v>
      </c>
      <c r="O25" s="72">
        <f>GEW!$E$12+($F25-GEW!$E$12)*SUM(Fasering!$D$5:$D$12)</f>
        <v>3423.0039167500004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6"/>
        <v>0</v>
      </c>
      <c r="Z25" s="127">
        <f t="shared" si="7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560.57703322210091</v>
      </c>
      <c r="AJ25" s="9">
        <f>($AK$3+(K25+T25)*12*7.57%)*SUM(Fasering!$D$5:$D$8)</f>
        <v>970.01284038603217</v>
      </c>
      <c r="AK25" s="9">
        <f>($AK$3+(L25+U25)*12*7.57%)*SUM(Fasering!$D$5:$D$9)</f>
        <v>1443.4675037426423</v>
      </c>
      <c r="AL25" s="9">
        <f>($AK$3+(M25+V25)*12*7.57%)*SUM(Fasering!$D$5:$D$10)</f>
        <v>1980.9410232919317</v>
      </c>
      <c r="AM25" s="9">
        <f>($AK$3+(N25+W25)*12*7.57%)*SUM(Fasering!$D$5:$D$11)</f>
        <v>2581.0094411925247</v>
      </c>
      <c r="AN25" s="82">
        <f>($AK$3+(O25+X25)*12*7.57%)*SUM(Fasering!$D$5:$D$12)</f>
        <v>3246.3767579757018</v>
      </c>
      <c r="AO25" s="5">
        <f>($AK$3+(I25+AA25)*12*7.57%)*SUM(Fasering!$D$5)</f>
        <v>0</v>
      </c>
      <c r="AP25" s="9">
        <f>($AK$3+(J25+AB25)*12*7.57%)*SUM(Fasering!$D$5:$D$7)</f>
        <v>560.57703322210091</v>
      </c>
      <c r="AQ25" s="9">
        <f>($AK$3+(K25+AC25)*12*7.57%)*SUM(Fasering!$D$5:$D$8)</f>
        <v>970.01284038603217</v>
      </c>
      <c r="AR25" s="9">
        <f>($AK$3+(L25+AD25)*12*7.57%)*SUM(Fasering!$D$5:$D$9)</f>
        <v>1443.4675037426423</v>
      </c>
      <c r="AS25" s="9">
        <f>($AK$3+(M25+AE25)*12*7.57%)*SUM(Fasering!$D$5:$D$10)</f>
        <v>1980.9410232919317</v>
      </c>
      <c r="AT25" s="9">
        <f>($AK$3+(N25+AF25)*12*7.57%)*SUM(Fasering!$D$5:$D$11)</f>
        <v>2581.0094411925247</v>
      </c>
      <c r="AU25" s="82">
        <f>($AK$3+(O25+AG25)*12*7.57%)*SUM(Fasering!$D$5:$D$12)</f>
        <v>3246.3767579757018</v>
      </c>
    </row>
    <row r="26" spans="1:47" ht="15" x14ac:dyDescent="0.3">
      <c r="A26" s="32">
        <f t="shared" si="8"/>
        <v>16</v>
      </c>
      <c r="B26" s="125">
        <v>31730.69</v>
      </c>
      <c r="C26" s="126"/>
      <c r="D26" s="125">
        <f t="shared" si="0"/>
        <v>42706.335671000001</v>
      </c>
      <c r="E26" s="127">
        <f t="shared" si="1"/>
        <v>1058.6624079633316</v>
      </c>
      <c r="F26" s="125">
        <f t="shared" si="2"/>
        <v>3558.8613059166664</v>
      </c>
      <c r="G26" s="127">
        <f t="shared" si="3"/>
        <v>88.221867330277632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2271.0616729479671</v>
      </c>
      <c r="K26" s="45">
        <f>GEW!$E$12+($F26-GEW!$E$12)*SUM(Fasering!$D$5:$D$8)</f>
        <v>2528.7374511856165</v>
      </c>
      <c r="L26" s="45">
        <f>GEW!$E$12+($F26-GEW!$E$12)*SUM(Fasering!$D$5:$D$9)</f>
        <v>2786.4132294232659</v>
      </c>
      <c r="M26" s="45">
        <f>GEW!$E$12+($F26-GEW!$E$12)*SUM(Fasering!$D$5:$D$10)</f>
        <v>3044.0890076609148</v>
      </c>
      <c r="N26" s="45">
        <f>GEW!$E$12+($F26-GEW!$E$12)*SUM(Fasering!$D$5:$D$11)</f>
        <v>3301.1855276790175</v>
      </c>
      <c r="O26" s="72">
        <f>GEW!$E$12+($F26-GEW!$E$12)*SUM(Fasering!$D$5:$D$12)</f>
        <v>3558.8613059166669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6"/>
        <v>0</v>
      </c>
      <c r="Z26" s="127">
        <f t="shared" si="7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568.8278220600256</v>
      </c>
      <c r="AJ26" s="9">
        <f>($AK$3+(K26+T26)*12*7.57%)*SUM(Fasering!$D$5:$D$8)</f>
        <v>990.44778450898946</v>
      </c>
      <c r="AK26" s="9">
        <f>($AK$3+(L26+U26)*12*7.57%)*SUM(Fasering!$D$5:$D$9)</f>
        <v>1481.5189649024846</v>
      </c>
      <c r="AL26" s="9">
        <f>($AK$3+(M26+V26)*12*7.57%)*SUM(Fasering!$D$5:$D$10)</f>
        <v>2042.0413632405111</v>
      </c>
      <c r="AM26" s="9">
        <f>($AK$3+(N26+W26)*12*7.57%)*SUM(Fasering!$D$5:$D$11)</f>
        <v>2670.5209032330254</v>
      </c>
      <c r="AN26" s="82">
        <f>($AK$3+(O26+X26)*12*7.57%)*SUM(Fasering!$D$5:$D$12)</f>
        <v>3369.7896102947011</v>
      </c>
      <c r="AO26" s="5">
        <f>($AK$3+(I26+AA26)*12*7.57%)*SUM(Fasering!$D$5)</f>
        <v>0</v>
      </c>
      <c r="AP26" s="9">
        <f>($AK$3+(J26+AB26)*12*7.57%)*SUM(Fasering!$D$5:$D$7)</f>
        <v>568.8278220600256</v>
      </c>
      <c r="AQ26" s="9">
        <f>($AK$3+(K26+AC26)*12*7.57%)*SUM(Fasering!$D$5:$D$8)</f>
        <v>990.44778450898946</v>
      </c>
      <c r="AR26" s="9">
        <f>($AK$3+(L26+AD26)*12*7.57%)*SUM(Fasering!$D$5:$D$9)</f>
        <v>1481.5189649024846</v>
      </c>
      <c r="AS26" s="9">
        <f>($AK$3+(M26+AE26)*12*7.57%)*SUM(Fasering!$D$5:$D$10)</f>
        <v>2042.0413632405111</v>
      </c>
      <c r="AT26" s="9">
        <f>($AK$3+(N26+AF26)*12*7.57%)*SUM(Fasering!$D$5:$D$11)</f>
        <v>2670.5209032330254</v>
      </c>
      <c r="AU26" s="82">
        <f>($AK$3+(O26+AG26)*12*7.57%)*SUM(Fasering!$D$5:$D$12)</f>
        <v>3369.7896102947011</v>
      </c>
    </row>
    <row r="27" spans="1:47" ht="15" x14ac:dyDescent="0.3">
      <c r="A27" s="32">
        <f t="shared" si="8"/>
        <v>17</v>
      </c>
      <c r="B27" s="125">
        <v>31743.86</v>
      </c>
      <c r="C27" s="126"/>
      <c r="D27" s="125">
        <f t="shared" si="0"/>
        <v>42724.061174000002</v>
      </c>
      <c r="E27" s="127">
        <f t="shared" si="1"/>
        <v>1059.1018117050364</v>
      </c>
      <c r="F27" s="125">
        <f t="shared" si="2"/>
        <v>3560.3384311666669</v>
      </c>
      <c r="G27" s="127">
        <f t="shared" si="3"/>
        <v>88.25848430875304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2271.4436039069337</v>
      </c>
      <c r="K27" s="45">
        <f>GEW!$E$12+($F27-GEW!$E$12)*SUM(Fasering!$D$5:$D$8)</f>
        <v>2529.3385195274795</v>
      </c>
      <c r="L27" s="45">
        <f>GEW!$E$12+($F27-GEW!$E$12)*SUM(Fasering!$D$5:$D$9)</f>
        <v>2787.2334351480249</v>
      </c>
      <c r="M27" s="45">
        <f>GEW!$E$12+($F27-GEW!$E$12)*SUM(Fasering!$D$5:$D$10)</f>
        <v>3045.1283507685703</v>
      </c>
      <c r="N27" s="45">
        <f>GEW!$E$12+($F27-GEW!$E$12)*SUM(Fasering!$D$5:$D$11)</f>
        <v>3302.4435155461215</v>
      </c>
      <c r="O27" s="72">
        <f>GEW!$E$12+($F27-GEW!$E$12)*SUM(Fasering!$D$5:$D$12)</f>
        <v>3560.3384311666673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6"/>
        <v>0</v>
      </c>
      <c r="Z27" s="127">
        <f t="shared" si="7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568.91752972038671</v>
      </c>
      <c r="AJ27" s="9">
        <f>($AK$3+(K27+T27)*12*7.57%)*SUM(Fasering!$D$5:$D$8)</f>
        <v>990.66996581345529</v>
      </c>
      <c r="AK27" s="9">
        <f>($AK$3+(L27+U27)*12*7.57%)*SUM(Fasering!$D$5:$D$9)</f>
        <v>1481.9326838354286</v>
      </c>
      <c r="AL27" s="9">
        <f>($AK$3+(M27+V27)*12*7.57%)*SUM(Fasering!$D$5:$D$10)</f>
        <v>2042.7056837863072</v>
      </c>
      <c r="AM27" s="9">
        <f>($AK$3+(N27+W27)*12*7.57%)*SUM(Fasering!$D$5:$D$11)</f>
        <v>2671.4941270050667</v>
      </c>
      <c r="AN27" s="82">
        <f>($AK$3+(O27+X27)*12*7.57%)*SUM(Fasering!$D$5:$D$12)</f>
        <v>3371.131430871802</v>
      </c>
      <c r="AO27" s="5">
        <f>($AK$3+(I27+AA27)*12*7.57%)*SUM(Fasering!$D$5)</f>
        <v>0</v>
      </c>
      <c r="AP27" s="9">
        <f>($AK$3+(J27+AB27)*12*7.57%)*SUM(Fasering!$D$5:$D$7)</f>
        <v>568.91752972038671</v>
      </c>
      <c r="AQ27" s="9">
        <f>($AK$3+(K27+AC27)*12*7.57%)*SUM(Fasering!$D$5:$D$8)</f>
        <v>990.66996581345529</v>
      </c>
      <c r="AR27" s="9">
        <f>($AK$3+(L27+AD27)*12*7.57%)*SUM(Fasering!$D$5:$D$9)</f>
        <v>1481.9326838354286</v>
      </c>
      <c r="AS27" s="9">
        <f>($AK$3+(M27+AE27)*12*7.57%)*SUM(Fasering!$D$5:$D$10)</f>
        <v>2042.7056837863072</v>
      </c>
      <c r="AT27" s="9">
        <f>($AK$3+(N27+AF27)*12*7.57%)*SUM(Fasering!$D$5:$D$11)</f>
        <v>2671.4941270050667</v>
      </c>
      <c r="AU27" s="82">
        <f>($AK$3+(O27+AG27)*12*7.57%)*SUM(Fasering!$D$5:$D$12)</f>
        <v>3371.131430871802</v>
      </c>
    </row>
    <row r="28" spans="1:47" ht="15" x14ac:dyDescent="0.3">
      <c r="A28" s="32">
        <f t="shared" si="8"/>
        <v>18</v>
      </c>
      <c r="B28" s="125">
        <v>32955.160000000003</v>
      </c>
      <c r="C28" s="126"/>
      <c r="D28" s="125">
        <f t="shared" si="0"/>
        <v>44354.349844000011</v>
      </c>
      <c r="E28" s="127">
        <f t="shared" si="1"/>
        <v>1099.5156121854543</v>
      </c>
      <c r="F28" s="125">
        <f t="shared" si="2"/>
        <v>3696.1958203333343</v>
      </c>
      <c r="G28" s="127">
        <f t="shared" si="3"/>
        <v>91.62630101545453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2306.5713921071238</v>
      </c>
      <c r="K28" s="45">
        <f>GEW!$E$12+($F28-GEW!$E$12)*SUM(Fasering!$D$5:$D$8)</f>
        <v>2584.6212896488641</v>
      </c>
      <c r="L28" s="45">
        <f>GEW!$E$12+($F28-GEW!$E$12)*SUM(Fasering!$D$5:$D$9)</f>
        <v>2862.6711871906036</v>
      </c>
      <c r="M28" s="45">
        <f>GEW!$E$12+($F28-GEW!$E$12)*SUM(Fasering!$D$5:$D$10)</f>
        <v>3140.721084732344</v>
      </c>
      <c r="N28" s="45">
        <f>GEW!$E$12+($F28-GEW!$E$12)*SUM(Fasering!$D$5:$D$11)</f>
        <v>3418.1459227915948</v>
      </c>
      <c r="O28" s="72">
        <f>GEW!$E$12+($F28-GEW!$E$12)*SUM(Fasering!$D$5:$D$12)</f>
        <v>3696.1958203333347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6"/>
        <v>0</v>
      </c>
      <c r="Z28" s="127">
        <f t="shared" si="7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577.16831855831117</v>
      </c>
      <c r="AJ28" s="9">
        <f>($AK$3+(K28+T28)*12*7.57%)*SUM(Fasering!$D$5:$D$8)</f>
        <v>1011.1049099364126</v>
      </c>
      <c r="AK28" s="9">
        <f>($AK$3+(L28+U28)*12*7.57%)*SUM(Fasering!$D$5:$D$9)</f>
        <v>1519.9841449952708</v>
      </c>
      <c r="AL28" s="9">
        <f>($AK$3+(M28+V28)*12*7.57%)*SUM(Fasering!$D$5:$D$10)</f>
        <v>2103.8060237348868</v>
      </c>
      <c r="AM28" s="9">
        <f>($AK$3+(N28+W28)*12*7.57%)*SUM(Fasering!$D$5:$D$11)</f>
        <v>2761.0055890455678</v>
      </c>
      <c r="AN28" s="82">
        <f>($AK$3+(O28+X28)*12*7.57%)*SUM(Fasering!$D$5:$D$12)</f>
        <v>3494.5442831908026</v>
      </c>
      <c r="AO28" s="5">
        <f>($AK$3+(I28+AA28)*12*7.57%)*SUM(Fasering!$D$5)</f>
        <v>0</v>
      </c>
      <c r="AP28" s="9">
        <f>($AK$3+(J28+AB28)*12*7.57%)*SUM(Fasering!$D$5:$D$7)</f>
        <v>577.16831855831117</v>
      </c>
      <c r="AQ28" s="9">
        <f>($AK$3+(K28+AC28)*12*7.57%)*SUM(Fasering!$D$5:$D$8)</f>
        <v>1011.1049099364126</v>
      </c>
      <c r="AR28" s="9">
        <f>($AK$3+(L28+AD28)*12*7.57%)*SUM(Fasering!$D$5:$D$9)</f>
        <v>1519.9841449952708</v>
      </c>
      <c r="AS28" s="9">
        <f>($AK$3+(M28+AE28)*12*7.57%)*SUM(Fasering!$D$5:$D$10)</f>
        <v>2103.8060237348868</v>
      </c>
      <c r="AT28" s="9">
        <f>($AK$3+(N28+AF28)*12*7.57%)*SUM(Fasering!$D$5:$D$11)</f>
        <v>2761.0055890455678</v>
      </c>
      <c r="AU28" s="82">
        <f>($AK$3+(O28+AG28)*12*7.57%)*SUM(Fasering!$D$5:$D$12)</f>
        <v>3494.5442831908026</v>
      </c>
    </row>
    <row r="29" spans="1:47" ht="15" x14ac:dyDescent="0.3">
      <c r="A29" s="32">
        <f t="shared" si="8"/>
        <v>19</v>
      </c>
      <c r="B29" s="125">
        <v>32968.339999999997</v>
      </c>
      <c r="C29" s="126"/>
      <c r="D29" s="125">
        <f t="shared" si="0"/>
        <v>44372.088806</v>
      </c>
      <c r="E29" s="127">
        <f t="shared" si="1"/>
        <v>1099.9553495670539</v>
      </c>
      <c r="F29" s="125">
        <f t="shared" si="2"/>
        <v>3697.6740671666662</v>
      </c>
      <c r="G29" s="127">
        <f t="shared" si="3"/>
        <v>91.66294579725448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2306.9536130668184</v>
      </c>
      <c r="K29" s="45">
        <f>GEW!$E$12+($F29-GEW!$E$12)*SUM(Fasering!$D$5:$D$8)</f>
        <v>2585.2228143827851</v>
      </c>
      <c r="L29" s="45">
        <f>GEW!$E$12+($F29-GEW!$E$12)*SUM(Fasering!$D$5:$D$9)</f>
        <v>2863.4920156987523</v>
      </c>
      <c r="M29" s="45">
        <f>GEW!$E$12+($F29-GEW!$E$12)*SUM(Fasering!$D$5:$D$10)</f>
        <v>3141.7612170147195</v>
      </c>
      <c r="N29" s="45">
        <f>GEW!$E$12+($F29-GEW!$E$12)*SUM(Fasering!$D$5:$D$11)</f>
        <v>3419.4048658506999</v>
      </c>
      <c r="O29" s="72">
        <f>GEW!$E$12+($F29-GEW!$E$12)*SUM(Fasering!$D$5:$D$12)</f>
        <v>3697.6740671666666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6"/>
        <v>0</v>
      </c>
      <c r="Z29" s="127">
        <f t="shared" si="7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577.25809433382813</v>
      </c>
      <c r="AJ29" s="9">
        <f>($AK$3+(K29+T29)*12*7.57%)*SUM(Fasering!$D$5:$D$8)</f>
        <v>1011.327259943463</v>
      </c>
      <c r="AK29" s="9">
        <f>($AK$3+(L29+U29)*12*7.57%)*SUM(Fasering!$D$5:$D$9)</f>
        <v>1520.3981780655977</v>
      </c>
      <c r="AL29" s="9">
        <f>($AK$3+(M29+V29)*12*7.57%)*SUM(Fasering!$D$5:$D$10)</f>
        <v>2104.4708487002317</v>
      </c>
      <c r="AM29" s="9">
        <f>($AK$3+(N29+W29)*12*7.57%)*SUM(Fasering!$D$5:$D$11)</f>
        <v>2761.9795517878224</v>
      </c>
      <c r="AN29" s="82">
        <f>($AK$3+(O29+X29)*12*7.57%)*SUM(Fasering!$D$5:$D$12)</f>
        <v>3495.887122614201</v>
      </c>
      <c r="AO29" s="5">
        <f>($AK$3+(I29+AA29)*12*7.57%)*SUM(Fasering!$D$5)</f>
        <v>0</v>
      </c>
      <c r="AP29" s="9">
        <f>($AK$3+(J29+AB29)*12*7.57%)*SUM(Fasering!$D$5:$D$7)</f>
        <v>577.25809433382813</v>
      </c>
      <c r="AQ29" s="9">
        <f>($AK$3+(K29+AC29)*12*7.57%)*SUM(Fasering!$D$5:$D$8)</f>
        <v>1011.327259943463</v>
      </c>
      <c r="AR29" s="9">
        <f>($AK$3+(L29+AD29)*12*7.57%)*SUM(Fasering!$D$5:$D$9)</f>
        <v>1520.3981780655977</v>
      </c>
      <c r="AS29" s="9">
        <f>($AK$3+(M29+AE29)*12*7.57%)*SUM(Fasering!$D$5:$D$10)</f>
        <v>2104.4708487002317</v>
      </c>
      <c r="AT29" s="9">
        <f>($AK$3+(N29+AF29)*12*7.57%)*SUM(Fasering!$D$5:$D$11)</f>
        <v>2761.9795517878224</v>
      </c>
      <c r="AU29" s="82">
        <f>($AK$3+(O29+AG29)*12*7.57%)*SUM(Fasering!$D$5:$D$12)</f>
        <v>3495.887122614201</v>
      </c>
    </row>
    <row r="30" spans="1:47" ht="15" x14ac:dyDescent="0.3">
      <c r="A30" s="32">
        <f t="shared" si="8"/>
        <v>20</v>
      </c>
      <c r="B30" s="125">
        <v>34179.64</v>
      </c>
      <c r="C30" s="126"/>
      <c r="D30" s="125">
        <f t="shared" si="0"/>
        <v>46002.377476000001</v>
      </c>
      <c r="E30" s="127">
        <f t="shared" si="1"/>
        <v>1140.3691500474717</v>
      </c>
      <c r="F30" s="125">
        <f t="shared" si="2"/>
        <v>3833.5314563333336</v>
      </c>
      <c r="G30" s="127">
        <f t="shared" si="3"/>
        <v>95.03076250395597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2342.0814012670085</v>
      </c>
      <c r="K30" s="45">
        <f>GEW!$E$12+($F30-GEW!$E$12)*SUM(Fasering!$D$5:$D$8)</f>
        <v>2640.5055845041697</v>
      </c>
      <c r="L30" s="45">
        <f>GEW!$E$12+($F30-GEW!$E$12)*SUM(Fasering!$D$5:$D$9)</f>
        <v>2938.9297677413315</v>
      </c>
      <c r="M30" s="45">
        <f>GEW!$E$12+($F30-GEW!$E$12)*SUM(Fasering!$D$5:$D$10)</f>
        <v>3237.3539509784923</v>
      </c>
      <c r="N30" s="45">
        <f>GEW!$E$12+($F30-GEW!$E$12)*SUM(Fasering!$D$5:$D$11)</f>
        <v>3535.1072730961728</v>
      </c>
      <c r="O30" s="72">
        <f>GEW!$E$12+($F30-GEW!$E$12)*SUM(Fasering!$D$5:$D$12)</f>
        <v>3833.5314563333341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6"/>
        <v>0</v>
      </c>
      <c r="Z30" s="127">
        <f t="shared" si="7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585.5088831717527</v>
      </c>
      <c r="AJ30" s="9">
        <f>($AK$3+(K30+T30)*12*7.57%)*SUM(Fasering!$D$5:$D$8)</f>
        <v>1031.7622040664203</v>
      </c>
      <c r="AK30" s="9">
        <f>($AK$3+(L30+U30)*12*7.57%)*SUM(Fasering!$D$5:$D$9)</f>
        <v>1558.4496392254403</v>
      </c>
      <c r="AL30" s="9">
        <f>($AK$3+(M30+V30)*12*7.57%)*SUM(Fasering!$D$5:$D$10)</f>
        <v>2165.5711886488107</v>
      </c>
      <c r="AM30" s="9">
        <f>($AK$3+(N30+W30)*12*7.57%)*SUM(Fasering!$D$5:$D$11)</f>
        <v>2851.4910138283226</v>
      </c>
      <c r="AN30" s="82">
        <f>($AK$3+(O30+X30)*12*7.57%)*SUM(Fasering!$D$5:$D$12)</f>
        <v>3619.2999749332016</v>
      </c>
      <c r="AO30" s="5">
        <f>($AK$3+(I30+AA30)*12*7.57%)*SUM(Fasering!$D$5)</f>
        <v>0</v>
      </c>
      <c r="AP30" s="9">
        <f>($AK$3+(J30+AB30)*12*7.57%)*SUM(Fasering!$D$5:$D$7)</f>
        <v>585.5088831717527</v>
      </c>
      <c r="AQ30" s="9">
        <f>($AK$3+(K30+AC30)*12*7.57%)*SUM(Fasering!$D$5:$D$8)</f>
        <v>1031.7622040664203</v>
      </c>
      <c r="AR30" s="9">
        <f>($AK$3+(L30+AD30)*12*7.57%)*SUM(Fasering!$D$5:$D$9)</f>
        <v>1558.4496392254403</v>
      </c>
      <c r="AS30" s="9">
        <f>($AK$3+(M30+AE30)*12*7.57%)*SUM(Fasering!$D$5:$D$10)</f>
        <v>2165.5711886488107</v>
      </c>
      <c r="AT30" s="9">
        <f>($AK$3+(N30+AF30)*12*7.57%)*SUM(Fasering!$D$5:$D$11)</f>
        <v>2851.4910138283226</v>
      </c>
      <c r="AU30" s="82">
        <f>($AK$3+(O30+AG30)*12*7.57%)*SUM(Fasering!$D$5:$D$12)</f>
        <v>3619.2999749332016</v>
      </c>
    </row>
    <row r="31" spans="1:47" ht="15" x14ac:dyDescent="0.3">
      <c r="A31" s="32">
        <f t="shared" si="8"/>
        <v>21</v>
      </c>
      <c r="B31" s="125">
        <v>34192.81</v>
      </c>
      <c r="C31" s="126"/>
      <c r="D31" s="125">
        <f t="shared" si="0"/>
        <v>46020.102979000003</v>
      </c>
      <c r="E31" s="127">
        <f t="shared" si="1"/>
        <v>1140.8085537891766</v>
      </c>
      <c r="F31" s="125">
        <f t="shared" si="2"/>
        <v>3835.0085815833331</v>
      </c>
      <c r="G31" s="127">
        <f t="shared" si="3"/>
        <v>95.067379482431363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2342.4633322259751</v>
      </c>
      <c r="K31" s="45">
        <f>GEW!$E$12+($F31-GEW!$E$12)*SUM(Fasering!$D$5:$D$8)</f>
        <v>2641.1066528460324</v>
      </c>
      <c r="L31" s="45">
        <f>GEW!$E$12+($F31-GEW!$E$12)*SUM(Fasering!$D$5:$D$9)</f>
        <v>2939.7499734660901</v>
      </c>
      <c r="M31" s="45">
        <f>GEW!$E$12+($F31-GEW!$E$12)*SUM(Fasering!$D$5:$D$10)</f>
        <v>3238.3932940861478</v>
      </c>
      <c r="N31" s="45">
        <f>GEW!$E$12+($F31-GEW!$E$12)*SUM(Fasering!$D$5:$D$11)</f>
        <v>3536.3652609632763</v>
      </c>
      <c r="O31" s="72">
        <f>GEW!$E$12+($F31-GEW!$E$12)*SUM(Fasering!$D$5:$D$12)</f>
        <v>3835.0085815833336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6"/>
        <v>0</v>
      </c>
      <c r="Z31" s="127">
        <f t="shared" si="7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585.5985908321137</v>
      </c>
      <c r="AJ31" s="9">
        <f>($AK$3+(K31+T31)*12*7.57%)*SUM(Fasering!$D$5:$D$8)</f>
        <v>1031.984385370886</v>
      </c>
      <c r="AK31" s="9">
        <f>($AK$3+(L31+U31)*12*7.57%)*SUM(Fasering!$D$5:$D$9)</f>
        <v>1558.8633581583838</v>
      </c>
      <c r="AL31" s="9">
        <f>($AK$3+(M31+V31)*12*7.57%)*SUM(Fasering!$D$5:$D$10)</f>
        <v>2166.2355091946065</v>
      </c>
      <c r="AM31" s="9">
        <f>($AK$3+(N31+W31)*12*7.57%)*SUM(Fasering!$D$5:$D$11)</f>
        <v>2852.4642376003635</v>
      </c>
      <c r="AN31" s="82">
        <f>($AK$3+(O31+X31)*12*7.57%)*SUM(Fasering!$D$5:$D$12)</f>
        <v>3620.6417955103016</v>
      </c>
      <c r="AO31" s="5">
        <f>($AK$3+(I31+AA31)*12*7.57%)*SUM(Fasering!$D$5)</f>
        <v>0</v>
      </c>
      <c r="AP31" s="9">
        <f>($AK$3+(J31+AB31)*12*7.57%)*SUM(Fasering!$D$5:$D$7)</f>
        <v>585.5985908321137</v>
      </c>
      <c r="AQ31" s="9">
        <f>($AK$3+(K31+AC31)*12*7.57%)*SUM(Fasering!$D$5:$D$8)</f>
        <v>1031.984385370886</v>
      </c>
      <c r="AR31" s="9">
        <f>($AK$3+(L31+AD31)*12*7.57%)*SUM(Fasering!$D$5:$D$9)</f>
        <v>1558.8633581583838</v>
      </c>
      <c r="AS31" s="9">
        <f>($AK$3+(M31+AE31)*12*7.57%)*SUM(Fasering!$D$5:$D$10)</f>
        <v>2166.2355091946065</v>
      </c>
      <c r="AT31" s="9">
        <f>($AK$3+(N31+AF31)*12*7.57%)*SUM(Fasering!$D$5:$D$11)</f>
        <v>2852.4642376003635</v>
      </c>
      <c r="AU31" s="82">
        <f>($AK$3+(O31+AG31)*12*7.57%)*SUM(Fasering!$D$5:$D$12)</f>
        <v>3620.6417955103016</v>
      </c>
    </row>
    <row r="32" spans="1:47" ht="15" x14ac:dyDescent="0.3">
      <c r="A32" s="32">
        <f t="shared" si="8"/>
        <v>22</v>
      </c>
      <c r="B32" s="125">
        <v>35404.14</v>
      </c>
      <c r="C32" s="126"/>
      <c r="D32" s="125">
        <f t="shared" si="0"/>
        <v>47650.432026000002</v>
      </c>
      <c r="E32" s="127">
        <f t="shared" si="1"/>
        <v>1181.2233551892791</v>
      </c>
      <c r="F32" s="125">
        <f t="shared" si="2"/>
        <v>3970.8693355</v>
      </c>
      <c r="G32" s="127">
        <f t="shared" si="3"/>
        <v>98.435279599106593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2377.5919904283496</v>
      </c>
      <c r="K32" s="45">
        <f>GEW!$E$12+($F32-GEW!$E$12)*SUM(Fasering!$D$5:$D$8)</f>
        <v>2696.3907921435944</v>
      </c>
      <c r="L32" s="45">
        <f>GEW!$E$12+($F32-GEW!$E$12)*SUM(Fasering!$D$5:$D$9)</f>
        <v>3015.1895938588386</v>
      </c>
      <c r="M32" s="45">
        <f>GEW!$E$12+($F32-GEW!$E$12)*SUM(Fasering!$D$5:$D$10)</f>
        <v>3333.9883955740834</v>
      </c>
      <c r="N32" s="45">
        <f>GEW!$E$12+($F32-GEW!$E$12)*SUM(Fasering!$D$5:$D$11)</f>
        <v>3652.0705337847558</v>
      </c>
      <c r="O32" s="72">
        <f>GEW!$E$12+($F32-GEW!$E$12)*SUM(Fasering!$D$5:$D$12)</f>
        <v>3970.8693355000005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6"/>
        <v>0</v>
      </c>
      <c r="Z32" s="127">
        <f t="shared" si="7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593.84958401550614</v>
      </c>
      <c r="AJ32" s="9">
        <f>($AK$3+(K32+T32)*12*7.57%)*SUM(Fasering!$D$5:$D$8)</f>
        <v>1052.4198356015984</v>
      </c>
      <c r="AK32" s="9">
        <f>($AK$3+(L32+U32)*12*7.57%)*SUM(Fasering!$D$5:$D$9)</f>
        <v>1596.9157617303738</v>
      </c>
      <c r="AL32" s="9">
        <f>($AK$3+(M32+V32)*12*7.57%)*SUM(Fasering!$D$5:$D$10)</f>
        <v>2227.3373624018323</v>
      </c>
      <c r="AM32" s="9">
        <f>($AK$3+(N32+W32)*12*7.57%)*SUM(Fasering!$D$5:$D$11)</f>
        <v>2941.9779165515065</v>
      </c>
      <c r="AN32" s="82">
        <f>($AK$3+(O32+X32)*12*7.57%)*SUM(Fasering!$D$5:$D$12)</f>
        <v>3744.0577043682019</v>
      </c>
      <c r="AO32" s="5">
        <f>($AK$3+(I32+AA32)*12*7.57%)*SUM(Fasering!$D$5)</f>
        <v>0</v>
      </c>
      <c r="AP32" s="9">
        <f>($AK$3+(J32+AB32)*12*7.57%)*SUM(Fasering!$D$5:$D$7)</f>
        <v>593.84958401550614</v>
      </c>
      <c r="AQ32" s="9">
        <f>($AK$3+(K32+AC32)*12*7.57%)*SUM(Fasering!$D$5:$D$8)</f>
        <v>1052.4198356015984</v>
      </c>
      <c r="AR32" s="9">
        <f>($AK$3+(L32+AD32)*12*7.57%)*SUM(Fasering!$D$5:$D$9)</f>
        <v>1596.9157617303738</v>
      </c>
      <c r="AS32" s="9">
        <f>($AK$3+(M32+AE32)*12*7.57%)*SUM(Fasering!$D$5:$D$10)</f>
        <v>2227.3373624018323</v>
      </c>
      <c r="AT32" s="9">
        <f>($AK$3+(N32+AF32)*12*7.57%)*SUM(Fasering!$D$5:$D$11)</f>
        <v>2941.9779165515065</v>
      </c>
      <c r="AU32" s="82">
        <f>($AK$3+(O32+AG32)*12*7.57%)*SUM(Fasering!$D$5:$D$12)</f>
        <v>3744.0577043682019</v>
      </c>
    </row>
    <row r="33" spans="1:47" ht="15" x14ac:dyDescent="0.3">
      <c r="A33" s="32">
        <f t="shared" si="8"/>
        <v>23</v>
      </c>
      <c r="B33" s="125">
        <v>36628.620000000003</v>
      </c>
      <c r="C33" s="126"/>
      <c r="D33" s="125">
        <f t="shared" si="0"/>
        <v>49298.459658000007</v>
      </c>
      <c r="E33" s="127">
        <f t="shared" si="1"/>
        <v>1222.0768930512968</v>
      </c>
      <c r="F33" s="125">
        <f t="shared" si="2"/>
        <v>4108.2049715000003</v>
      </c>
      <c r="G33" s="127">
        <f t="shared" si="3"/>
        <v>101.83974108760806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2413.1019995882343</v>
      </c>
      <c r="K33" s="45">
        <f>GEW!$E$12+($F33-GEW!$E$12)*SUM(Fasering!$D$5:$D$8)</f>
        <v>2752.2750869989004</v>
      </c>
      <c r="L33" s="45">
        <f>GEW!$E$12+($F33-GEW!$E$12)*SUM(Fasering!$D$5:$D$9)</f>
        <v>3091.4481744095665</v>
      </c>
      <c r="M33" s="45">
        <f>GEW!$E$12+($F33-GEW!$E$12)*SUM(Fasering!$D$5:$D$10)</f>
        <v>3430.6212618202326</v>
      </c>
      <c r="N33" s="45">
        <f>GEW!$E$12+($F33-GEW!$E$12)*SUM(Fasering!$D$5:$D$11)</f>
        <v>3769.0318840893347</v>
      </c>
      <c r="O33" s="72">
        <f>GEW!$E$12+($F33-GEW!$E$12)*SUM(Fasering!$D$5:$D$12)</f>
        <v>4108.2049715000012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6"/>
        <v>0</v>
      </c>
      <c r="Z33" s="127">
        <f t="shared" si="7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602.19014862894755</v>
      </c>
      <c r="AJ33" s="9">
        <f>($AK$3+(K33+T33)*12*7.57%)*SUM(Fasering!$D$5:$D$8)</f>
        <v>1073.0771297316064</v>
      </c>
      <c r="AK33" s="9">
        <f>($AK$3+(L33+U33)*12*7.57%)*SUM(Fasering!$D$5:$D$9)</f>
        <v>1635.3812559605431</v>
      </c>
      <c r="AL33" s="9">
        <f>($AK$3+(M33+V33)*12*7.57%)*SUM(Fasering!$D$5:$D$10)</f>
        <v>2289.1025273157566</v>
      </c>
      <c r="AM33" s="9">
        <f>($AK$3+(N33+W33)*12*7.57%)*SUM(Fasering!$D$5:$D$11)</f>
        <v>3032.4633413342626</v>
      </c>
      <c r="AN33" s="82">
        <f>($AK$3+(O33+X33)*12*7.57%)*SUM(Fasering!$D$5:$D$12)</f>
        <v>3868.8133961106023</v>
      </c>
      <c r="AO33" s="5">
        <f>($AK$3+(I33+AA33)*12*7.57%)*SUM(Fasering!$D$5)</f>
        <v>0</v>
      </c>
      <c r="AP33" s="9">
        <f>($AK$3+(J33+AB33)*12*7.57%)*SUM(Fasering!$D$5:$D$7)</f>
        <v>602.19014862894755</v>
      </c>
      <c r="AQ33" s="9">
        <f>($AK$3+(K33+AC33)*12*7.57%)*SUM(Fasering!$D$5:$D$8)</f>
        <v>1073.0771297316064</v>
      </c>
      <c r="AR33" s="9">
        <f>($AK$3+(L33+AD33)*12*7.57%)*SUM(Fasering!$D$5:$D$9)</f>
        <v>1635.3812559605431</v>
      </c>
      <c r="AS33" s="9">
        <f>($AK$3+(M33+AE33)*12*7.57%)*SUM(Fasering!$D$5:$D$10)</f>
        <v>2289.1025273157566</v>
      </c>
      <c r="AT33" s="9">
        <f>($AK$3+(N33+AF33)*12*7.57%)*SUM(Fasering!$D$5:$D$11)</f>
        <v>3032.4633413342626</v>
      </c>
      <c r="AU33" s="82">
        <f>($AK$3+(O33+AG33)*12*7.57%)*SUM(Fasering!$D$5:$D$12)</f>
        <v>3868.8133961106023</v>
      </c>
    </row>
    <row r="34" spans="1:47" ht="15" x14ac:dyDescent="0.3">
      <c r="A34" s="32">
        <f t="shared" si="8"/>
        <v>24</v>
      </c>
      <c r="B34" s="125">
        <v>37839.919999999998</v>
      </c>
      <c r="C34" s="126"/>
      <c r="D34" s="125">
        <f t="shared" si="0"/>
        <v>50928.748328000001</v>
      </c>
      <c r="E34" s="127">
        <f t="shared" si="1"/>
        <v>1262.4906935317142</v>
      </c>
      <c r="F34" s="125">
        <f t="shared" si="2"/>
        <v>4244.0623606666668</v>
      </c>
      <c r="G34" s="127">
        <f t="shared" si="3"/>
        <v>105.20755779430952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2448.2297877884243</v>
      </c>
      <c r="K34" s="45">
        <f>GEW!$E$12+($F34-GEW!$E$12)*SUM(Fasering!$D$5:$D$8)</f>
        <v>2807.5578571202846</v>
      </c>
      <c r="L34" s="45">
        <f>GEW!$E$12+($F34-GEW!$E$12)*SUM(Fasering!$D$5:$D$9)</f>
        <v>3166.8859264521452</v>
      </c>
      <c r="M34" s="45">
        <f>GEW!$E$12+($F34-GEW!$E$12)*SUM(Fasering!$D$5:$D$10)</f>
        <v>3526.2139957840054</v>
      </c>
      <c r="N34" s="45">
        <f>GEW!$E$12+($F34-GEW!$E$12)*SUM(Fasering!$D$5:$D$11)</f>
        <v>3884.734291334807</v>
      </c>
      <c r="O34" s="72">
        <f>GEW!$E$12+($F34-GEW!$E$12)*SUM(Fasering!$D$5:$D$12)</f>
        <v>4244.0623606666668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6"/>
        <v>0</v>
      </c>
      <c r="Z34" s="127">
        <f t="shared" si="7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610.44093746687201</v>
      </c>
      <c r="AJ34" s="9">
        <f>($AK$3+(K34+T34)*12*7.57%)*SUM(Fasering!$D$5:$D$8)</f>
        <v>1093.5120738545636</v>
      </c>
      <c r="AK34" s="9">
        <f>($AK$3+(L34+U34)*12*7.57%)*SUM(Fasering!$D$5:$D$9)</f>
        <v>1673.4327171203854</v>
      </c>
      <c r="AL34" s="9">
        <f>($AK$3+(M34+V34)*12*7.57%)*SUM(Fasering!$D$5:$D$10)</f>
        <v>2350.2028672643364</v>
      </c>
      <c r="AM34" s="9">
        <f>($AK$3+(N34+W34)*12*7.57%)*SUM(Fasering!$D$5:$D$11)</f>
        <v>3121.9748033747628</v>
      </c>
      <c r="AN34" s="82">
        <f>($AK$3+(O34+X34)*12*7.57%)*SUM(Fasering!$D$5:$D$12)</f>
        <v>3992.2262484296011</v>
      </c>
      <c r="AO34" s="5">
        <f>($AK$3+(I34+AA34)*12*7.57%)*SUM(Fasering!$D$5)</f>
        <v>0</v>
      </c>
      <c r="AP34" s="9">
        <f>($AK$3+(J34+AB34)*12*7.57%)*SUM(Fasering!$D$5:$D$7)</f>
        <v>610.44093746687201</v>
      </c>
      <c r="AQ34" s="9">
        <f>($AK$3+(K34+AC34)*12*7.57%)*SUM(Fasering!$D$5:$D$8)</f>
        <v>1093.5120738545636</v>
      </c>
      <c r="AR34" s="9">
        <f>($AK$3+(L34+AD34)*12*7.57%)*SUM(Fasering!$D$5:$D$9)</f>
        <v>1673.4327171203854</v>
      </c>
      <c r="AS34" s="9">
        <f>($AK$3+(M34+AE34)*12*7.57%)*SUM(Fasering!$D$5:$D$10)</f>
        <v>2350.2028672643364</v>
      </c>
      <c r="AT34" s="9">
        <f>($AK$3+(N34+AF34)*12*7.57%)*SUM(Fasering!$D$5:$D$11)</f>
        <v>3121.9748033747628</v>
      </c>
      <c r="AU34" s="82">
        <f>($AK$3+(O34+AG34)*12*7.57%)*SUM(Fasering!$D$5:$D$12)</f>
        <v>3992.2262484296011</v>
      </c>
    </row>
    <row r="35" spans="1:47" ht="15" x14ac:dyDescent="0.3">
      <c r="A35" s="32">
        <f t="shared" si="8"/>
        <v>25</v>
      </c>
      <c r="B35" s="125">
        <v>37853.1</v>
      </c>
      <c r="C35" s="126"/>
      <c r="D35" s="125">
        <f t="shared" si="0"/>
        <v>50946.487290000005</v>
      </c>
      <c r="E35" s="127">
        <f t="shared" si="1"/>
        <v>1262.9304309133142</v>
      </c>
      <c r="F35" s="125">
        <f t="shared" si="2"/>
        <v>4245.5406075000001</v>
      </c>
      <c r="G35" s="127">
        <f t="shared" si="3"/>
        <v>105.24420257610952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2448.612008748119</v>
      </c>
      <c r="K35" s="45">
        <f>GEW!$E$12+($F35-GEW!$E$12)*SUM(Fasering!$D$5:$D$8)</f>
        <v>2808.1593818542069</v>
      </c>
      <c r="L35" s="45">
        <f>GEW!$E$12+($F35-GEW!$E$12)*SUM(Fasering!$D$5:$D$9)</f>
        <v>3167.7067549602943</v>
      </c>
      <c r="M35" s="45">
        <f>GEW!$E$12+($F35-GEW!$E$12)*SUM(Fasering!$D$5:$D$10)</f>
        <v>3527.2541280663818</v>
      </c>
      <c r="N35" s="45">
        <f>GEW!$E$12+($F35-GEW!$E$12)*SUM(Fasering!$D$5:$D$11)</f>
        <v>3885.9932343939131</v>
      </c>
      <c r="O35" s="72">
        <f>GEW!$E$12+($F35-GEW!$E$12)*SUM(Fasering!$D$5:$D$12)</f>
        <v>4245.540607500001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6"/>
        <v>0</v>
      </c>
      <c r="Z35" s="127">
        <f t="shared" si="7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610.53071324238897</v>
      </c>
      <c r="AJ35" s="9">
        <f>($AK$3+(K35+T35)*12*7.57%)*SUM(Fasering!$D$5:$D$8)</f>
        <v>1093.7344238616147</v>
      </c>
      <c r="AK35" s="9">
        <f>($AK$3+(L35+U35)*12*7.57%)*SUM(Fasering!$D$5:$D$9)</f>
        <v>1673.8467501907119</v>
      </c>
      <c r="AL35" s="9">
        <f>($AK$3+(M35+V35)*12*7.57%)*SUM(Fasering!$D$5:$D$10)</f>
        <v>2350.8676922296813</v>
      </c>
      <c r="AM35" s="9">
        <f>($AK$3+(N35+W35)*12*7.57%)*SUM(Fasering!$D$5:$D$11)</f>
        <v>3122.9487661170178</v>
      </c>
      <c r="AN35" s="82">
        <f>($AK$3+(O35+X35)*12*7.57%)*SUM(Fasering!$D$5:$D$12)</f>
        <v>3993.5690878530022</v>
      </c>
      <c r="AO35" s="5">
        <f>($AK$3+(I35+AA35)*12*7.57%)*SUM(Fasering!$D$5)</f>
        <v>0</v>
      </c>
      <c r="AP35" s="9">
        <f>($AK$3+(J35+AB35)*12*7.57%)*SUM(Fasering!$D$5:$D$7)</f>
        <v>610.53071324238897</v>
      </c>
      <c r="AQ35" s="9">
        <f>($AK$3+(K35+AC35)*12*7.57%)*SUM(Fasering!$D$5:$D$8)</f>
        <v>1093.7344238616147</v>
      </c>
      <c r="AR35" s="9">
        <f>($AK$3+(L35+AD35)*12*7.57%)*SUM(Fasering!$D$5:$D$9)</f>
        <v>1673.8467501907119</v>
      </c>
      <c r="AS35" s="9">
        <f>($AK$3+(M35+AE35)*12*7.57%)*SUM(Fasering!$D$5:$D$10)</f>
        <v>2350.8676922296813</v>
      </c>
      <c r="AT35" s="9">
        <f>($AK$3+(N35+AF35)*12*7.57%)*SUM(Fasering!$D$5:$D$11)</f>
        <v>3122.9487661170178</v>
      </c>
      <c r="AU35" s="82">
        <f>($AK$3+(O35+AG35)*12*7.57%)*SUM(Fasering!$D$5:$D$12)</f>
        <v>3993.5690878530022</v>
      </c>
    </row>
    <row r="36" spans="1:47" ht="15" x14ac:dyDescent="0.3">
      <c r="A36" s="32">
        <f t="shared" si="8"/>
        <v>26</v>
      </c>
      <c r="B36" s="125">
        <v>37853.1</v>
      </c>
      <c r="C36" s="126"/>
      <c r="D36" s="125">
        <f t="shared" si="0"/>
        <v>50946.487290000005</v>
      </c>
      <c r="E36" s="127">
        <f t="shared" si="1"/>
        <v>1262.9304309133142</v>
      </c>
      <c r="F36" s="125">
        <f t="shared" si="2"/>
        <v>4245.5406075000001</v>
      </c>
      <c r="G36" s="127">
        <f t="shared" si="3"/>
        <v>105.24420257610952</v>
      </c>
      <c r="H36" s="45">
        <f>'L4'!$H$10</f>
        <v>1707.89</v>
      </c>
      <c r="I36" s="45">
        <f>GEW!$E$12+($F36-GEW!$E$12)*SUM(Fasering!$D$5)</f>
        <v>1821.9627753333334</v>
      </c>
      <c r="J36" s="45">
        <f>GEW!$E$12+($F36-GEW!$E$12)*SUM(Fasering!$D$5:$D$7)</f>
        <v>2448.612008748119</v>
      </c>
      <c r="K36" s="45">
        <f>GEW!$E$12+($F36-GEW!$E$12)*SUM(Fasering!$D$5:$D$8)</f>
        <v>2808.1593818542069</v>
      </c>
      <c r="L36" s="45">
        <f>GEW!$E$12+($F36-GEW!$E$12)*SUM(Fasering!$D$5:$D$9)</f>
        <v>3167.7067549602943</v>
      </c>
      <c r="M36" s="45">
        <f>GEW!$E$12+($F36-GEW!$E$12)*SUM(Fasering!$D$5:$D$10)</f>
        <v>3527.2541280663818</v>
      </c>
      <c r="N36" s="45">
        <f>GEW!$E$12+($F36-GEW!$E$12)*SUM(Fasering!$D$5:$D$11)</f>
        <v>3885.9932343939131</v>
      </c>
      <c r="O36" s="72">
        <f>GEW!$E$12+($F36-GEW!$E$12)*SUM(Fasering!$D$5:$D$12)</f>
        <v>4245.540607500001</v>
      </c>
      <c r="P36" s="125">
        <f t="shared" si="4"/>
        <v>0</v>
      </c>
      <c r="Q36" s="127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6"/>
        <v>0</v>
      </c>
      <c r="Z36" s="127">
        <f t="shared" si="7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610.53071324238897</v>
      </c>
      <c r="AJ36" s="9">
        <f>($AK$3+(K36+T36)*12*7.57%)*SUM(Fasering!$D$5:$D$8)</f>
        <v>1093.7344238616147</v>
      </c>
      <c r="AK36" s="9">
        <f>($AK$3+(L36+U36)*12*7.57%)*SUM(Fasering!$D$5:$D$9)</f>
        <v>1673.8467501907119</v>
      </c>
      <c r="AL36" s="9">
        <f>($AK$3+(M36+V36)*12*7.57%)*SUM(Fasering!$D$5:$D$10)</f>
        <v>2350.8676922296813</v>
      </c>
      <c r="AM36" s="9">
        <f>($AK$3+(N36+W36)*12*7.57%)*SUM(Fasering!$D$5:$D$11)</f>
        <v>3122.9487661170178</v>
      </c>
      <c r="AN36" s="82">
        <f>($AK$3+(O36+X36)*12*7.57%)*SUM(Fasering!$D$5:$D$12)</f>
        <v>3993.5690878530022</v>
      </c>
      <c r="AO36" s="5">
        <f>($AK$3+(I36+AA36)*12*7.57%)*SUM(Fasering!$D$5)</f>
        <v>0</v>
      </c>
      <c r="AP36" s="9">
        <f>($AK$3+(J36+AB36)*12*7.57%)*SUM(Fasering!$D$5:$D$7)</f>
        <v>610.53071324238897</v>
      </c>
      <c r="AQ36" s="9">
        <f>($AK$3+(K36+AC36)*12*7.57%)*SUM(Fasering!$D$5:$D$8)</f>
        <v>1093.7344238616147</v>
      </c>
      <c r="AR36" s="9">
        <f>($AK$3+(L36+AD36)*12*7.57%)*SUM(Fasering!$D$5:$D$9)</f>
        <v>1673.8467501907119</v>
      </c>
      <c r="AS36" s="9">
        <f>($AK$3+(M36+AE36)*12*7.57%)*SUM(Fasering!$D$5:$D$10)</f>
        <v>2350.8676922296813</v>
      </c>
      <c r="AT36" s="9">
        <f>($AK$3+(N36+AF36)*12*7.57%)*SUM(Fasering!$D$5:$D$11)</f>
        <v>3122.9487661170178</v>
      </c>
      <c r="AU36" s="82">
        <f>($AK$3+(O36+AG36)*12*7.57%)*SUM(Fasering!$D$5:$D$12)</f>
        <v>3993.5690878530022</v>
      </c>
    </row>
    <row r="37" spans="1:47" ht="15" x14ac:dyDescent="0.3">
      <c r="A37" s="32">
        <f t="shared" si="8"/>
        <v>27</v>
      </c>
      <c r="B37" s="125">
        <v>37866.239999999998</v>
      </c>
      <c r="C37" s="126"/>
      <c r="D37" s="125">
        <f t="shared" si="0"/>
        <v>50964.172416000001</v>
      </c>
      <c r="E37" s="127">
        <f t="shared" si="1"/>
        <v>1263.368833735334</v>
      </c>
      <c r="F37" s="125">
        <f t="shared" si="2"/>
        <v>4247.0143680000001</v>
      </c>
      <c r="G37" s="127">
        <f t="shared" si="3"/>
        <v>105.28073614461117</v>
      </c>
      <c r="H37" s="45">
        <f>'L4'!$H$10</f>
        <v>1707.89</v>
      </c>
      <c r="I37" s="45">
        <f>GEW!$E$12+($F37-GEW!$E$12)*SUM(Fasering!$D$5)</f>
        <v>1821.9627753333334</v>
      </c>
      <c r="J37" s="45">
        <f>GEW!$E$12+($F37-GEW!$E$12)*SUM(Fasering!$D$5:$D$7)</f>
        <v>2448.9930697049017</v>
      </c>
      <c r="K37" s="45">
        <f>GEW!$E$12+($F37-GEW!$E$12)*SUM(Fasering!$D$5:$D$8)</f>
        <v>2808.7590810198926</v>
      </c>
      <c r="L37" s="45">
        <f>GEW!$E$12+($F37-GEW!$E$12)*SUM(Fasering!$D$5:$D$9)</f>
        <v>3168.5250923348831</v>
      </c>
      <c r="M37" s="45">
        <f>GEW!$E$12+($F37-GEW!$E$12)*SUM(Fasering!$D$5:$D$10)</f>
        <v>3528.291103649874</v>
      </c>
      <c r="N37" s="45">
        <f>GEW!$E$12+($F37-GEW!$E$12)*SUM(Fasering!$D$5:$D$11)</f>
        <v>3887.2483566850096</v>
      </c>
      <c r="O37" s="72">
        <f>GEW!$E$12+($F37-GEW!$E$12)*SUM(Fasering!$D$5:$D$12)</f>
        <v>4247.0143680000001</v>
      </c>
      <c r="P37" s="125">
        <f t="shared" si="4"/>
        <v>0</v>
      </c>
      <c r="Q37" s="127">
        <f t="shared" si="5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6"/>
        <v>0</v>
      </c>
      <c r="Z37" s="127">
        <f t="shared" si="7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610.62021655728256</v>
      </c>
      <c r="AJ37" s="9">
        <f>($AK$3+(K37+T37)*12*7.57%)*SUM(Fasering!$D$5:$D$8)</f>
        <v>1093.9560990583252</v>
      </c>
      <c r="AK37" s="9">
        <f>($AK$3+(L37+U37)*12*7.57%)*SUM(Fasering!$D$5:$D$9)</f>
        <v>1674.259526711508</v>
      </c>
      <c r="AL37" s="9">
        <f>($AK$3+(M37+V37)*12*7.57%)*SUM(Fasering!$D$5:$D$10)</f>
        <v>2351.5304995168312</v>
      </c>
      <c r="AM37" s="9">
        <f>($AK$3+(N37+W37)*12*7.57%)*SUM(Fasering!$D$5:$D$11)</f>
        <v>3123.9197729784164</v>
      </c>
      <c r="AN37" s="82">
        <f>($AK$3+(O37+X37)*12*7.57%)*SUM(Fasering!$D$5:$D$12)</f>
        <v>3994.9078518912011</v>
      </c>
      <c r="AO37" s="5">
        <f>($AK$3+(I37+AA37)*12*7.57%)*SUM(Fasering!$D$5)</f>
        <v>0</v>
      </c>
      <c r="AP37" s="9">
        <f>($AK$3+(J37+AB37)*12*7.57%)*SUM(Fasering!$D$5:$D$7)</f>
        <v>610.62021655728256</v>
      </c>
      <c r="AQ37" s="9">
        <f>($AK$3+(K37+AC37)*12*7.57%)*SUM(Fasering!$D$5:$D$8)</f>
        <v>1093.9560990583252</v>
      </c>
      <c r="AR37" s="9">
        <f>($AK$3+(L37+AD37)*12*7.57%)*SUM(Fasering!$D$5:$D$9)</f>
        <v>1674.259526711508</v>
      </c>
      <c r="AS37" s="9">
        <f>($AK$3+(M37+AE37)*12*7.57%)*SUM(Fasering!$D$5:$D$10)</f>
        <v>2351.5304995168312</v>
      </c>
      <c r="AT37" s="9">
        <f>($AK$3+(N37+AF37)*12*7.57%)*SUM(Fasering!$D$5:$D$11)</f>
        <v>3123.9197729784164</v>
      </c>
      <c r="AU37" s="82">
        <f>($AK$3+(O37+AG37)*12*7.57%)*SUM(Fasering!$D$5:$D$12)</f>
        <v>3994.9078518912011</v>
      </c>
    </row>
    <row r="38" spans="1:47" ht="15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69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  <row r="39" spans="1:47" ht="1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</sheetData>
  <mergeCells count="169"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7" man="1"/>
    <brk id="24" max="1048575" man="1"/>
    <brk id="33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25" style="23" customWidth="1"/>
    <col min="16" max="17" width="7.75" style="23" customWidth="1"/>
    <col min="18" max="24" width="11.25" style="23" customWidth="1"/>
    <col min="25" max="26" width="7.75" style="23" customWidth="1"/>
    <col min="27" max="33" width="11.25" style="23" customWidth="1"/>
    <col min="34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43</v>
      </c>
      <c r="B1" s="21" t="s">
        <v>19</v>
      </c>
      <c r="C1" s="21" t="s">
        <v>122</v>
      </c>
      <c r="D1" s="21"/>
      <c r="E1" s="21"/>
      <c r="G1" s="21"/>
      <c r="H1" s="21"/>
      <c r="I1" s="21"/>
      <c r="J1" s="21"/>
      <c r="K1" s="21"/>
      <c r="L1" s="99">
        <f>D8</f>
        <v>43374</v>
      </c>
      <c r="O1" s="24" t="s">
        <v>44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/>
      <c r="K2"/>
      <c r="L2"/>
      <c r="M2"/>
      <c r="AH2" s="76" t="str">
        <f>'L4'!$AH$2</f>
        <v>Berekening eindejaarspremie 2019: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/>
      <c r="K3"/>
      <c r="L3"/>
      <c r="M3"/>
      <c r="N3" s="23" t="s">
        <v>21</v>
      </c>
      <c r="O3" s="25">
        <f>'L4'!O3</f>
        <v>1.3459000000000001</v>
      </c>
      <c r="AH3" s="77" t="s">
        <v>92</v>
      </c>
      <c r="AK3" s="78">
        <f>'L4'!$AK$3</f>
        <v>136.91999999999999</v>
      </c>
      <c r="AR3"/>
    </row>
    <row r="4" spans="1:47" x14ac:dyDescent="0.3">
      <c r="A4" s="24"/>
      <c r="C4"/>
      <c r="D4"/>
      <c r="E4"/>
      <c r="F4"/>
      <c r="G4"/>
      <c r="H4"/>
      <c r="I4"/>
      <c r="J4"/>
      <c r="K4"/>
      <c r="L4"/>
      <c r="M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 s="77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134"/>
      <c r="G9" s="135"/>
      <c r="H9" s="44"/>
      <c r="I9" s="44"/>
      <c r="J9" s="44"/>
      <c r="K9" s="44"/>
      <c r="L9" s="44"/>
      <c r="M9" s="44"/>
      <c r="N9" s="44"/>
      <c r="O9" s="50"/>
      <c r="P9" s="134"/>
      <c r="Q9" s="135"/>
      <c r="R9" s="44"/>
      <c r="S9" s="44"/>
      <c r="T9" s="44"/>
      <c r="U9" s="44"/>
      <c r="V9" s="44"/>
      <c r="W9" s="44"/>
      <c r="X9" s="50"/>
      <c r="Y9" s="134"/>
      <c r="Z9" s="135"/>
      <c r="AA9" s="49"/>
      <c r="AB9" s="44"/>
      <c r="AC9" s="44"/>
      <c r="AD9" s="44"/>
      <c r="AE9" s="44"/>
      <c r="AF9" s="44"/>
      <c r="AG9" s="50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20228.900000000001</v>
      </c>
      <c r="C10" s="126"/>
      <c r="D10" s="125">
        <f t="shared" ref="D10:D37" si="0">B10*$O$3</f>
        <v>27226.076510000003</v>
      </c>
      <c r="E10" s="127">
        <f t="shared" ref="E10:E37" si="1">D10/40.3399</f>
        <v>674.91680718097973</v>
      </c>
      <c r="F10" s="125">
        <f t="shared" ref="F10:F37" si="2">B10/12*$O$3</f>
        <v>2268.839709166667</v>
      </c>
      <c r="G10" s="127">
        <f t="shared" ref="G10:G37" si="3">F10/40.3399</f>
        <v>56.243067265081642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1937.5089254510124</v>
      </c>
      <c r="K10" s="45">
        <f>GEW!$E$12+($F10-GEW!$E$12)*SUM(Fasering!$D$5:$D$8)</f>
        <v>2003.8048890173388</v>
      </c>
      <c r="L10" s="45">
        <f>GEW!$E$12+($F10-GEW!$E$12)*SUM(Fasering!$D$5:$D$9)</f>
        <v>2070.1008525836655</v>
      </c>
      <c r="M10" s="45">
        <f>GEW!$E$12+($F10-GEW!$E$12)*SUM(Fasering!$D$5:$D$10)</f>
        <v>2136.396816149992</v>
      </c>
      <c r="N10" s="45">
        <f>GEW!$E$12+($F10-GEW!$E$12)*SUM(Fasering!$D$5:$D$11)</f>
        <v>2202.5437456003406</v>
      </c>
      <c r="O10" s="55">
        <f>GEW!$E$12+($F10-GEW!$E$12)*SUM(Fasering!$D$5:$D$12)</f>
        <v>2268.839709166667</v>
      </c>
      <c r="P10" s="125">
        <f t="shared" ref="P10:P37" si="4">((B10&lt;19968.2)*913.03+(B10&gt;19968.2)*(B10&lt;20424.71)*(20424.71-B10+456.51)+(B10&gt;20424.71)*(B10&lt;22659.62)*456.51+(B10&gt;22659.62)*(B10&lt;23116.13)*(23116.13-B10))/12*$O$3</f>
        <v>73.16312399999974</v>
      </c>
      <c r="Q10" s="127">
        <f t="shared" ref="Q10:Q37" si="5">P10/40.3399</f>
        <v>1.8136664691781521</v>
      </c>
      <c r="R10" s="45">
        <f>$P10*SUM(Fasering!$D$5)</f>
        <v>0</v>
      </c>
      <c r="S10" s="45">
        <f>$P10*SUM(Fasering!$D$5:$D$7)</f>
        <v>18.917327498347024</v>
      </c>
      <c r="T10" s="45">
        <f>$P10*SUM(Fasering!$D$5:$D$8)</f>
        <v>29.771366800611879</v>
      </c>
      <c r="U10" s="45">
        <f>$P10*SUM(Fasering!$D$5:$D$9)</f>
        <v>40.625406102876731</v>
      </c>
      <c r="V10" s="45">
        <f>$P10*SUM(Fasering!$D$5:$D$10)</f>
        <v>51.47944540514159</v>
      </c>
      <c r="W10" s="45">
        <f>$P10*SUM(Fasering!$D$5:$D$11)</f>
        <v>62.309084697734903</v>
      </c>
      <c r="X10" s="55">
        <f>$P10*SUM(Fasering!$D$5:$D$12)</f>
        <v>73.163123999999755</v>
      </c>
      <c r="Y10" s="125">
        <f t="shared" ref="Y10:Y37" si="6">((B10&lt;19968.2)*456.51+(B10&gt;19968.2)*(B10&lt;20196.46)*(20196.46-B10+228.26)+(B10&gt;20196.46)*(B10&lt;22659.62)*228.26+(B10&gt;22659.62)*(B10&lt;22887.88)*(22887.88-B10))/12*$O$3</f>
        <v>25.601261166666667</v>
      </c>
      <c r="Z10" s="127">
        <f t="shared" ref="Z10:Z37" si="7">Y10/40.3399</f>
        <v>0.63463868692452552</v>
      </c>
      <c r="AA10" s="54">
        <f>$Y10*SUM(Fasering!$D$5)</f>
        <v>0</v>
      </c>
      <c r="AB10" s="45">
        <f>$Y10*SUM(Fasering!$D$5:$D$7)</f>
        <v>6.6195566206351284</v>
      </c>
      <c r="AC10" s="45">
        <f>$Y10*SUM(Fasering!$D$5:$D$8)</f>
        <v>10.417605141506764</v>
      </c>
      <c r="AD10" s="45">
        <f>$Y10*SUM(Fasering!$D$5:$D$9)</f>
        <v>14.215653662378397</v>
      </c>
      <c r="AE10" s="45">
        <f>$Y10*SUM(Fasering!$D$5:$D$10)</f>
        <v>18.013702183250032</v>
      </c>
      <c r="AF10" s="45">
        <f>$Y10*SUM(Fasering!$D$5:$D$11)</f>
        <v>21.803212645795039</v>
      </c>
      <c r="AG10" s="55">
        <f>$Y10*SUM(Fasering!$D$5:$D$12)</f>
        <v>25.601261166666674</v>
      </c>
      <c r="AH10" s="5">
        <f>($AK$3+(I10+R10)*12*7.57%)*SUM(Fasering!$D$5)</f>
        <v>0</v>
      </c>
      <c r="AI10" s="9">
        <f>($AK$3+(J10+S10)*12*7.57%)*SUM(Fasering!$D$5:$D$7)</f>
        <v>494.92648797813337</v>
      </c>
      <c r="AJ10" s="9">
        <f>($AK$3+(K10+T10)*12*7.57%)*SUM(Fasering!$D$5:$D$8)</f>
        <v>807.41442100391157</v>
      </c>
      <c r="AK10" s="9">
        <f>($AK$3+(L10+U10)*12*7.57%)*SUM(Fasering!$D$5:$D$9)</f>
        <v>1140.6965540134618</v>
      </c>
      <c r="AL10" s="9">
        <f>($AK$3+(M10+V10)*12*7.57%)*SUM(Fasering!$D$5:$D$10)</f>
        <v>1494.772887006784</v>
      </c>
      <c r="AM10" s="9">
        <f>($AK$3+(N10+W10)*12*7.57%)*SUM(Fasering!$D$5:$D$11)</f>
        <v>1868.77738629705</v>
      </c>
      <c r="AN10" s="82">
        <f>($AK$3+(O10+X10)*12*7.57%)*SUM(Fasering!$D$5:$D$12)</f>
        <v>2264.3953736486005</v>
      </c>
      <c r="AO10" s="5">
        <f>($AK$3+(I10+AA10)*12*7.57%)*SUM(Fasering!$D$5)</f>
        <v>0</v>
      </c>
      <c r="AP10" s="9">
        <f>($AK$3+(J10+AB10)*12*7.57%)*SUM(Fasering!$D$5:$D$7)</f>
        <v>492.03799667572247</v>
      </c>
      <c r="AQ10" s="9">
        <f>($AK$3+(K10+AC10)*12*7.57%)*SUM(Fasering!$D$5:$D$8)</f>
        <v>800.26041918373392</v>
      </c>
      <c r="AR10" s="9">
        <f>($AK$3+(L10+AD10)*12*7.57%)*SUM(Fasering!$D$5:$D$9)</f>
        <v>1127.3752441649992</v>
      </c>
      <c r="AS10" s="9">
        <f>($AK$3+(M10+AE10)*12*7.57%)*SUM(Fasering!$D$5:$D$10)</f>
        <v>1473.3824716195188</v>
      </c>
      <c r="AT10" s="9">
        <f>($AK$3+(N10+AF10)*12*7.57%)*SUM(Fasering!$D$5:$D$11)</f>
        <v>1837.4406153956265</v>
      </c>
      <c r="AU10" s="82">
        <f>($AK$3+(O10+AG10)*12*7.57%)*SUM(Fasering!$D$5:$D$12)</f>
        <v>2221.190177450801</v>
      </c>
    </row>
    <row r="11" spans="1:47" x14ac:dyDescent="0.3">
      <c r="A11" s="32">
        <f t="shared" ref="A11:A37" si="8">+A10+1</f>
        <v>1</v>
      </c>
      <c r="B11" s="125">
        <v>20614.2</v>
      </c>
      <c r="C11" s="126"/>
      <c r="D11" s="125">
        <f t="shared" si="0"/>
        <v>27744.651780000004</v>
      </c>
      <c r="E11" s="127">
        <f t="shared" si="1"/>
        <v>687.77195233503312</v>
      </c>
      <c r="F11" s="125">
        <f t="shared" si="2"/>
        <v>2312.0543150000003</v>
      </c>
      <c r="G11" s="127">
        <f t="shared" si="3"/>
        <v>57.31432936125276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1948.6826535064347</v>
      </c>
      <c r="K11" s="45">
        <f>GEW!$E$12+($F11-GEW!$E$12)*SUM(Fasering!$D$5:$D$8)</f>
        <v>2021.3896750552892</v>
      </c>
      <c r="L11" s="45">
        <f>GEW!$E$12+($F11-GEW!$E$12)*SUM(Fasering!$D$5:$D$9)</f>
        <v>2094.0966966041437</v>
      </c>
      <c r="M11" s="45">
        <f>GEW!$E$12+($F11-GEW!$E$12)*SUM(Fasering!$D$5:$D$10)</f>
        <v>2166.803718152998</v>
      </c>
      <c r="N11" s="45">
        <f>GEW!$E$12+($F11-GEW!$E$12)*SUM(Fasering!$D$5:$D$11)</f>
        <v>2239.347293451146</v>
      </c>
      <c r="O11" s="55">
        <f>GEW!$E$12+($F11-GEW!$E$12)*SUM(Fasering!$D$5:$D$12)</f>
        <v>2312.0543150000003</v>
      </c>
      <c r="P11" s="125">
        <f t="shared" si="4"/>
        <v>51.201400749999998</v>
      </c>
      <c r="Q11" s="127">
        <f t="shared" si="5"/>
        <v>1.2692495705244682</v>
      </c>
      <c r="R11" s="45">
        <f>$P11*SUM(Fasering!$D$5)</f>
        <v>0</v>
      </c>
      <c r="S11" s="45">
        <f>$P11*SUM(Fasering!$D$5:$D$7)</f>
        <v>13.238823240542111</v>
      </c>
      <c r="T11" s="45">
        <f>$P11*SUM(Fasering!$D$5:$D$8)</f>
        <v>20.834753890954403</v>
      </c>
      <c r="U11" s="45">
        <f>$P11*SUM(Fasering!$D$5:$D$9)</f>
        <v>28.430684541366695</v>
      </c>
      <c r="V11" s="45">
        <f>$P11*SUM(Fasering!$D$5:$D$10)</f>
        <v>36.026615191778987</v>
      </c>
      <c r="W11" s="45">
        <f>$P11*SUM(Fasering!$D$5:$D$11)</f>
        <v>43.60547009958772</v>
      </c>
      <c r="X11" s="55">
        <f>$P11*SUM(Fasering!$D$5:$D$12)</f>
        <v>51.201400750000012</v>
      </c>
      <c r="Y11" s="125">
        <f t="shared" si="6"/>
        <v>25.601261166666667</v>
      </c>
      <c r="Z11" s="127">
        <f t="shared" si="7"/>
        <v>0.63463868692452552</v>
      </c>
      <c r="AA11" s="54">
        <f>$Y11*SUM(Fasering!$D$5)</f>
        <v>0</v>
      </c>
      <c r="AB11" s="45">
        <f>$Y11*SUM(Fasering!$D$5:$D$7)</f>
        <v>6.6195566206351284</v>
      </c>
      <c r="AC11" s="45">
        <f>$Y11*SUM(Fasering!$D$5:$D$8)</f>
        <v>10.417605141506764</v>
      </c>
      <c r="AD11" s="45">
        <f>$Y11*SUM(Fasering!$D$5:$D$9)</f>
        <v>14.215653662378397</v>
      </c>
      <c r="AE11" s="45">
        <f>$Y11*SUM(Fasering!$D$5:$D$10)</f>
        <v>18.013702183250032</v>
      </c>
      <c r="AF11" s="45">
        <f>$Y11*SUM(Fasering!$D$5:$D$11)</f>
        <v>21.803212645795039</v>
      </c>
      <c r="AG11" s="55">
        <f>$Y11*SUM(Fasering!$D$5:$D$12)</f>
        <v>25.601261166666674</v>
      </c>
      <c r="AH11" s="5">
        <f>($AK$3+(I11+R11)*12*7.57%)*SUM(Fasering!$D$5)</f>
        <v>0</v>
      </c>
      <c r="AI11" s="9">
        <f>($AK$3+(J11+S11)*12*7.57%)*SUM(Fasering!$D$5:$D$7)</f>
        <v>496.21720206787023</v>
      </c>
      <c r="AJ11" s="9">
        <f>($AK$3+(K11+T11)*12*7.57%)*SUM(Fasering!$D$5:$D$8)</f>
        <v>810.611166287375</v>
      </c>
      <c r="AK11" s="9">
        <f>($AK$3+(L11+U11)*12*7.57%)*SUM(Fasering!$D$5:$D$9)</f>
        <v>1146.6491432772102</v>
      </c>
      <c r="AL11" s="9">
        <f>($AK$3+(M11+V11)*12*7.57%)*SUM(Fasering!$D$5:$D$10)</f>
        <v>1504.331133037376</v>
      </c>
      <c r="AM11" s="9">
        <f>($AK$3+(N11+W11)*12*7.57%)*SUM(Fasering!$D$5:$D$11)</f>
        <v>1882.7801328850585</v>
      </c>
      <c r="AN11" s="82">
        <f>($AK$3+(O11+X11)*12*7.57%)*SUM(Fasering!$D$5:$D$12)</f>
        <v>2283.701492187301</v>
      </c>
      <c r="AO11" s="5">
        <f>($AK$3+(I11+AA11)*12*7.57%)*SUM(Fasering!$D$5)</f>
        <v>0</v>
      </c>
      <c r="AP11" s="9">
        <f>($AK$3+(J11+AB11)*12*7.57%)*SUM(Fasering!$D$5:$D$7)</f>
        <v>494.6624736337447</v>
      </c>
      <c r="AQ11" s="9">
        <f>($AK$3+(K11+AC11)*12*7.57%)*SUM(Fasering!$D$5:$D$8)</f>
        <v>806.76052978439054</v>
      </c>
      <c r="AR11" s="9">
        <f>($AK$3+(L11+AD11)*12*7.57%)*SUM(Fasering!$D$5:$D$9)</f>
        <v>1139.4789575183279</v>
      </c>
      <c r="AS11" s="9">
        <f>($AK$3+(M11+AE11)*12*7.57%)*SUM(Fasering!$D$5:$D$10)</f>
        <v>1492.817756835557</v>
      </c>
      <c r="AT11" s="9">
        <f>($AK$3+(N11+AF11)*12*7.57%)*SUM(Fasering!$D$5:$D$11)</f>
        <v>1865.9131377469885</v>
      </c>
      <c r="AU11" s="82">
        <f>($AK$3+(O11+AG11)*12*7.57%)*SUM(Fasering!$D$5:$D$12)</f>
        <v>2260.4463253898007</v>
      </c>
    </row>
    <row r="12" spans="1:47" x14ac:dyDescent="0.3">
      <c r="A12" s="32">
        <f t="shared" si="8"/>
        <v>2</v>
      </c>
      <c r="B12" s="125">
        <v>21206.19</v>
      </c>
      <c r="C12" s="126"/>
      <c r="D12" s="125">
        <f t="shared" si="0"/>
        <v>28541.411121000001</v>
      </c>
      <c r="E12" s="127">
        <f t="shared" si="1"/>
        <v>707.52310047868241</v>
      </c>
      <c r="F12" s="125">
        <f t="shared" si="2"/>
        <v>2378.4509267500002</v>
      </c>
      <c r="G12" s="127">
        <f t="shared" si="3"/>
        <v>58.960258373223539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1965.8504066118837</v>
      </c>
      <c r="K12" s="45">
        <f>GEW!$E$12+($F12-GEW!$E$12)*SUM(Fasering!$D$5:$D$8)</f>
        <v>2048.4076285632214</v>
      </c>
      <c r="L12" s="45">
        <f>GEW!$E$12+($F12-GEW!$E$12)*SUM(Fasering!$D$5:$D$9)</f>
        <v>2130.9648505145587</v>
      </c>
      <c r="M12" s="45">
        <f>GEW!$E$12+($F12-GEW!$E$12)*SUM(Fasering!$D$5:$D$10)</f>
        <v>2213.5220724658966</v>
      </c>
      <c r="N12" s="45">
        <f>GEW!$E$12+($F12-GEW!$E$12)*SUM(Fasering!$D$5:$D$11)</f>
        <v>2295.8937047986628</v>
      </c>
      <c r="O12" s="55">
        <f>GEW!$E$12+($F12-GEW!$E$12)*SUM(Fasering!$D$5:$D$12)</f>
        <v>2378.4509267500002</v>
      </c>
      <c r="P12" s="125">
        <f t="shared" si="4"/>
        <v>51.201400749999998</v>
      </c>
      <c r="Q12" s="127">
        <f t="shared" si="5"/>
        <v>1.2692495705244682</v>
      </c>
      <c r="R12" s="45">
        <f>$P12*SUM(Fasering!$D$5)</f>
        <v>0</v>
      </c>
      <c r="S12" s="45">
        <f>$P12*SUM(Fasering!$D$5:$D$7)</f>
        <v>13.238823240542111</v>
      </c>
      <c r="T12" s="45">
        <f>$P12*SUM(Fasering!$D$5:$D$8)</f>
        <v>20.834753890954403</v>
      </c>
      <c r="U12" s="45">
        <f>$P12*SUM(Fasering!$D$5:$D$9)</f>
        <v>28.430684541366695</v>
      </c>
      <c r="V12" s="45">
        <f>$P12*SUM(Fasering!$D$5:$D$10)</f>
        <v>36.026615191778987</v>
      </c>
      <c r="W12" s="45">
        <f>$P12*SUM(Fasering!$D$5:$D$11)</f>
        <v>43.60547009958772</v>
      </c>
      <c r="X12" s="55">
        <f>$P12*SUM(Fasering!$D$5:$D$12)</f>
        <v>51.201400750000012</v>
      </c>
      <c r="Y12" s="125">
        <f t="shared" si="6"/>
        <v>25.601261166666667</v>
      </c>
      <c r="Z12" s="127">
        <f t="shared" si="7"/>
        <v>0.63463868692452552</v>
      </c>
      <c r="AA12" s="54">
        <f>$Y12*SUM(Fasering!$D$5)</f>
        <v>0</v>
      </c>
      <c r="AB12" s="45">
        <f>$Y12*SUM(Fasering!$D$5:$D$7)</f>
        <v>6.6195566206351284</v>
      </c>
      <c r="AC12" s="45">
        <f>$Y12*SUM(Fasering!$D$5:$D$8)</f>
        <v>10.417605141506764</v>
      </c>
      <c r="AD12" s="45">
        <f>$Y12*SUM(Fasering!$D$5:$D$9)</f>
        <v>14.215653662378397</v>
      </c>
      <c r="AE12" s="45">
        <f>$Y12*SUM(Fasering!$D$5:$D$10)</f>
        <v>18.013702183250032</v>
      </c>
      <c r="AF12" s="45">
        <f>$Y12*SUM(Fasering!$D$5:$D$11)</f>
        <v>21.803212645795039</v>
      </c>
      <c r="AG12" s="55">
        <f>$Y12*SUM(Fasering!$D$5:$D$12)</f>
        <v>25.601261166666674</v>
      </c>
      <c r="AH12" s="5">
        <f>($AK$3+(I12+R12)*12*7.57%)*SUM(Fasering!$D$5)</f>
        <v>0</v>
      </c>
      <c r="AI12" s="9">
        <f>($AK$3+(J12+S12)*12*7.57%)*SUM(Fasering!$D$5:$D$7)</f>
        <v>500.24955118383065</v>
      </c>
      <c r="AJ12" s="9">
        <f>($AK$3+(K12+T12)*12*7.57%)*SUM(Fasering!$D$5:$D$8)</f>
        <v>820.59819061772191</v>
      </c>
      <c r="AK12" s="9">
        <f>($AK$3+(L12+U12)*12*7.57%)*SUM(Fasering!$D$5:$D$9)</f>
        <v>1165.2457621924375</v>
      </c>
      <c r="AL12" s="9">
        <f>($AK$3+(M12+V12)*12*7.57%)*SUM(Fasering!$D$5:$D$10)</f>
        <v>1534.1922659079776</v>
      </c>
      <c r="AM12" s="9">
        <f>($AK$3+(N12+W12)*12*7.57%)*SUM(Fasering!$D$5:$D$11)</f>
        <v>1926.5264305927742</v>
      </c>
      <c r="AN12" s="82">
        <f>($AK$3+(O12+X12)*12*7.57%)*SUM(Fasering!$D$5:$D$12)</f>
        <v>2344.0161743010012</v>
      </c>
      <c r="AO12" s="5">
        <f>($AK$3+(I12+AA12)*12*7.57%)*SUM(Fasering!$D$5)</f>
        <v>0</v>
      </c>
      <c r="AP12" s="9">
        <f>($AK$3+(J12+AB12)*12*7.57%)*SUM(Fasering!$D$5:$D$7)</f>
        <v>498.69482274970511</v>
      </c>
      <c r="AQ12" s="9">
        <f>($AK$3+(K12+AC12)*12*7.57%)*SUM(Fasering!$D$5:$D$8)</f>
        <v>816.74755411473757</v>
      </c>
      <c r="AR12" s="9">
        <f>($AK$3+(L12+AD12)*12*7.57%)*SUM(Fasering!$D$5:$D$9)</f>
        <v>1158.0755764335554</v>
      </c>
      <c r="AS12" s="9">
        <f>($AK$3+(M12+AE12)*12*7.57%)*SUM(Fasering!$D$5:$D$10)</f>
        <v>1522.6788897061588</v>
      </c>
      <c r="AT12" s="9">
        <f>($AK$3+(N12+AF12)*12*7.57%)*SUM(Fasering!$D$5:$D$11)</f>
        <v>1909.659435454704</v>
      </c>
      <c r="AU12" s="82">
        <f>($AK$3+(O12+AG12)*12*7.57%)*SUM(Fasering!$D$5:$D$12)</f>
        <v>2320.7610075035009</v>
      </c>
    </row>
    <row r="13" spans="1:47" x14ac:dyDescent="0.3">
      <c r="A13" s="32">
        <f t="shared" si="8"/>
        <v>3</v>
      </c>
      <c r="B13" s="125">
        <v>22005.19</v>
      </c>
      <c r="C13" s="126"/>
      <c r="D13" s="125">
        <f t="shared" si="0"/>
        <v>29616.785221000002</v>
      </c>
      <c r="E13" s="127">
        <f t="shared" si="1"/>
        <v>734.1809280885675</v>
      </c>
      <c r="F13" s="125">
        <f t="shared" si="2"/>
        <v>2468.0654350833333</v>
      </c>
      <c r="G13" s="127">
        <f t="shared" si="3"/>
        <v>61.181744007380615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1989.0214647906598</v>
      </c>
      <c r="K13" s="45">
        <f>GEW!$E$12+($F13-GEW!$E$12)*SUM(Fasering!$D$5:$D$8)</f>
        <v>2084.8733540870271</v>
      </c>
      <c r="L13" s="45">
        <f>GEW!$E$12+($F13-GEW!$E$12)*SUM(Fasering!$D$5:$D$9)</f>
        <v>2180.7252433833942</v>
      </c>
      <c r="M13" s="45">
        <f>GEW!$E$12+($F13-GEW!$E$12)*SUM(Fasering!$D$5:$D$10)</f>
        <v>2276.5771326797612</v>
      </c>
      <c r="N13" s="45">
        <f>GEW!$E$12+($F13-GEW!$E$12)*SUM(Fasering!$D$5:$D$11)</f>
        <v>2372.2135457869663</v>
      </c>
      <c r="O13" s="55">
        <f>GEW!$E$12+($F13-GEW!$E$12)*SUM(Fasering!$D$5:$D$12)</f>
        <v>2468.0654350833333</v>
      </c>
      <c r="P13" s="125">
        <f t="shared" si="4"/>
        <v>51.201400749999998</v>
      </c>
      <c r="Q13" s="127">
        <f t="shared" si="5"/>
        <v>1.2692495705244682</v>
      </c>
      <c r="R13" s="45">
        <f>$P13*SUM(Fasering!$D$5)</f>
        <v>0</v>
      </c>
      <c r="S13" s="45">
        <f>$P13*SUM(Fasering!$D$5:$D$7)</f>
        <v>13.238823240542111</v>
      </c>
      <c r="T13" s="45">
        <f>$P13*SUM(Fasering!$D$5:$D$8)</f>
        <v>20.834753890954403</v>
      </c>
      <c r="U13" s="45">
        <f>$P13*SUM(Fasering!$D$5:$D$9)</f>
        <v>28.430684541366695</v>
      </c>
      <c r="V13" s="45">
        <f>$P13*SUM(Fasering!$D$5:$D$10)</f>
        <v>36.026615191778987</v>
      </c>
      <c r="W13" s="45">
        <f>$P13*SUM(Fasering!$D$5:$D$11)</f>
        <v>43.60547009958772</v>
      </c>
      <c r="X13" s="55">
        <f>$P13*SUM(Fasering!$D$5:$D$12)</f>
        <v>51.201400750000012</v>
      </c>
      <c r="Y13" s="125">
        <f t="shared" si="6"/>
        <v>25.601261166666667</v>
      </c>
      <c r="Z13" s="127">
        <f t="shared" si="7"/>
        <v>0.63463868692452552</v>
      </c>
      <c r="AA13" s="54">
        <f>$Y13*SUM(Fasering!$D$5)</f>
        <v>0</v>
      </c>
      <c r="AB13" s="45">
        <f>$Y13*SUM(Fasering!$D$5:$D$7)</f>
        <v>6.6195566206351284</v>
      </c>
      <c r="AC13" s="45">
        <f>$Y13*SUM(Fasering!$D$5:$D$8)</f>
        <v>10.417605141506764</v>
      </c>
      <c r="AD13" s="45">
        <f>$Y13*SUM(Fasering!$D$5:$D$9)</f>
        <v>14.215653662378397</v>
      </c>
      <c r="AE13" s="45">
        <f>$Y13*SUM(Fasering!$D$5:$D$10)</f>
        <v>18.013702183250032</v>
      </c>
      <c r="AF13" s="45">
        <f>$Y13*SUM(Fasering!$D$5:$D$11)</f>
        <v>21.803212645795039</v>
      </c>
      <c r="AG13" s="55">
        <f>$Y13*SUM(Fasering!$D$5:$D$12)</f>
        <v>25.601261166666674</v>
      </c>
      <c r="AH13" s="5">
        <f>($AK$3+(I13+R13)*12*7.57%)*SUM(Fasering!$D$5)</f>
        <v>0</v>
      </c>
      <c r="AI13" s="9">
        <f>($AK$3+(J13+S13)*12*7.57%)*SUM(Fasering!$D$5:$D$7)</f>
        <v>505.69195214271906</v>
      </c>
      <c r="AJ13" s="9">
        <f>($AK$3+(K13+T13)*12*7.57%)*SUM(Fasering!$D$5:$D$8)</f>
        <v>834.0775271604798</v>
      </c>
      <c r="AK13" s="9">
        <f>($AK$3+(L13+U13)*12*7.57%)*SUM(Fasering!$D$5:$D$9)</f>
        <v>1190.3453390658083</v>
      </c>
      <c r="AL13" s="9">
        <f>($AK$3+(M13+V13)*12*7.57%)*SUM(Fasering!$D$5:$D$10)</f>
        <v>1574.4953878587037</v>
      </c>
      <c r="AM13" s="9">
        <f>($AK$3+(N13+W13)*12*7.57%)*SUM(Fasering!$D$5:$D$11)</f>
        <v>1985.5701507036956</v>
      </c>
      <c r="AN13" s="82">
        <f>($AK$3+(O13+X13)*12*7.57%)*SUM(Fasering!$D$5:$D$12)</f>
        <v>2425.4219936710006</v>
      </c>
      <c r="AO13" s="5">
        <f>($AK$3+(I13+AA13)*12*7.57%)*SUM(Fasering!$D$5)</f>
        <v>0</v>
      </c>
      <c r="AP13" s="9">
        <f>($AK$3+(J13+AB13)*12*7.57%)*SUM(Fasering!$D$5:$D$7)</f>
        <v>504.13722370859358</v>
      </c>
      <c r="AQ13" s="9">
        <f>($AK$3+(K13+AC13)*12*7.57%)*SUM(Fasering!$D$5:$D$8)</f>
        <v>830.22689065749557</v>
      </c>
      <c r="AR13" s="9">
        <f>($AK$3+(L13+AD13)*12*7.57%)*SUM(Fasering!$D$5:$D$9)</f>
        <v>1183.1751533069262</v>
      </c>
      <c r="AS13" s="9">
        <f>($AK$3+(M13+AE13)*12*7.57%)*SUM(Fasering!$D$5:$D$10)</f>
        <v>1562.9820116568851</v>
      </c>
      <c r="AT13" s="9">
        <f>($AK$3+(N13+AF13)*12*7.57%)*SUM(Fasering!$D$5:$D$11)</f>
        <v>1968.703155565626</v>
      </c>
      <c r="AU13" s="82">
        <f>($AK$3+(O13+AG13)*12*7.57%)*SUM(Fasering!$D$5:$D$12)</f>
        <v>2402.1668268735002</v>
      </c>
    </row>
    <row r="14" spans="1:47" x14ac:dyDescent="0.3">
      <c r="A14" s="32">
        <f t="shared" si="8"/>
        <v>4</v>
      </c>
      <c r="B14" s="125">
        <v>22799.46</v>
      </c>
      <c r="C14" s="126"/>
      <c r="D14" s="125">
        <f t="shared" si="0"/>
        <v>30685.793214000001</v>
      </c>
      <c r="E14" s="127">
        <f t="shared" si="1"/>
        <v>760.68094402812108</v>
      </c>
      <c r="F14" s="125">
        <f t="shared" si="2"/>
        <v>2557.1494345000001</v>
      </c>
      <c r="G14" s="127">
        <f t="shared" si="3"/>
        <v>63.390078669010087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2012.0553526250237</v>
      </c>
      <c r="K14" s="45">
        <f>GEW!$E$12+($F14-GEW!$E$12)*SUM(Fasering!$D$5:$D$8)</f>
        <v>2121.1232061668684</v>
      </c>
      <c r="L14" s="45">
        <f>GEW!$E$12+($F14-GEW!$E$12)*SUM(Fasering!$D$5:$D$9)</f>
        <v>2230.1910597087131</v>
      </c>
      <c r="M14" s="45">
        <f>GEW!$E$12+($F14-GEW!$E$12)*SUM(Fasering!$D$5:$D$10)</f>
        <v>2339.2589132505577</v>
      </c>
      <c r="N14" s="45">
        <f>GEW!$E$12+($F14-GEW!$E$12)*SUM(Fasering!$D$5:$D$11)</f>
        <v>2448.0815809581554</v>
      </c>
      <c r="O14" s="55">
        <f>GEW!$E$12+($F14-GEW!$E$12)*SUM(Fasering!$D$5:$D$12)</f>
        <v>2557.1494345000001</v>
      </c>
      <c r="P14" s="125">
        <f t="shared" si="4"/>
        <v>35.517179416666885</v>
      </c>
      <c r="Q14" s="127">
        <f t="shared" si="5"/>
        <v>0.88044787956011006</v>
      </c>
      <c r="R14" s="45">
        <f>$P14*SUM(Fasering!$D$5)</f>
        <v>0</v>
      </c>
      <c r="S14" s="45">
        <f>$P14*SUM(Fasering!$D$5:$D$7)</f>
        <v>9.1834530581641065</v>
      </c>
      <c r="T14" s="45">
        <f>$P14*SUM(Fasering!$D$5:$D$8)</f>
        <v>14.452567336199802</v>
      </c>
      <c r="U14" s="45">
        <f>$P14*SUM(Fasering!$D$5:$D$9)</f>
        <v>19.721681614235496</v>
      </c>
      <c r="V14" s="45">
        <f>$P14*SUM(Fasering!$D$5:$D$10)</f>
        <v>24.990795892271194</v>
      </c>
      <c r="W14" s="45">
        <f>$P14*SUM(Fasering!$D$5:$D$11)</f>
        <v>30.248065138631198</v>
      </c>
      <c r="X14" s="55">
        <f>$P14*SUM(Fasering!$D$5:$D$12)</f>
        <v>35.517179416666892</v>
      </c>
      <c r="Y14" s="125">
        <f t="shared" si="6"/>
        <v>9.917039833333547</v>
      </c>
      <c r="Z14" s="127">
        <f t="shared" si="7"/>
        <v>0.24583699596016714</v>
      </c>
      <c r="AA14" s="54">
        <f>$Y14*SUM(Fasering!$D$5)</f>
        <v>0</v>
      </c>
      <c r="AB14" s="45">
        <f>$Y14*SUM(Fasering!$D$5:$D$7)</f>
        <v>2.564186438257122</v>
      </c>
      <c r="AC14" s="45">
        <f>$Y14*SUM(Fasering!$D$5:$D$8)</f>
        <v>4.0354185867521588</v>
      </c>
      <c r="AD14" s="45">
        <f>$Y14*SUM(Fasering!$D$5:$D$9)</f>
        <v>5.5066507352471961</v>
      </c>
      <c r="AE14" s="45">
        <f>$Y14*SUM(Fasering!$D$5:$D$10)</f>
        <v>6.9778828837422333</v>
      </c>
      <c r="AF14" s="45">
        <f>$Y14*SUM(Fasering!$D$5:$D$11)</f>
        <v>8.4458076848385115</v>
      </c>
      <c r="AG14" s="55">
        <f>$Y14*SUM(Fasering!$D$5:$D$12)</f>
        <v>9.9170398333335488</v>
      </c>
      <c r="AH14" s="5">
        <f>($AK$3+(I14+R14)*12*7.57%)*SUM(Fasering!$D$5)</f>
        <v>0</v>
      </c>
      <c r="AI14" s="9">
        <f>($AK$3+(J14+S14)*12*7.57%)*SUM(Fasering!$D$5:$D$7)</f>
        <v>510.1496122923129</v>
      </c>
      <c r="AJ14" s="9">
        <f>($AK$3+(K14+T14)*12*7.57%)*SUM(Fasering!$D$5:$D$8)</f>
        <v>845.11793043166551</v>
      </c>
      <c r="AK14" s="9">
        <f>($AK$3+(L14+U14)*12*7.57%)*SUM(Fasering!$D$5:$D$9)</f>
        <v>1210.9034317982737</v>
      </c>
      <c r="AL14" s="9">
        <f>($AK$3+(M14+V14)*12*7.57%)*SUM(Fasering!$D$5:$D$10)</f>
        <v>1607.5061163921382</v>
      </c>
      <c r="AM14" s="9">
        <f>($AK$3+(N14+W14)*12*7.57%)*SUM(Fasering!$D$5:$D$11)</f>
        <v>2033.9305784285905</v>
      </c>
      <c r="AN14" s="82">
        <f>($AK$3+(O14+X14)*12*7.57%)*SUM(Fasering!$D$5:$D$12)</f>
        <v>2492.0983520819009</v>
      </c>
      <c r="AO14" s="5">
        <f>($AK$3+(I14+AA14)*12*7.57%)*SUM(Fasering!$D$5)</f>
        <v>0</v>
      </c>
      <c r="AP14" s="9">
        <f>($AK$3+(J14+AB14)*12*7.57%)*SUM(Fasering!$D$5:$D$7)</f>
        <v>508.5948838581873</v>
      </c>
      <c r="AQ14" s="9">
        <f>($AK$3+(K14+AC14)*12*7.57%)*SUM(Fasering!$D$5:$D$8)</f>
        <v>841.26729392868106</v>
      </c>
      <c r="AR14" s="9">
        <f>($AK$3+(L14+AD14)*12*7.57%)*SUM(Fasering!$D$5:$D$9)</f>
        <v>1203.7332460393916</v>
      </c>
      <c r="AS14" s="9">
        <f>($AK$3+(M14+AE14)*12*7.57%)*SUM(Fasering!$D$5:$D$10)</f>
        <v>1595.9927401903192</v>
      </c>
      <c r="AT14" s="9">
        <f>($AK$3+(N14+AF14)*12*7.57%)*SUM(Fasering!$D$5:$D$11)</f>
        <v>2017.0635832905205</v>
      </c>
      <c r="AU14" s="82">
        <f>($AK$3+(O14+AG14)*12*7.57%)*SUM(Fasering!$D$5:$D$12)</f>
        <v>2468.843185284401</v>
      </c>
    </row>
    <row r="15" spans="1:47" x14ac:dyDescent="0.3">
      <c r="A15" s="32">
        <f t="shared" si="8"/>
        <v>5</v>
      </c>
      <c r="B15" s="125">
        <v>22807.51</v>
      </c>
      <c r="C15" s="126"/>
      <c r="D15" s="125">
        <f t="shared" si="0"/>
        <v>30696.627709</v>
      </c>
      <c r="E15" s="127">
        <f t="shared" si="1"/>
        <v>760.94952414358988</v>
      </c>
      <c r="F15" s="125">
        <f t="shared" si="2"/>
        <v>2558.0523090833335</v>
      </c>
      <c r="G15" s="127">
        <f t="shared" si="3"/>
        <v>63.412460345299159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2012.2888032111803</v>
      </c>
      <c r="K15" s="45">
        <f>GEW!$E$12+($F15-GEW!$E$12)*SUM(Fasering!$D$5:$D$8)</f>
        <v>2121.4906017744611</v>
      </c>
      <c r="L15" s="45">
        <f>GEW!$E$12+($F15-GEW!$E$12)*SUM(Fasering!$D$5:$D$9)</f>
        <v>2230.6924003377421</v>
      </c>
      <c r="M15" s="45">
        <f>GEW!$E$12+($F15-GEW!$E$12)*SUM(Fasering!$D$5:$D$10)</f>
        <v>2339.8941989010227</v>
      </c>
      <c r="N15" s="45">
        <f>GEW!$E$12+($F15-GEW!$E$12)*SUM(Fasering!$D$5:$D$11)</f>
        <v>2448.8505105200529</v>
      </c>
      <c r="O15" s="55">
        <f>GEW!$E$12+($F15-GEW!$E$12)*SUM(Fasering!$D$5:$D$12)</f>
        <v>2558.0523090833335</v>
      </c>
      <c r="P15" s="125">
        <f t="shared" si="4"/>
        <v>34.614304833333627</v>
      </c>
      <c r="Q15" s="127">
        <f t="shared" si="5"/>
        <v>0.85806620327104499</v>
      </c>
      <c r="R15" s="45">
        <f>$P15*SUM(Fasering!$D$5)</f>
        <v>0</v>
      </c>
      <c r="S15" s="45">
        <f>$P15*SUM(Fasering!$D$5:$D$7)</f>
        <v>8.950002472007494</v>
      </c>
      <c r="T15" s="45">
        <f>$P15*SUM(Fasering!$D$5:$D$8)</f>
        <v>14.085171728607046</v>
      </c>
      <c r="U15" s="45">
        <f>$P15*SUM(Fasering!$D$5:$D$9)</f>
        <v>19.220340985206597</v>
      </c>
      <c r="V15" s="45">
        <f>$P15*SUM(Fasering!$D$5:$D$10)</f>
        <v>24.355510241806151</v>
      </c>
      <c r="W15" s="45">
        <f>$P15*SUM(Fasering!$D$5:$D$11)</f>
        <v>29.479135576734084</v>
      </c>
      <c r="X15" s="55">
        <f>$P15*SUM(Fasering!$D$5:$D$12)</f>
        <v>34.614304833333634</v>
      </c>
      <c r="Y15" s="125">
        <f t="shared" si="6"/>
        <v>9.0141652500002944</v>
      </c>
      <c r="Z15" s="127">
        <f t="shared" si="7"/>
        <v>0.22345531967110216</v>
      </c>
      <c r="AA15" s="54">
        <f>$Y15*SUM(Fasering!$D$5)</f>
        <v>0</v>
      </c>
      <c r="AB15" s="45">
        <f>$Y15*SUM(Fasering!$D$5:$D$7)</f>
        <v>2.3307358521005108</v>
      </c>
      <c r="AC15" s="45">
        <f>$Y15*SUM(Fasering!$D$5:$D$8)</f>
        <v>3.6680229791594052</v>
      </c>
      <c r="AD15" s="45">
        <f>$Y15*SUM(Fasering!$D$5:$D$9)</f>
        <v>5.0053101062182996</v>
      </c>
      <c r="AE15" s="45">
        <f>$Y15*SUM(Fasering!$D$5:$D$10)</f>
        <v>6.3425972332771945</v>
      </c>
      <c r="AF15" s="45">
        <f>$Y15*SUM(Fasering!$D$5:$D$11)</f>
        <v>7.6768781229414023</v>
      </c>
      <c r="AG15" s="55">
        <f>$Y15*SUM(Fasering!$D$5:$D$12)</f>
        <v>9.0141652500002962</v>
      </c>
      <c r="AH15" s="5">
        <f>($AK$3+(I15+R15)*12*7.57%)*SUM(Fasering!$D$5)</f>
        <v>0</v>
      </c>
      <c r="AI15" s="9">
        <f>($AK$3+(J15+S15)*12*7.57%)*SUM(Fasering!$D$5:$D$7)</f>
        <v>510.1496122923129</v>
      </c>
      <c r="AJ15" s="9">
        <f>($AK$3+(K15+T15)*12*7.57%)*SUM(Fasering!$D$5:$D$8)</f>
        <v>845.11793043166551</v>
      </c>
      <c r="AK15" s="9">
        <f>($AK$3+(L15+U15)*12*7.57%)*SUM(Fasering!$D$5:$D$9)</f>
        <v>1210.9034317982739</v>
      </c>
      <c r="AL15" s="9">
        <f>($AK$3+(M15+V15)*12*7.57%)*SUM(Fasering!$D$5:$D$10)</f>
        <v>1607.5061163921382</v>
      </c>
      <c r="AM15" s="9">
        <f>($AK$3+(N15+W15)*12*7.57%)*SUM(Fasering!$D$5:$D$11)</f>
        <v>2033.9305784285909</v>
      </c>
      <c r="AN15" s="82">
        <f>($AK$3+(O15+X15)*12*7.57%)*SUM(Fasering!$D$5:$D$12)</f>
        <v>2492.0983520819013</v>
      </c>
      <c r="AO15" s="5">
        <f>($AK$3+(I15+AA15)*12*7.57%)*SUM(Fasering!$D$5)</f>
        <v>0</v>
      </c>
      <c r="AP15" s="9">
        <f>($AK$3+(J15+AB15)*12*7.57%)*SUM(Fasering!$D$5:$D$7)</f>
        <v>508.5948838581873</v>
      </c>
      <c r="AQ15" s="9">
        <f>($AK$3+(K15+AC15)*12*7.57%)*SUM(Fasering!$D$5:$D$8)</f>
        <v>841.26729392868106</v>
      </c>
      <c r="AR15" s="9">
        <f>($AK$3+(L15+AD15)*12*7.57%)*SUM(Fasering!$D$5:$D$9)</f>
        <v>1203.7332460393916</v>
      </c>
      <c r="AS15" s="9">
        <f>($AK$3+(M15+AE15)*12*7.57%)*SUM(Fasering!$D$5:$D$10)</f>
        <v>1595.9927401903192</v>
      </c>
      <c r="AT15" s="9">
        <f>($AK$3+(N15+AF15)*12*7.57%)*SUM(Fasering!$D$5:$D$11)</f>
        <v>2017.0635832905205</v>
      </c>
      <c r="AU15" s="82">
        <f>($AK$3+(O15+AG15)*12*7.57%)*SUM(Fasering!$D$5:$D$12)</f>
        <v>2468.843185284401</v>
      </c>
    </row>
    <row r="16" spans="1:47" x14ac:dyDescent="0.3">
      <c r="A16" s="32">
        <f t="shared" si="8"/>
        <v>6</v>
      </c>
      <c r="B16" s="125">
        <v>23939.58</v>
      </c>
      <c r="C16" s="126"/>
      <c r="D16" s="125">
        <f t="shared" si="0"/>
        <v>32220.280722000003</v>
      </c>
      <c r="E16" s="127">
        <f t="shared" si="1"/>
        <v>798.71989573598353</v>
      </c>
      <c r="F16" s="125">
        <f t="shared" si="2"/>
        <v>2685.0233935000006</v>
      </c>
      <c r="G16" s="127">
        <f t="shared" si="3"/>
        <v>66.55999131133197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2045.1189156422784</v>
      </c>
      <c r="K16" s="45">
        <f>GEW!$E$12+($F16-GEW!$E$12)*SUM(Fasering!$D$5:$D$8)</f>
        <v>2173.157377611426</v>
      </c>
      <c r="L16" s="45">
        <f>GEW!$E$12+($F16-GEW!$E$12)*SUM(Fasering!$D$5:$D$9)</f>
        <v>2301.1958395805736</v>
      </c>
      <c r="M16" s="45">
        <f>GEW!$E$12+($F16-GEW!$E$12)*SUM(Fasering!$D$5:$D$10)</f>
        <v>2429.2343015497217</v>
      </c>
      <c r="N16" s="45">
        <f>GEW!$E$12+($F16-GEW!$E$12)*SUM(Fasering!$D$5:$D$11)</f>
        <v>2556.9849315308529</v>
      </c>
      <c r="O16" s="55">
        <f>GEW!$E$12+($F16-GEW!$E$12)*SUM(Fasering!$D$5:$D$12)</f>
        <v>2685.0233935000006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55">
        <f>$P16*SUM(Fasering!$D$5:$D$12)</f>
        <v>0</v>
      </c>
      <c r="Y16" s="125">
        <f t="shared" si="6"/>
        <v>0</v>
      </c>
      <c r="Z16" s="127">
        <f t="shared" si="7"/>
        <v>0</v>
      </c>
      <c r="AA16" s="54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55">
        <f>$Y16*SUM(Fasering!$D$5:$D$12)</f>
        <v>0</v>
      </c>
      <c r="AH16" s="5">
        <f>($AK$3+(I16+R16)*12*7.57%)*SUM(Fasering!$D$5)</f>
        <v>0</v>
      </c>
      <c r="AI16" s="9">
        <f>($AK$3+(J16+S16)*12*7.57%)*SUM(Fasering!$D$5:$D$7)</f>
        <v>515.7585548074527</v>
      </c>
      <c r="AJ16" s="9">
        <f>($AK$3+(K16+T16)*12*7.57%)*SUM(Fasering!$D$5:$D$8)</f>
        <v>859.00974479478714</v>
      </c>
      <c r="AK16" s="9">
        <f>($AK$3+(L16+U16)*12*7.57%)*SUM(Fasering!$D$5:$D$9)</f>
        <v>1236.7710745722127</v>
      </c>
      <c r="AL16" s="9">
        <f>($AK$3+(M16+V16)*12*7.57%)*SUM(Fasering!$D$5:$D$10)</f>
        <v>1649.0425441397301</v>
      </c>
      <c r="AM16" s="9">
        <f>($AK$3+(N16+W16)*12*7.57%)*SUM(Fasering!$D$5:$D$11)</f>
        <v>2094.7810807131195</v>
      </c>
      <c r="AN16" s="82">
        <f>($AK$3+(O16+X16)*12*7.57%)*SUM(Fasering!$D$5:$D$12)</f>
        <v>2575.9952506554014</v>
      </c>
      <c r="AO16" s="5">
        <f>($AK$3+(I16+AA16)*12*7.57%)*SUM(Fasering!$D$5)</f>
        <v>0</v>
      </c>
      <c r="AP16" s="9">
        <f>($AK$3+(J16+AB16)*12*7.57%)*SUM(Fasering!$D$5:$D$7)</f>
        <v>515.7585548074527</v>
      </c>
      <c r="AQ16" s="9">
        <f>($AK$3+(K16+AC16)*12*7.57%)*SUM(Fasering!$D$5:$D$8)</f>
        <v>859.00974479478714</v>
      </c>
      <c r="AR16" s="9">
        <f>($AK$3+(L16+AD16)*12*7.57%)*SUM(Fasering!$D$5:$D$9)</f>
        <v>1236.7710745722127</v>
      </c>
      <c r="AS16" s="9">
        <f>($AK$3+(M16+AE16)*12*7.57%)*SUM(Fasering!$D$5:$D$10)</f>
        <v>1649.0425441397301</v>
      </c>
      <c r="AT16" s="9">
        <f>($AK$3+(N16+AF16)*12*7.57%)*SUM(Fasering!$D$5:$D$11)</f>
        <v>2094.7810807131195</v>
      </c>
      <c r="AU16" s="82">
        <f>($AK$3+(O16+AG16)*12*7.57%)*SUM(Fasering!$D$5:$D$12)</f>
        <v>2575.9952506554014</v>
      </c>
    </row>
    <row r="17" spans="1:47" x14ac:dyDescent="0.3">
      <c r="A17" s="32">
        <f t="shared" si="8"/>
        <v>7</v>
      </c>
      <c r="B17" s="125">
        <v>25236.69</v>
      </c>
      <c r="C17" s="126"/>
      <c r="D17" s="125">
        <f t="shared" si="0"/>
        <v>33966.061071000004</v>
      </c>
      <c r="E17" s="127">
        <f t="shared" si="1"/>
        <v>841.99666015533012</v>
      </c>
      <c r="F17" s="125">
        <f t="shared" si="2"/>
        <v>2830.5050892499999</v>
      </c>
      <c r="G17" s="127">
        <f t="shared" si="3"/>
        <v>70.1663883462775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2082.735200090679</v>
      </c>
      <c r="K17" s="45">
        <f>GEW!$E$12+($F17-GEW!$E$12)*SUM(Fasering!$D$5:$D$8)</f>
        <v>2232.3564479921311</v>
      </c>
      <c r="L17" s="45">
        <f>GEW!$E$12+($F17-GEW!$E$12)*SUM(Fasering!$D$5:$D$9)</f>
        <v>2381.9776958935831</v>
      </c>
      <c r="M17" s="45">
        <f>GEW!$E$12+($F17-GEW!$E$12)*SUM(Fasering!$D$5:$D$10)</f>
        <v>2531.5989437950352</v>
      </c>
      <c r="N17" s="45">
        <f>GEW!$E$12+($F17-GEW!$E$12)*SUM(Fasering!$D$5:$D$11)</f>
        <v>2680.8838413485482</v>
      </c>
      <c r="O17" s="55">
        <f>GEW!$E$12+($F17-GEW!$E$12)*SUM(Fasering!$D$5:$D$12)</f>
        <v>2830.5050892500003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55">
        <f>$P17*SUM(Fasering!$D$5:$D$12)</f>
        <v>0</v>
      </c>
      <c r="Y17" s="125">
        <f t="shared" si="6"/>
        <v>0</v>
      </c>
      <c r="Z17" s="127">
        <f t="shared" si="7"/>
        <v>0</v>
      </c>
      <c r="AA17" s="54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55">
        <f>$Y17*SUM(Fasering!$D$5:$D$12)</f>
        <v>0</v>
      </c>
      <c r="AH17" s="5">
        <f>($AK$3+(I17+R17)*12*7.57%)*SUM(Fasering!$D$5)</f>
        <v>0</v>
      </c>
      <c r="AI17" s="9">
        <f>($AK$3+(J17+S17)*12*7.57%)*SUM(Fasering!$D$5:$D$7)</f>
        <v>524.59383979842107</v>
      </c>
      <c r="AJ17" s="9">
        <f>($AK$3+(K17+T17)*12*7.57%)*SUM(Fasering!$D$5:$D$8)</f>
        <v>880.89232579976419</v>
      </c>
      <c r="AK17" s="9">
        <f>($AK$3+(L17+U17)*12*7.57%)*SUM(Fasering!$D$5:$D$9)</f>
        <v>1277.5181486125352</v>
      </c>
      <c r="AL17" s="9">
        <f>($AK$3+(M17+V17)*12*7.57%)*SUM(Fasering!$D$5:$D$10)</f>
        <v>1714.4713082367341</v>
      </c>
      <c r="AM17" s="9">
        <f>($AK$3+(N17+W17)*12*7.57%)*SUM(Fasering!$D$5:$D$11)</f>
        <v>2190.6336461612773</v>
      </c>
      <c r="AN17" s="82">
        <f>($AK$3+(O17+X17)*12*7.57%)*SUM(Fasering!$D$5:$D$12)</f>
        <v>2708.1508230747008</v>
      </c>
      <c r="AO17" s="5">
        <f>($AK$3+(I17+AA17)*12*7.57%)*SUM(Fasering!$D$5)</f>
        <v>0</v>
      </c>
      <c r="AP17" s="9">
        <f>($AK$3+(J17+AB17)*12*7.57%)*SUM(Fasering!$D$5:$D$7)</f>
        <v>524.59383979842107</v>
      </c>
      <c r="AQ17" s="9">
        <f>($AK$3+(K17+AC17)*12*7.57%)*SUM(Fasering!$D$5:$D$8)</f>
        <v>880.89232579976419</v>
      </c>
      <c r="AR17" s="9">
        <f>($AK$3+(L17+AD17)*12*7.57%)*SUM(Fasering!$D$5:$D$9)</f>
        <v>1277.5181486125352</v>
      </c>
      <c r="AS17" s="9">
        <f>($AK$3+(M17+AE17)*12*7.57%)*SUM(Fasering!$D$5:$D$10)</f>
        <v>1714.4713082367341</v>
      </c>
      <c r="AT17" s="9">
        <f>($AK$3+(N17+AF17)*12*7.57%)*SUM(Fasering!$D$5:$D$11)</f>
        <v>2190.6336461612773</v>
      </c>
      <c r="AU17" s="82">
        <f>($AK$3+(O17+AG17)*12*7.57%)*SUM(Fasering!$D$5:$D$12)</f>
        <v>2708.1508230747008</v>
      </c>
    </row>
    <row r="18" spans="1:47" x14ac:dyDescent="0.3">
      <c r="A18" s="32">
        <f t="shared" si="8"/>
        <v>8</v>
      </c>
      <c r="B18" s="125">
        <v>25236.69</v>
      </c>
      <c r="C18" s="126"/>
      <c r="D18" s="125">
        <f t="shared" si="0"/>
        <v>33966.061071000004</v>
      </c>
      <c r="E18" s="127">
        <f t="shared" si="1"/>
        <v>841.99666015533012</v>
      </c>
      <c r="F18" s="125">
        <f t="shared" si="2"/>
        <v>2830.5050892499999</v>
      </c>
      <c r="G18" s="127">
        <f t="shared" si="3"/>
        <v>70.1663883462775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2082.735200090679</v>
      </c>
      <c r="K18" s="45">
        <f>GEW!$E$12+($F18-GEW!$E$12)*SUM(Fasering!$D$5:$D$8)</f>
        <v>2232.3564479921311</v>
      </c>
      <c r="L18" s="45">
        <f>GEW!$E$12+($F18-GEW!$E$12)*SUM(Fasering!$D$5:$D$9)</f>
        <v>2381.9776958935831</v>
      </c>
      <c r="M18" s="45">
        <f>GEW!$E$12+($F18-GEW!$E$12)*SUM(Fasering!$D$5:$D$10)</f>
        <v>2531.5989437950352</v>
      </c>
      <c r="N18" s="45">
        <f>GEW!$E$12+($F18-GEW!$E$12)*SUM(Fasering!$D$5:$D$11)</f>
        <v>2680.8838413485482</v>
      </c>
      <c r="O18" s="55">
        <f>GEW!$E$12+($F18-GEW!$E$12)*SUM(Fasering!$D$5:$D$12)</f>
        <v>2830.5050892500003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55">
        <f>$P18*SUM(Fasering!$D$5:$D$12)</f>
        <v>0</v>
      </c>
      <c r="Y18" s="125">
        <f t="shared" si="6"/>
        <v>0</v>
      </c>
      <c r="Z18" s="127">
        <f t="shared" si="7"/>
        <v>0</v>
      </c>
      <c r="AA18" s="54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55">
        <f>$Y18*SUM(Fasering!$D$5:$D$12)</f>
        <v>0</v>
      </c>
      <c r="AH18" s="5">
        <f>($AK$3+(I18+R18)*12*7.57%)*SUM(Fasering!$D$5)</f>
        <v>0</v>
      </c>
      <c r="AI18" s="9">
        <f>($AK$3+(J18+S18)*12*7.57%)*SUM(Fasering!$D$5:$D$7)</f>
        <v>524.59383979842107</v>
      </c>
      <c r="AJ18" s="9">
        <f>($AK$3+(K18+T18)*12*7.57%)*SUM(Fasering!$D$5:$D$8)</f>
        <v>880.89232579976419</v>
      </c>
      <c r="AK18" s="9">
        <f>($AK$3+(L18+U18)*12*7.57%)*SUM(Fasering!$D$5:$D$9)</f>
        <v>1277.5181486125352</v>
      </c>
      <c r="AL18" s="9">
        <f>($AK$3+(M18+V18)*12*7.57%)*SUM(Fasering!$D$5:$D$10)</f>
        <v>1714.4713082367341</v>
      </c>
      <c r="AM18" s="9">
        <f>($AK$3+(N18+W18)*12*7.57%)*SUM(Fasering!$D$5:$D$11)</f>
        <v>2190.6336461612773</v>
      </c>
      <c r="AN18" s="82">
        <f>($AK$3+(O18+X18)*12*7.57%)*SUM(Fasering!$D$5:$D$12)</f>
        <v>2708.1508230747008</v>
      </c>
      <c r="AO18" s="5">
        <f>($AK$3+(I18+AA18)*12*7.57%)*SUM(Fasering!$D$5)</f>
        <v>0</v>
      </c>
      <c r="AP18" s="9">
        <f>($AK$3+(J18+AB18)*12*7.57%)*SUM(Fasering!$D$5:$D$7)</f>
        <v>524.59383979842107</v>
      </c>
      <c r="AQ18" s="9">
        <f>($AK$3+(K18+AC18)*12*7.57%)*SUM(Fasering!$D$5:$D$8)</f>
        <v>880.89232579976419</v>
      </c>
      <c r="AR18" s="9">
        <f>($AK$3+(L18+AD18)*12*7.57%)*SUM(Fasering!$D$5:$D$9)</f>
        <v>1277.5181486125352</v>
      </c>
      <c r="AS18" s="9">
        <f>($AK$3+(M18+AE18)*12*7.57%)*SUM(Fasering!$D$5:$D$10)</f>
        <v>1714.4713082367341</v>
      </c>
      <c r="AT18" s="9">
        <f>($AK$3+(N18+AF18)*12*7.57%)*SUM(Fasering!$D$5:$D$11)</f>
        <v>2190.6336461612773</v>
      </c>
      <c r="AU18" s="82">
        <f>($AK$3+(O18+AG18)*12*7.57%)*SUM(Fasering!$D$5:$D$12)</f>
        <v>2708.1508230747008</v>
      </c>
    </row>
    <row r="19" spans="1:47" x14ac:dyDescent="0.3">
      <c r="A19" s="32">
        <f t="shared" si="8"/>
        <v>9</v>
      </c>
      <c r="B19" s="125">
        <v>25897.439999999999</v>
      </c>
      <c r="C19" s="126"/>
      <c r="D19" s="125">
        <f t="shared" si="0"/>
        <v>34855.364496000002</v>
      </c>
      <c r="E19" s="127">
        <f t="shared" si="1"/>
        <v>864.04191621694656</v>
      </c>
      <c r="F19" s="125">
        <f t="shared" si="2"/>
        <v>2904.6137079999999</v>
      </c>
      <c r="G19" s="127">
        <f t="shared" si="3"/>
        <v>72.003493018078871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2101.8969982028525</v>
      </c>
      <c r="K19" s="45">
        <f>GEW!$E$12+($F19-GEW!$E$12)*SUM(Fasering!$D$5:$D$8)</f>
        <v>2262.5125532985826</v>
      </c>
      <c r="L19" s="45">
        <f>GEW!$E$12+($F19-GEW!$E$12)*SUM(Fasering!$D$5:$D$9)</f>
        <v>2423.1281083943127</v>
      </c>
      <c r="M19" s="45">
        <f>GEW!$E$12+($F19-GEW!$E$12)*SUM(Fasering!$D$5:$D$10)</f>
        <v>2583.7436634900432</v>
      </c>
      <c r="N19" s="45">
        <f>GEW!$E$12+($F19-GEW!$E$12)*SUM(Fasering!$D$5:$D$11)</f>
        <v>2743.9981529042698</v>
      </c>
      <c r="O19" s="55">
        <f>GEW!$E$12+($F19-GEW!$E$12)*SUM(Fasering!$D$5:$D$12)</f>
        <v>2904.6137079999999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55">
        <f>$P19*SUM(Fasering!$D$5:$D$12)</f>
        <v>0</v>
      </c>
      <c r="Y19" s="125">
        <f t="shared" si="6"/>
        <v>0</v>
      </c>
      <c r="Z19" s="127">
        <f t="shared" si="7"/>
        <v>0</v>
      </c>
      <c r="AA19" s="54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55">
        <f>$Y19*SUM(Fasering!$D$5:$D$12)</f>
        <v>0</v>
      </c>
      <c r="AH19" s="5">
        <f>($AK$3+(I19+R19)*12*7.57%)*SUM(Fasering!$D$5)</f>
        <v>0</v>
      </c>
      <c r="AI19" s="9">
        <f>($AK$3+(J19+S19)*12*7.57%)*SUM(Fasering!$D$5:$D$7)</f>
        <v>529.0945487265634</v>
      </c>
      <c r="AJ19" s="9">
        <f>($AK$3+(K19+T19)*12*7.57%)*SUM(Fasering!$D$5:$D$8)</f>
        <v>892.03934910467979</v>
      </c>
      <c r="AK19" s="9">
        <f>($AK$3+(L19+U19)*12*7.57%)*SUM(Fasering!$D$5:$D$9)</f>
        <v>1298.2747761708329</v>
      </c>
      <c r="AL19" s="9">
        <f>($AK$3+(M19+V19)*12*7.57%)*SUM(Fasering!$D$5:$D$10)</f>
        <v>1747.8008299250228</v>
      </c>
      <c r="AM19" s="9">
        <f>($AK$3+(N19+W19)*12*7.57%)*SUM(Fasering!$D$5:$D$11)</f>
        <v>2239.4611030615165</v>
      </c>
      <c r="AN19" s="82">
        <f>($AK$3+(O19+X19)*12*7.57%)*SUM(Fasering!$D$5:$D$12)</f>
        <v>2775.4710923472003</v>
      </c>
      <c r="AO19" s="5">
        <f>($AK$3+(I19+AA19)*12*7.57%)*SUM(Fasering!$D$5)</f>
        <v>0</v>
      </c>
      <c r="AP19" s="9">
        <f>($AK$3+(J19+AB19)*12*7.57%)*SUM(Fasering!$D$5:$D$7)</f>
        <v>529.0945487265634</v>
      </c>
      <c r="AQ19" s="9">
        <f>($AK$3+(K19+AC19)*12*7.57%)*SUM(Fasering!$D$5:$D$8)</f>
        <v>892.03934910467979</v>
      </c>
      <c r="AR19" s="9">
        <f>($AK$3+(L19+AD19)*12*7.57%)*SUM(Fasering!$D$5:$D$9)</f>
        <v>1298.2747761708329</v>
      </c>
      <c r="AS19" s="9">
        <f>($AK$3+(M19+AE19)*12*7.57%)*SUM(Fasering!$D$5:$D$10)</f>
        <v>1747.8008299250228</v>
      </c>
      <c r="AT19" s="9">
        <f>($AK$3+(N19+AF19)*12*7.57%)*SUM(Fasering!$D$5:$D$11)</f>
        <v>2239.4611030615165</v>
      </c>
      <c r="AU19" s="82">
        <f>($AK$3+(O19+AG19)*12*7.57%)*SUM(Fasering!$D$5:$D$12)</f>
        <v>2775.4710923472003</v>
      </c>
    </row>
    <row r="20" spans="1:47" x14ac:dyDescent="0.3">
      <c r="A20" s="32">
        <f t="shared" si="8"/>
        <v>10</v>
      </c>
      <c r="B20" s="125">
        <v>26250.83</v>
      </c>
      <c r="C20" s="126"/>
      <c r="D20" s="125">
        <f t="shared" si="0"/>
        <v>35330.992097000002</v>
      </c>
      <c r="E20" s="127">
        <f t="shared" si="1"/>
        <v>875.83241646607951</v>
      </c>
      <c r="F20" s="125">
        <f t="shared" si="2"/>
        <v>2944.249341416667</v>
      </c>
      <c r="G20" s="127">
        <f t="shared" si="3"/>
        <v>72.986034705506626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2112.1453339347645</v>
      </c>
      <c r="K20" s="45">
        <f>GEW!$E$12+($F20-GEW!$E$12)*SUM(Fasering!$D$5:$D$8)</f>
        <v>2278.6409922758767</v>
      </c>
      <c r="L20" s="45">
        <f>GEW!$E$12+($F20-GEW!$E$12)*SUM(Fasering!$D$5:$D$9)</f>
        <v>2445.1366506169884</v>
      </c>
      <c r="M20" s="45">
        <f>GEW!$E$12+($F20-GEW!$E$12)*SUM(Fasering!$D$5:$D$10)</f>
        <v>2611.6323089581006</v>
      </c>
      <c r="N20" s="45">
        <f>GEW!$E$12+($F20-GEW!$E$12)*SUM(Fasering!$D$5:$D$11)</f>
        <v>2777.7536830755553</v>
      </c>
      <c r="O20" s="55">
        <f>GEW!$E$12+($F20-GEW!$E$12)*SUM(Fasering!$D$5:$D$12)</f>
        <v>2944.2493414166674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55">
        <f>$P20*SUM(Fasering!$D$5:$D$12)</f>
        <v>0</v>
      </c>
      <c r="Y20" s="125">
        <f t="shared" si="6"/>
        <v>0</v>
      </c>
      <c r="Z20" s="127">
        <f t="shared" si="7"/>
        <v>0</v>
      </c>
      <c r="AA20" s="54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55">
        <f>$Y20*SUM(Fasering!$D$5:$D$12)</f>
        <v>0</v>
      </c>
      <c r="AH20" s="5">
        <f>($AK$3+(I20+R20)*12*7.57%)*SUM(Fasering!$D$5)</f>
        <v>0</v>
      </c>
      <c r="AI20" s="9">
        <f>($AK$3+(J20+S20)*12*7.57%)*SUM(Fasering!$D$5:$D$7)</f>
        <v>531.50167022200969</v>
      </c>
      <c r="AJ20" s="9">
        <f>($AK$3+(K20+T20)*12*7.57%)*SUM(Fasering!$D$5:$D$8)</f>
        <v>898.00112975655134</v>
      </c>
      <c r="AK20" s="9">
        <f>($AK$3+(L20+U20)*12*7.57%)*SUM(Fasering!$D$5:$D$9)</f>
        <v>1309.3760771361401</v>
      </c>
      <c r="AL20" s="9">
        <f>($AK$3+(M20+V20)*12*7.57%)*SUM(Fasering!$D$5:$D$10)</f>
        <v>1765.6265123607768</v>
      </c>
      <c r="AM20" s="9">
        <f>($AK$3+(N20+W20)*12*7.57%)*SUM(Fasering!$D$5:$D$11)</f>
        <v>2265.5755714595125</v>
      </c>
      <c r="AN20" s="82">
        <f>($AK$3+(O20+X20)*12*7.57%)*SUM(Fasering!$D$5:$D$12)</f>
        <v>2811.4761017429014</v>
      </c>
      <c r="AO20" s="5">
        <f>($AK$3+(I20+AA20)*12*7.57%)*SUM(Fasering!$D$5)</f>
        <v>0</v>
      </c>
      <c r="AP20" s="9">
        <f>($AK$3+(J20+AB20)*12*7.57%)*SUM(Fasering!$D$5:$D$7)</f>
        <v>531.50167022200969</v>
      </c>
      <c r="AQ20" s="9">
        <f>($AK$3+(K20+AC20)*12*7.57%)*SUM(Fasering!$D$5:$D$8)</f>
        <v>898.00112975655134</v>
      </c>
      <c r="AR20" s="9">
        <f>($AK$3+(L20+AD20)*12*7.57%)*SUM(Fasering!$D$5:$D$9)</f>
        <v>1309.3760771361401</v>
      </c>
      <c r="AS20" s="9">
        <f>($AK$3+(M20+AE20)*12*7.57%)*SUM(Fasering!$D$5:$D$10)</f>
        <v>1765.6265123607768</v>
      </c>
      <c r="AT20" s="9">
        <f>($AK$3+(N20+AF20)*12*7.57%)*SUM(Fasering!$D$5:$D$11)</f>
        <v>2265.5755714595125</v>
      </c>
      <c r="AU20" s="82">
        <f>($AK$3+(O20+AG20)*12*7.57%)*SUM(Fasering!$D$5:$D$12)</f>
        <v>2811.4761017429014</v>
      </c>
    </row>
    <row r="21" spans="1:47" x14ac:dyDescent="0.3">
      <c r="A21" s="32">
        <f t="shared" si="8"/>
        <v>11</v>
      </c>
      <c r="B21" s="125">
        <v>26557.78</v>
      </c>
      <c r="C21" s="126"/>
      <c r="D21" s="125">
        <f t="shared" si="0"/>
        <v>35744.116102</v>
      </c>
      <c r="E21" s="127">
        <f t="shared" si="1"/>
        <v>886.07349304286822</v>
      </c>
      <c r="F21" s="125">
        <f t="shared" si="2"/>
        <v>2978.676341833333</v>
      </c>
      <c r="G21" s="127">
        <f t="shared" si="3"/>
        <v>73.839457753572347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2121.0469062851716</v>
      </c>
      <c r="K21" s="45">
        <f>GEW!$E$12+($F21-GEW!$E$12)*SUM(Fasering!$D$5:$D$8)</f>
        <v>2292.6499465306101</v>
      </c>
      <c r="L21" s="45">
        <f>GEW!$E$12+($F21-GEW!$E$12)*SUM(Fasering!$D$5:$D$9)</f>
        <v>2464.2529867760481</v>
      </c>
      <c r="M21" s="45">
        <f>GEW!$E$12+($F21-GEW!$E$12)*SUM(Fasering!$D$5:$D$10)</f>
        <v>2635.8560270214866</v>
      </c>
      <c r="N21" s="45">
        <f>GEW!$E$12+($F21-GEW!$E$12)*SUM(Fasering!$D$5:$D$11)</f>
        <v>2807.073301587895</v>
      </c>
      <c r="O21" s="55">
        <f>GEW!$E$12+($F21-GEW!$E$12)*SUM(Fasering!$D$5:$D$12)</f>
        <v>2978.676341833333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55">
        <f>$P21*SUM(Fasering!$D$5:$D$12)</f>
        <v>0</v>
      </c>
      <c r="Y21" s="125">
        <f t="shared" si="6"/>
        <v>0</v>
      </c>
      <c r="Z21" s="127">
        <f t="shared" si="7"/>
        <v>0</v>
      </c>
      <c r="AA21" s="54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55">
        <f>$Y21*SUM(Fasering!$D$5:$D$12)</f>
        <v>0</v>
      </c>
      <c r="AH21" s="5">
        <f>($AK$3+(I21+R21)*12*7.57%)*SUM(Fasering!$D$5)</f>
        <v>0</v>
      </c>
      <c r="AI21" s="9">
        <f>($AK$3+(J21+S21)*12*7.57%)*SUM(Fasering!$D$5:$D$7)</f>
        <v>533.59246493331227</v>
      </c>
      <c r="AJ21" s="9">
        <f>($AK$3+(K21+T21)*12*7.57%)*SUM(Fasering!$D$5:$D$8)</f>
        <v>903.17945560360965</v>
      </c>
      <c r="AK21" s="9">
        <f>($AK$3+(L21+U21)*12*7.57%)*SUM(Fasering!$D$5:$D$9)</f>
        <v>1319.018524096442</v>
      </c>
      <c r="AL21" s="9">
        <f>($AK$3+(M21+V21)*12*7.57%)*SUM(Fasering!$D$5:$D$10)</f>
        <v>1781.1096704118095</v>
      </c>
      <c r="AM21" s="9">
        <f>($AK$3+(N21+W21)*12*7.57%)*SUM(Fasering!$D$5:$D$11)</f>
        <v>2288.2582621829765</v>
      </c>
      <c r="AN21" s="82">
        <f>($AK$3+(O21+X21)*12*7.57%)*SUM(Fasering!$D$5:$D$12)</f>
        <v>2842.7495889214006</v>
      </c>
      <c r="AO21" s="5">
        <f>($AK$3+(I21+AA21)*12*7.57%)*SUM(Fasering!$D$5)</f>
        <v>0</v>
      </c>
      <c r="AP21" s="9">
        <f>($AK$3+(J21+AB21)*12*7.57%)*SUM(Fasering!$D$5:$D$7)</f>
        <v>533.59246493331227</v>
      </c>
      <c r="AQ21" s="9">
        <f>($AK$3+(K21+AC21)*12*7.57%)*SUM(Fasering!$D$5:$D$8)</f>
        <v>903.17945560360965</v>
      </c>
      <c r="AR21" s="9">
        <f>($AK$3+(L21+AD21)*12*7.57%)*SUM(Fasering!$D$5:$D$9)</f>
        <v>1319.018524096442</v>
      </c>
      <c r="AS21" s="9">
        <f>($AK$3+(M21+AE21)*12*7.57%)*SUM(Fasering!$D$5:$D$10)</f>
        <v>1781.1096704118095</v>
      </c>
      <c r="AT21" s="9">
        <f>($AK$3+(N21+AF21)*12*7.57%)*SUM(Fasering!$D$5:$D$11)</f>
        <v>2288.2582621829765</v>
      </c>
      <c r="AU21" s="82">
        <f>($AK$3+(O21+AG21)*12*7.57%)*SUM(Fasering!$D$5:$D$12)</f>
        <v>2842.7495889214006</v>
      </c>
    </row>
    <row r="22" spans="1:47" x14ac:dyDescent="0.3">
      <c r="A22" s="32">
        <f t="shared" si="8"/>
        <v>12</v>
      </c>
      <c r="B22" s="125">
        <v>27390.95</v>
      </c>
      <c r="C22" s="126"/>
      <c r="D22" s="125">
        <f t="shared" si="0"/>
        <v>36865.479605</v>
      </c>
      <c r="E22" s="127">
        <f t="shared" si="1"/>
        <v>913.87136817394196</v>
      </c>
      <c r="F22" s="125">
        <f t="shared" si="2"/>
        <v>3072.123300416667</v>
      </c>
      <c r="G22" s="127">
        <f t="shared" si="3"/>
        <v>76.155947347828501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2145.2088969520191</v>
      </c>
      <c r="K22" s="45">
        <f>GEW!$E$12+($F22-GEW!$E$12)*SUM(Fasering!$D$5:$D$8)</f>
        <v>2330.6751637204343</v>
      </c>
      <c r="L22" s="45">
        <f>GEW!$E$12+($F22-GEW!$E$12)*SUM(Fasering!$D$5:$D$9)</f>
        <v>2516.141430488849</v>
      </c>
      <c r="M22" s="45">
        <f>GEW!$E$12+($F22-GEW!$E$12)*SUM(Fasering!$D$5:$D$10)</f>
        <v>2701.6076972572637</v>
      </c>
      <c r="N22" s="45">
        <f>GEW!$E$12+($F22-GEW!$E$12)*SUM(Fasering!$D$5:$D$11)</f>
        <v>2886.6570336482523</v>
      </c>
      <c r="O22" s="55">
        <f>GEW!$E$12+($F22-GEW!$E$12)*SUM(Fasering!$D$5:$D$12)</f>
        <v>3072.123300416667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55">
        <f>$P22*SUM(Fasering!$D$5:$D$12)</f>
        <v>0</v>
      </c>
      <c r="Y22" s="125">
        <f t="shared" si="6"/>
        <v>0</v>
      </c>
      <c r="Z22" s="127">
        <f t="shared" si="7"/>
        <v>0</v>
      </c>
      <c r="AA22" s="54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55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539.26761538001711</v>
      </c>
      <c r="AJ22" s="9">
        <f>($AK$3+(K22+T22)*12*7.57%)*SUM(Fasering!$D$5:$D$8)</f>
        <v>917.2352488793664</v>
      </c>
      <c r="AK22" s="9">
        <f>($AK$3+(L22+U22)*12*7.57%)*SUM(Fasering!$D$5:$D$9)</f>
        <v>1345.1915084063121</v>
      </c>
      <c r="AL22" s="9">
        <f>($AK$3+(M22+V22)*12*7.57%)*SUM(Fasering!$D$5:$D$10)</f>
        <v>1823.1363939608545</v>
      </c>
      <c r="AM22" s="9">
        <f>($AK$3+(N22+W22)*12*7.57%)*SUM(Fasering!$D$5:$D$11)</f>
        <v>2349.8270435156633</v>
      </c>
      <c r="AN22" s="82">
        <f>($AK$3+(O22+X22)*12*7.57%)*SUM(Fasering!$D$5:$D$12)</f>
        <v>2927.6368060985005</v>
      </c>
      <c r="AO22" s="5">
        <f>($AK$3+(I22+AA22)*12*7.57%)*SUM(Fasering!$D$5)</f>
        <v>0</v>
      </c>
      <c r="AP22" s="9">
        <f>($AK$3+(J22+AB22)*12*7.57%)*SUM(Fasering!$D$5:$D$7)</f>
        <v>539.26761538001711</v>
      </c>
      <c r="AQ22" s="9">
        <f>($AK$3+(K22+AC22)*12*7.57%)*SUM(Fasering!$D$5:$D$8)</f>
        <v>917.2352488793664</v>
      </c>
      <c r="AR22" s="9">
        <f>($AK$3+(L22+AD22)*12*7.57%)*SUM(Fasering!$D$5:$D$9)</f>
        <v>1345.1915084063121</v>
      </c>
      <c r="AS22" s="9">
        <f>($AK$3+(M22+AE22)*12*7.57%)*SUM(Fasering!$D$5:$D$10)</f>
        <v>1823.1363939608545</v>
      </c>
      <c r="AT22" s="9">
        <f>($AK$3+(N22+AF22)*12*7.57%)*SUM(Fasering!$D$5:$D$11)</f>
        <v>2349.8270435156633</v>
      </c>
      <c r="AU22" s="82">
        <f>($AK$3+(O22+AG22)*12*7.57%)*SUM(Fasering!$D$5:$D$12)</f>
        <v>2927.6368060985005</v>
      </c>
    </row>
    <row r="23" spans="1:47" x14ac:dyDescent="0.3">
      <c r="A23" s="32">
        <f t="shared" si="8"/>
        <v>13</v>
      </c>
      <c r="B23" s="125">
        <v>27399.03</v>
      </c>
      <c r="C23" s="126"/>
      <c r="D23" s="125">
        <f t="shared" si="0"/>
        <v>36876.354477000001</v>
      </c>
      <c r="E23" s="127">
        <f t="shared" si="1"/>
        <v>914.14094920909577</v>
      </c>
      <c r="F23" s="125">
        <f t="shared" si="2"/>
        <v>3073.0295397500004</v>
      </c>
      <c r="G23" s="127">
        <f t="shared" si="3"/>
        <v>76.178412434091314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2145.4432175403604</v>
      </c>
      <c r="K23" s="45">
        <f>GEW!$E$12+($F23-GEW!$E$12)*SUM(Fasering!$D$5:$D$8)</f>
        <v>2331.0439285042044</v>
      </c>
      <c r="L23" s="45">
        <f>GEW!$E$12+($F23-GEW!$E$12)*SUM(Fasering!$D$5:$D$9)</f>
        <v>2516.6446394680484</v>
      </c>
      <c r="M23" s="45">
        <f>GEW!$E$12+($F23-GEW!$E$12)*SUM(Fasering!$D$5:$D$10)</f>
        <v>2702.2453504318923</v>
      </c>
      <c r="N23" s="45">
        <f>GEW!$E$12+($F23-GEW!$E$12)*SUM(Fasering!$D$5:$D$11)</f>
        <v>2887.4288287861564</v>
      </c>
      <c r="O23" s="55">
        <f>GEW!$E$12+($F23-GEW!$E$12)*SUM(Fasering!$D$5:$D$12)</f>
        <v>3073.0295397500004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55">
        <f>$P23*SUM(Fasering!$D$5:$D$12)</f>
        <v>0</v>
      </c>
      <c r="Y23" s="125">
        <f t="shared" si="6"/>
        <v>0</v>
      </c>
      <c r="Z23" s="127">
        <f t="shared" si="7"/>
        <v>0</v>
      </c>
      <c r="AA23" s="54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55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539.32265242600943</v>
      </c>
      <c r="AJ23" s="9">
        <f>($AK$3+(K23+T23)*12*7.57%)*SUM(Fasering!$D$5:$D$8)</f>
        <v>917.37156056805907</v>
      </c>
      <c r="AK23" s="9">
        <f>($AK$3+(L23+U23)*12*7.57%)*SUM(Fasering!$D$5:$D$9)</f>
        <v>1345.4453314114899</v>
      </c>
      <c r="AL23" s="9">
        <f>($AK$3+(M23+V23)*12*7.57%)*SUM(Fasering!$D$5:$D$10)</f>
        <v>1823.5439649563014</v>
      </c>
      <c r="AM23" s="9">
        <f>($AK$3+(N23+W23)*12*7.57%)*SUM(Fasering!$D$5:$D$11)</f>
        <v>2350.4241314486999</v>
      </c>
      <c r="AN23" s="82">
        <f>($AK$3+(O23+X23)*12*7.57%)*SUM(Fasering!$D$5:$D$12)</f>
        <v>2928.4600339089006</v>
      </c>
      <c r="AO23" s="5">
        <f>($AK$3+(I23+AA23)*12*7.57%)*SUM(Fasering!$D$5)</f>
        <v>0</v>
      </c>
      <c r="AP23" s="9">
        <f>($AK$3+(J23+AB23)*12*7.57%)*SUM(Fasering!$D$5:$D$7)</f>
        <v>539.32265242600943</v>
      </c>
      <c r="AQ23" s="9">
        <f>($AK$3+(K23+AC23)*12*7.57%)*SUM(Fasering!$D$5:$D$8)</f>
        <v>917.37156056805907</v>
      </c>
      <c r="AR23" s="9">
        <f>($AK$3+(L23+AD23)*12*7.57%)*SUM(Fasering!$D$5:$D$9)</f>
        <v>1345.4453314114899</v>
      </c>
      <c r="AS23" s="9">
        <f>($AK$3+(M23+AE23)*12*7.57%)*SUM(Fasering!$D$5:$D$10)</f>
        <v>1823.5439649563014</v>
      </c>
      <c r="AT23" s="9">
        <f>($AK$3+(N23+AF23)*12*7.57%)*SUM(Fasering!$D$5:$D$11)</f>
        <v>2350.4241314486999</v>
      </c>
      <c r="AU23" s="82">
        <f>($AK$3+(O23+AG23)*12*7.57%)*SUM(Fasering!$D$5:$D$12)</f>
        <v>2928.4600339089006</v>
      </c>
    </row>
    <row r="24" spans="1:47" x14ac:dyDescent="0.3">
      <c r="A24" s="32">
        <f t="shared" si="8"/>
        <v>14</v>
      </c>
      <c r="B24" s="125">
        <v>28531.1</v>
      </c>
      <c r="C24" s="126"/>
      <c r="D24" s="125">
        <f t="shared" si="0"/>
        <v>38400.007490000004</v>
      </c>
      <c r="E24" s="127">
        <f t="shared" si="1"/>
        <v>951.91132080148941</v>
      </c>
      <c r="F24" s="125">
        <f t="shared" si="2"/>
        <v>3200.000624166667</v>
      </c>
      <c r="G24" s="127">
        <f t="shared" si="3"/>
        <v>79.325943400124117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2178.2733299714582</v>
      </c>
      <c r="K24" s="45">
        <f>GEW!$E$12+($F24-GEW!$E$12)*SUM(Fasering!$D$5:$D$8)</f>
        <v>2382.7107043411688</v>
      </c>
      <c r="L24" s="45">
        <f>GEW!$E$12+($F24-GEW!$E$12)*SUM(Fasering!$D$5:$D$9)</f>
        <v>2587.1480787108794</v>
      </c>
      <c r="M24" s="45">
        <f>GEW!$E$12+($F24-GEW!$E$12)*SUM(Fasering!$D$5:$D$10)</f>
        <v>2791.5854530805905</v>
      </c>
      <c r="N24" s="45">
        <f>GEW!$E$12+($F24-GEW!$E$12)*SUM(Fasering!$D$5:$D$11)</f>
        <v>2995.5632497969564</v>
      </c>
      <c r="O24" s="55">
        <f>GEW!$E$12+($F24-GEW!$E$12)*SUM(Fasering!$D$5:$D$12)</f>
        <v>3200.000624166667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55">
        <f>$P24*SUM(Fasering!$D$5:$D$12)</f>
        <v>0</v>
      </c>
      <c r="Y24" s="125">
        <f t="shared" si="6"/>
        <v>0</v>
      </c>
      <c r="Z24" s="127">
        <f t="shared" si="7"/>
        <v>0</v>
      </c>
      <c r="AA24" s="54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55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547.03376488349238</v>
      </c>
      <c r="AJ24" s="9">
        <f>($AK$3+(K24+T24)*12*7.57%)*SUM(Fasering!$D$5:$D$8)</f>
        <v>936.46987410993665</v>
      </c>
      <c r="AK24" s="9">
        <f>($AK$3+(L24+U24)*12*7.57%)*SUM(Fasering!$D$5:$D$9)</f>
        <v>1381.007882088632</v>
      </c>
      <c r="AL24" s="9">
        <f>($AK$3+(M24+V24)*12*7.57%)*SUM(Fasering!$D$5:$D$10)</f>
        <v>1880.6477888195791</v>
      </c>
      <c r="AM24" s="9">
        <f>($AK$3+(N24+W24)*12*7.57%)*SUM(Fasering!$D$5:$D$11)</f>
        <v>2434.0807324824564</v>
      </c>
      <c r="AN24" s="82">
        <f>($AK$3+(O24+X24)*12*7.57%)*SUM(Fasering!$D$5:$D$12)</f>
        <v>3043.8005669930008</v>
      </c>
      <c r="AO24" s="5">
        <f>($AK$3+(I24+AA24)*12*7.57%)*SUM(Fasering!$D$5)</f>
        <v>0</v>
      </c>
      <c r="AP24" s="9">
        <f>($AK$3+(J24+AB24)*12*7.57%)*SUM(Fasering!$D$5:$D$7)</f>
        <v>547.03376488349238</v>
      </c>
      <c r="AQ24" s="9">
        <f>($AK$3+(K24+AC24)*12*7.57%)*SUM(Fasering!$D$5:$D$8)</f>
        <v>936.46987410993665</v>
      </c>
      <c r="AR24" s="9">
        <f>($AK$3+(L24+AD24)*12*7.57%)*SUM(Fasering!$D$5:$D$9)</f>
        <v>1381.007882088632</v>
      </c>
      <c r="AS24" s="9">
        <f>($AK$3+(M24+AE24)*12*7.57%)*SUM(Fasering!$D$5:$D$10)</f>
        <v>1880.6477888195791</v>
      </c>
      <c r="AT24" s="9">
        <f>($AK$3+(N24+AF24)*12*7.57%)*SUM(Fasering!$D$5:$D$11)</f>
        <v>2434.0807324824564</v>
      </c>
      <c r="AU24" s="82">
        <f>($AK$3+(O24+AG24)*12*7.57%)*SUM(Fasering!$D$5:$D$12)</f>
        <v>3043.8005669930008</v>
      </c>
    </row>
    <row r="25" spans="1:47" x14ac:dyDescent="0.3">
      <c r="A25" s="32">
        <f t="shared" si="8"/>
        <v>15</v>
      </c>
      <c r="B25" s="125">
        <v>28539.18</v>
      </c>
      <c r="C25" s="126"/>
      <c r="D25" s="125">
        <f t="shared" si="0"/>
        <v>38410.882362000004</v>
      </c>
      <c r="E25" s="127">
        <f t="shared" si="1"/>
        <v>952.18090183664322</v>
      </c>
      <c r="F25" s="125">
        <f t="shared" si="2"/>
        <v>3200.9068634999999</v>
      </c>
      <c r="G25" s="127">
        <f t="shared" si="3"/>
        <v>79.34840848638693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2178.507650559799</v>
      </c>
      <c r="K25" s="45">
        <f>GEW!$E$12+($F25-GEW!$E$12)*SUM(Fasering!$D$5:$D$8)</f>
        <v>2383.0794691249389</v>
      </c>
      <c r="L25" s="45">
        <f>GEW!$E$12+($F25-GEW!$E$12)*SUM(Fasering!$D$5:$D$9)</f>
        <v>2587.6512876900788</v>
      </c>
      <c r="M25" s="45">
        <f>GEW!$E$12+($F25-GEW!$E$12)*SUM(Fasering!$D$5:$D$10)</f>
        <v>2792.2231062552182</v>
      </c>
      <c r="N25" s="45">
        <f>GEW!$E$12+($F25-GEW!$E$12)*SUM(Fasering!$D$5:$D$11)</f>
        <v>2996.3350449348604</v>
      </c>
      <c r="O25" s="55">
        <f>GEW!$E$12+($F25-GEW!$E$12)*SUM(Fasering!$D$5:$D$12)</f>
        <v>3200.9068635000003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55">
        <f>$P25*SUM(Fasering!$D$5:$D$12)</f>
        <v>0</v>
      </c>
      <c r="Y25" s="125">
        <f t="shared" si="6"/>
        <v>0</v>
      </c>
      <c r="Z25" s="127">
        <f t="shared" si="7"/>
        <v>0</v>
      </c>
      <c r="AA25" s="54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55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547.08880192948448</v>
      </c>
      <c r="AJ25" s="9">
        <f>($AK$3+(K25+T25)*12*7.57%)*SUM(Fasering!$D$5:$D$8)</f>
        <v>936.60618579862921</v>
      </c>
      <c r="AK25" s="9">
        <f>($AK$3+(L25+U25)*12*7.57%)*SUM(Fasering!$D$5:$D$9)</f>
        <v>1381.2617050938095</v>
      </c>
      <c r="AL25" s="9">
        <f>($AK$3+(M25+V25)*12*7.57%)*SUM(Fasering!$D$5:$D$10)</f>
        <v>1881.0553598150252</v>
      </c>
      <c r="AM25" s="9">
        <f>($AK$3+(N25+W25)*12*7.57%)*SUM(Fasering!$D$5:$D$11)</f>
        <v>2434.677820415493</v>
      </c>
      <c r="AN25" s="82">
        <f>($AK$3+(O25+X25)*12*7.57%)*SUM(Fasering!$D$5:$D$12)</f>
        <v>3044.6237948034009</v>
      </c>
      <c r="AO25" s="5">
        <f>($AK$3+(I25+AA25)*12*7.57%)*SUM(Fasering!$D$5)</f>
        <v>0</v>
      </c>
      <c r="AP25" s="9">
        <f>($AK$3+(J25+AB25)*12*7.57%)*SUM(Fasering!$D$5:$D$7)</f>
        <v>547.08880192948448</v>
      </c>
      <c r="AQ25" s="9">
        <f>($AK$3+(K25+AC25)*12*7.57%)*SUM(Fasering!$D$5:$D$8)</f>
        <v>936.60618579862921</v>
      </c>
      <c r="AR25" s="9">
        <f>($AK$3+(L25+AD25)*12*7.57%)*SUM(Fasering!$D$5:$D$9)</f>
        <v>1381.2617050938095</v>
      </c>
      <c r="AS25" s="9">
        <f>($AK$3+(M25+AE25)*12*7.57%)*SUM(Fasering!$D$5:$D$10)</f>
        <v>1881.0553598150252</v>
      </c>
      <c r="AT25" s="9">
        <f>($AK$3+(N25+AF25)*12*7.57%)*SUM(Fasering!$D$5:$D$11)</f>
        <v>2434.677820415493</v>
      </c>
      <c r="AU25" s="82">
        <f>($AK$3+(O25+AG25)*12*7.57%)*SUM(Fasering!$D$5:$D$12)</f>
        <v>3044.6237948034009</v>
      </c>
    </row>
    <row r="26" spans="1:47" x14ac:dyDescent="0.3">
      <c r="A26" s="32">
        <f t="shared" si="8"/>
        <v>16</v>
      </c>
      <c r="B26" s="125">
        <v>30153.33</v>
      </c>
      <c r="C26" s="126"/>
      <c r="D26" s="125">
        <f t="shared" si="0"/>
        <v>40583.366847000005</v>
      </c>
      <c r="E26" s="127">
        <f t="shared" si="1"/>
        <v>1006.0353854868258</v>
      </c>
      <c r="F26" s="125">
        <f t="shared" si="2"/>
        <v>3381.9472372500004</v>
      </c>
      <c r="G26" s="127">
        <f t="shared" si="3"/>
        <v>83.836282123902151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2225.3181180933057</v>
      </c>
      <c r="K26" s="45">
        <f>GEW!$E$12+($F26-GEW!$E$12)*SUM(Fasering!$D$5:$D$8)</f>
        <v>2456.7479933480317</v>
      </c>
      <c r="L26" s="45">
        <f>GEW!$E$12+($F26-GEW!$E$12)*SUM(Fasering!$D$5:$D$9)</f>
        <v>2688.1778686027578</v>
      </c>
      <c r="M26" s="45">
        <f>GEW!$E$12+($F26-GEW!$E$12)*SUM(Fasering!$D$5:$D$10)</f>
        <v>2919.6077438574839</v>
      </c>
      <c r="N26" s="45">
        <f>GEW!$E$12+($F26-GEW!$E$12)*SUM(Fasering!$D$5:$D$11)</f>
        <v>3150.5173619952748</v>
      </c>
      <c r="O26" s="55">
        <f>GEW!$E$12+($F26-GEW!$E$12)*SUM(Fasering!$D$5:$D$12)</f>
        <v>3381.9472372500009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55">
        <f>$P26*SUM(Fasering!$D$5:$D$12)</f>
        <v>0</v>
      </c>
      <c r="Y26" s="125">
        <f t="shared" si="6"/>
        <v>0</v>
      </c>
      <c r="Z26" s="127">
        <f t="shared" si="7"/>
        <v>0</v>
      </c>
      <c r="AA26" s="54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55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558.0836098240901</v>
      </c>
      <c r="AJ26" s="9">
        <f>($AK$3+(K26+T26)*12*7.57%)*SUM(Fasering!$D$5:$D$8)</f>
        <v>963.83731355894577</v>
      </c>
      <c r="AK26" s="9">
        <f>($AK$3+(L26+U26)*12*7.57%)*SUM(Fasering!$D$5:$D$9)</f>
        <v>1431.9681907135237</v>
      </c>
      <c r="AL26" s="9">
        <f>($AK$3+(M26+V26)*12*7.57%)*SUM(Fasering!$D$5:$D$10)</f>
        <v>1962.4762412878233</v>
      </c>
      <c r="AM26" s="9">
        <f>($AK$3+(N26+W26)*12*7.57%)*SUM(Fasering!$D$5:$D$11)</f>
        <v>2553.9586975331963</v>
      </c>
      <c r="AN26" s="82">
        <f>($AK$3+(O26+X26)*12*7.57%)*SUM(Fasering!$D$5:$D$12)</f>
        <v>3209.0808703179018</v>
      </c>
      <c r="AO26" s="5">
        <f>($AK$3+(I26+AA26)*12*7.57%)*SUM(Fasering!$D$5)</f>
        <v>0</v>
      </c>
      <c r="AP26" s="9">
        <f>($AK$3+(J26+AB26)*12*7.57%)*SUM(Fasering!$D$5:$D$7)</f>
        <v>558.0836098240901</v>
      </c>
      <c r="AQ26" s="9">
        <f>($AK$3+(K26+AC26)*12*7.57%)*SUM(Fasering!$D$5:$D$8)</f>
        <v>963.83731355894577</v>
      </c>
      <c r="AR26" s="9">
        <f>($AK$3+(L26+AD26)*12*7.57%)*SUM(Fasering!$D$5:$D$9)</f>
        <v>1431.9681907135237</v>
      </c>
      <c r="AS26" s="9">
        <f>($AK$3+(M26+AE26)*12*7.57%)*SUM(Fasering!$D$5:$D$10)</f>
        <v>1962.4762412878233</v>
      </c>
      <c r="AT26" s="9">
        <f>($AK$3+(N26+AF26)*12*7.57%)*SUM(Fasering!$D$5:$D$11)</f>
        <v>2553.9586975331963</v>
      </c>
      <c r="AU26" s="82">
        <f>($AK$3+(O26+AG26)*12*7.57%)*SUM(Fasering!$D$5:$D$12)</f>
        <v>3209.0808703179018</v>
      </c>
    </row>
    <row r="27" spans="1:47" x14ac:dyDescent="0.3">
      <c r="A27" s="32">
        <f t="shared" si="8"/>
        <v>17</v>
      </c>
      <c r="B27" s="125">
        <v>30813.67</v>
      </c>
      <c r="C27" s="126"/>
      <c r="D27" s="125">
        <f t="shared" si="0"/>
        <v>41472.118453000003</v>
      </c>
      <c r="E27" s="127">
        <f t="shared" si="1"/>
        <v>1028.0669623127476</v>
      </c>
      <c r="F27" s="125">
        <f t="shared" si="2"/>
        <v>3456.0098710833336</v>
      </c>
      <c r="G27" s="127">
        <f t="shared" si="3"/>
        <v>85.672246859395628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2244.4680261756248</v>
      </c>
      <c r="K27" s="45">
        <f>GEW!$E$12+($F27-GEW!$E$12)*SUM(Fasering!$D$5:$D$8)</f>
        <v>2486.8853865800593</v>
      </c>
      <c r="L27" s="45">
        <f>GEW!$E$12+($F27-GEW!$E$12)*SUM(Fasering!$D$5:$D$9)</f>
        <v>2729.3027469844933</v>
      </c>
      <c r="M27" s="45">
        <f>GEW!$E$12+($F27-GEW!$E$12)*SUM(Fasering!$D$5:$D$10)</f>
        <v>2971.7201073889273</v>
      </c>
      <c r="N27" s="45">
        <f>GEW!$E$12+($F27-GEW!$E$12)*SUM(Fasering!$D$5:$D$11)</f>
        <v>3213.5925106789</v>
      </c>
      <c r="O27" s="55">
        <f>GEW!$E$12+($F27-GEW!$E$12)*SUM(Fasering!$D$5:$D$12)</f>
        <v>3456.009871083334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55">
        <f>$P27*SUM(Fasering!$D$5:$D$12)</f>
        <v>0</v>
      </c>
      <c r="Y27" s="125">
        <f t="shared" si="6"/>
        <v>0</v>
      </c>
      <c r="Z27" s="127">
        <f t="shared" si="7"/>
        <v>0</v>
      </c>
      <c r="AA27" s="54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55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562.5815260308392</v>
      </c>
      <c r="AJ27" s="9">
        <f>($AK$3+(K27+T27)*12*7.57%)*SUM(Fasering!$D$5:$D$8)</f>
        <v>974.97742005787563</v>
      </c>
      <c r="AK27" s="9">
        <f>($AK$3+(L27+U27)*12*7.57%)*SUM(Fasering!$D$5:$D$9)</f>
        <v>1452.7119386391325</v>
      </c>
      <c r="AL27" s="9">
        <f>($AK$3+(M27+V27)*12*7.57%)*SUM(Fasering!$D$5:$D$10)</f>
        <v>1995.78508177461</v>
      </c>
      <c r="AM27" s="9">
        <f>($AK$3+(N27+W27)*12*7.57%)*SUM(Fasering!$D$5:$D$11)</f>
        <v>2602.7558566546559</v>
      </c>
      <c r="AN27" s="82">
        <f>($AK$3+(O27+X27)*12*7.57%)*SUM(Fasering!$D$5:$D$12)</f>
        <v>3276.3593668921017</v>
      </c>
      <c r="AO27" s="5">
        <f>($AK$3+(I27+AA27)*12*7.57%)*SUM(Fasering!$D$5)</f>
        <v>0</v>
      </c>
      <c r="AP27" s="9">
        <f>($AK$3+(J27+AB27)*12*7.57%)*SUM(Fasering!$D$5:$D$7)</f>
        <v>562.5815260308392</v>
      </c>
      <c r="AQ27" s="9">
        <f>($AK$3+(K27+AC27)*12*7.57%)*SUM(Fasering!$D$5:$D$8)</f>
        <v>974.97742005787563</v>
      </c>
      <c r="AR27" s="9">
        <f>($AK$3+(L27+AD27)*12*7.57%)*SUM(Fasering!$D$5:$D$9)</f>
        <v>1452.7119386391325</v>
      </c>
      <c r="AS27" s="9">
        <f>($AK$3+(M27+AE27)*12*7.57%)*SUM(Fasering!$D$5:$D$10)</f>
        <v>1995.78508177461</v>
      </c>
      <c r="AT27" s="9">
        <f>($AK$3+(N27+AF27)*12*7.57%)*SUM(Fasering!$D$5:$D$11)</f>
        <v>2602.7558566546559</v>
      </c>
      <c r="AU27" s="82">
        <f>($AK$3+(O27+AG27)*12*7.57%)*SUM(Fasering!$D$5:$D$12)</f>
        <v>3276.3593668921017</v>
      </c>
    </row>
    <row r="28" spans="1:47" x14ac:dyDescent="0.3">
      <c r="A28" s="32">
        <f t="shared" si="8"/>
        <v>18</v>
      </c>
      <c r="B28" s="125">
        <v>31759.200000000001</v>
      </c>
      <c r="C28" s="126"/>
      <c r="D28" s="125">
        <f t="shared" si="0"/>
        <v>42744.707280000002</v>
      </c>
      <c r="E28" s="127">
        <f t="shared" si="1"/>
        <v>1059.6136153039547</v>
      </c>
      <c r="F28" s="125">
        <f t="shared" si="2"/>
        <v>3562.0589400000003</v>
      </c>
      <c r="G28" s="127">
        <f t="shared" si="3"/>
        <v>88.301134608662892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2271.8884650239083</v>
      </c>
      <c r="K28" s="45">
        <f>GEW!$E$12+($F28-GEW!$E$12)*SUM(Fasering!$D$5:$D$8)</f>
        <v>2530.0386249461717</v>
      </c>
      <c r="L28" s="45">
        <f>GEW!$E$12+($F28-GEW!$E$12)*SUM(Fasering!$D$5:$D$9)</f>
        <v>2788.1887848684355</v>
      </c>
      <c r="M28" s="45">
        <f>GEW!$E$12+($F28-GEW!$E$12)*SUM(Fasering!$D$5:$D$10)</f>
        <v>3046.3389447906993</v>
      </c>
      <c r="N28" s="45">
        <f>GEW!$E$12+($F28-GEW!$E$12)*SUM(Fasering!$D$5:$D$11)</f>
        <v>3303.908780077737</v>
      </c>
      <c r="O28" s="55">
        <f>GEW!$E$12+($F28-GEW!$E$12)*SUM(Fasering!$D$5:$D$12)</f>
        <v>3562.0589400000008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55">
        <f>$P28*SUM(Fasering!$D$5:$D$12)</f>
        <v>0</v>
      </c>
      <c r="Y28" s="125">
        <f t="shared" si="6"/>
        <v>0</v>
      </c>
      <c r="Z28" s="127">
        <f t="shared" si="7"/>
        <v>0</v>
      </c>
      <c r="AA28" s="54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55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569.02201836958488</v>
      </c>
      <c r="AJ28" s="9">
        <f>($AK$3+(K28+T28)*12*7.57%)*SUM(Fasering!$D$5:$D$8)</f>
        <v>990.92875557886941</v>
      </c>
      <c r="AK28" s="9">
        <f>($AK$3+(L28+U28)*12*7.57%)*SUM(Fasering!$D$5:$D$9)</f>
        <v>1482.4145705804069</v>
      </c>
      <c r="AL28" s="9">
        <f>($AK$3+(M28+V28)*12*7.57%)*SUM(Fasering!$D$5:$D$10)</f>
        <v>2043.4794633741974</v>
      </c>
      <c r="AM28" s="9">
        <f>($AK$3+(N28+W28)*12*7.57%)*SUM(Fasering!$D$5:$D$11)</f>
        <v>2672.6277073135793</v>
      </c>
      <c r="AN28" s="82">
        <f>($AK$3+(O28+X28)*12*7.57%)*SUM(Fasering!$D$5:$D$12)</f>
        <v>3372.6943410960021</v>
      </c>
      <c r="AO28" s="5">
        <f>($AK$3+(I28+AA28)*12*7.57%)*SUM(Fasering!$D$5)</f>
        <v>0</v>
      </c>
      <c r="AP28" s="9">
        <f>($AK$3+(J28+AB28)*12*7.57%)*SUM(Fasering!$D$5:$D$7)</f>
        <v>569.02201836958488</v>
      </c>
      <c r="AQ28" s="9">
        <f>($AK$3+(K28+AC28)*12*7.57%)*SUM(Fasering!$D$5:$D$8)</f>
        <v>990.92875557886941</v>
      </c>
      <c r="AR28" s="9">
        <f>($AK$3+(L28+AD28)*12*7.57%)*SUM(Fasering!$D$5:$D$9)</f>
        <v>1482.4145705804069</v>
      </c>
      <c r="AS28" s="9">
        <f>($AK$3+(M28+AE28)*12*7.57%)*SUM(Fasering!$D$5:$D$10)</f>
        <v>2043.4794633741974</v>
      </c>
      <c r="AT28" s="9">
        <f>($AK$3+(N28+AF28)*12*7.57%)*SUM(Fasering!$D$5:$D$11)</f>
        <v>2672.6277073135793</v>
      </c>
      <c r="AU28" s="82">
        <f>($AK$3+(O28+AG28)*12*7.57%)*SUM(Fasering!$D$5:$D$12)</f>
        <v>3372.6943410960021</v>
      </c>
    </row>
    <row r="29" spans="1:47" x14ac:dyDescent="0.3">
      <c r="A29" s="32">
        <f t="shared" si="8"/>
        <v>19</v>
      </c>
      <c r="B29" s="125">
        <v>32419.58</v>
      </c>
      <c r="C29" s="126"/>
      <c r="D29" s="125">
        <f t="shared" si="0"/>
        <v>43633.512722000007</v>
      </c>
      <c r="E29" s="127">
        <f t="shared" si="1"/>
        <v>1081.6465266894566</v>
      </c>
      <c r="F29" s="125">
        <f t="shared" si="2"/>
        <v>3636.1260601666668</v>
      </c>
      <c r="G29" s="127">
        <f t="shared" si="3"/>
        <v>90.137210557454694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2291.0395331091399</v>
      </c>
      <c r="K29" s="45">
        <f>GEW!$E$12+($F29-GEW!$E$12)*SUM(Fasering!$D$5:$D$8)</f>
        <v>2560.1778437464354</v>
      </c>
      <c r="L29" s="45">
        <f>GEW!$E$12+($F29-GEW!$E$12)*SUM(Fasering!$D$5:$D$9)</f>
        <v>2829.3161543837314</v>
      </c>
      <c r="M29" s="45">
        <f>GEW!$E$12+($F29-GEW!$E$12)*SUM(Fasering!$D$5:$D$10)</f>
        <v>3098.4544650210269</v>
      </c>
      <c r="N29" s="45">
        <f>GEW!$E$12+($F29-GEW!$E$12)*SUM(Fasering!$D$5:$D$11)</f>
        <v>3366.9877495293713</v>
      </c>
      <c r="O29" s="55">
        <f>GEW!$E$12+($F29-GEW!$E$12)*SUM(Fasering!$D$5:$D$12)</f>
        <v>3636.1260601666672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55">
        <f>$P29*SUM(Fasering!$D$5:$D$12)</f>
        <v>0</v>
      </c>
      <c r="Y29" s="125">
        <f t="shared" si="6"/>
        <v>0</v>
      </c>
      <c r="Z29" s="127">
        <f t="shared" si="7"/>
        <v>0</v>
      </c>
      <c r="AA29" s="54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55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573.52020703695757</v>
      </c>
      <c r="AJ29" s="9">
        <f>($AK$3+(K29+T29)*12*7.57%)*SUM(Fasering!$D$5:$D$8)</f>
        <v>1002.0695368881391</v>
      </c>
      <c r="AK29" s="9">
        <f>($AK$3+(L29+U29)*12*7.57%)*SUM(Fasering!$D$5:$D$9)</f>
        <v>1503.1595750555466</v>
      </c>
      <c r="AL29" s="9">
        <f>($AK$3+(M29+V29)*12*7.57%)*SUM(Fasering!$D$5:$D$10)</f>
        <v>2076.7903215391793</v>
      </c>
      <c r="AM29" s="9">
        <f>($AK$3+(N29+W29)*12*7.57%)*SUM(Fasering!$D$5:$D$11)</f>
        <v>2721.4278223158954</v>
      </c>
      <c r="AN29" s="82">
        <f>($AK$3+(O29+X29)*12*7.57%)*SUM(Fasering!$D$5:$D$12)</f>
        <v>3439.9769130554018</v>
      </c>
      <c r="AO29" s="5">
        <f>($AK$3+(I29+AA29)*12*7.57%)*SUM(Fasering!$D$5)</f>
        <v>0</v>
      </c>
      <c r="AP29" s="9">
        <f>($AK$3+(J29+AB29)*12*7.57%)*SUM(Fasering!$D$5:$D$7)</f>
        <v>573.52020703695757</v>
      </c>
      <c r="AQ29" s="9">
        <f>($AK$3+(K29+AC29)*12*7.57%)*SUM(Fasering!$D$5:$D$8)</f>
        <v>1002.0695368881391</v>
      </c>
      <c r="AR29" s="9">
        <f>($AK$3+(L29+AD29)*12*7.57%)*SUM(Fasering!$D$5:$D$9)</f>
        <v>1503.1595750555466</v>
      </c>
      <c r="AS29" s="9">
        <f>($AK$3+(M29+AE29)*12*7.57%)*SUM(Fasering!$D$5:$D$10)</f>
        <v>2076.7903215391793</v>
      </c>
      <c r="AT29" s="9">
        <f>($AK$3+(N29+AF29)*12*7.57%)*SUM(Fasering!$D$5:$D$11)</f>
        <v>2721.4278223158954</v>
      </c>
      <c r="AU29" s="82">
        <f>($AK$3+(O29+AG29)*12*7.57%)*SUM(Fasering!$D$5:$D$12)</f>
        <v>3439.9769130554018</v>
      </c>
    </row>
    <row r="30" spans="1:47" x14ac:dyDescent="0.3">
      <c r="A30" s="32">
        <f t="shared" si="8"/>
        <v>20</v>
      </c>
      <c r="B30" s="125">
        <v>32419.58</v>
      </c>
      <c r="C30" s="126"/>
      <c r="D30" s="125">
        <f t="shared" si="0"/>
        <v>43633.512722000007</v>
      </c>
      <c r="E30" s="127">
        <f t="shared" si="1"/>
        <v>1081.6465266894566</v>
      </c>
      <c r="F30" s="125">
        <f t="shared" si="2"/>
        <v>3636.1260601666668</v>
      </c>
      <c r="G30" s="127">
        <f t="shared" si="3"/>
        <v>90.137210557454694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2291.0395331091399</v>
      </c>
      <c r="K30" s="45">
        <f>GEW!$E$12+($F30-GEW!$E$12)*SUM(Fasering!$D$5:$D$8)</f>
        <v>2560.1778437464354</v>
      </c>
      <c r="L30" s="45">
        <f>GEW!$E$12+($F30-GEW!$E$12)*SUM(Fasering!$D$5:$D$9)</f>
        <v>2829.3161543837314</v>
      </c>
      <c r="M30" s="45">
        <f>GEW!$E$12+($F30-GEW!$E$12)*SUM(Fasering!$D$5:$D$10)</f>
        <v>3098.4544650210269</v>
      </c>
      <c r="N30" s="45">
        <f>GEW!$E$12+($F30-GEW!$E$12)*SUM(Fasering!$D$5:$D$11)</f>
        <v>3366.9877495293713</v>
      </c>
      <c r="O30" s="55">
        <f>GEW!$E$12+($F30-GEW!$E$12)*SUM(Fasering!$D$5:$D$12)</f>
        <v>3636.1260601666672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55">
        <f>$P30*SUM(Fasering!$D$5:$D$12)</f>
        <v>0</v>
      </c>
      <c r="Y30" s="125">
        <f t="shared" si="6"/>
        <v>0</v>
      </c>
      <c r="Z30" s="127">
        <f t="shared" si="7"/>
        <v>0</v>
      </c>
      <c r="AA30" s="54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55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573.52020703695757</v>
      </c>
      <c r="AJ30" s="9">
        <f>($AK$3+(K30+T30)*12*7.57%)*SUM(Fasering!$D$5:$D$8)</f>
        <v>1002.0695368881391</v>
      </c>
      <c r="AK30" s="9">
        <f>($AK$3+(L30+U30)*12*7.57%)*SUM(Fasering!$D$5:$D$9)</f>
        <v>1503.1595750555466</v>
      </c>
      <c r="AL30" s="9">
        <f>($AK$3+(M30+V30)*12*7.57%)*SUM(Fasering!$D$5:$D$10)</f>
        <v>2076.7903215391793</v>
      </c>
      <c r="AM30" s="9">
        <f>($AK$3+(N30+W30)*12*7.57%)*SUM(Fasering!$D$5:$D$11)</f>
        <v>2721.4278223158954</v>
      </c>
      <c r="AN30" s="82">
        <f>($AK$3+(O30+X30)*12*7.57%)*SUM(Fasering!$D$5:$D$12)</f>
        <v>3439.9769130554018</v>
      </c>
      <c r="AO30" s="5">
        <f>($AK$3+(I30+AA30)*12*7.57%)*SUM(Fasering!$D$5)</f>
        <v>0</v>
      </c>
      <c r="AP30" s="9">
        <f>($AK$3+(J30+AB30)*12*7.57%)*SUM(Fasering!$D$5:$D$7)</f>
        <v>573.52020703695757</v>
      </c>
      <c r="AQ30" s="9">
        <f>($AK$3+(K30+AC30)*12*7.57%)*SUM(Fasering!$D$5:$D$8)</f>
        <v>1002.0695368881391</v>
      </c>
      <c r="AR30" s="9">
        <f>($AK$3+(L30+AD30)*12*7.57%)*SUM(Fasering!$D$5:$D$9)</f>
        <v>1503.1595750555466</v>
      </c>
      <c r="AS30" s="9">
        <f>($AK$3+(M30+AE30)*12*7.57%)*SUM(Fasering!$D$5:$D$10)</f>
        <v>2076.7903215391793</v>
      </c>
      <c r="AT30" s="9">
        <f>($AK$3+(N30+AF30)*12*7.57%)*SUM(Fasering!$D$5:$D$11)</f>
        <v>2721.4278223158954</v>
      </c>
      <c r="AU30" s="82">
        <f>($AK$3+(O30+AG30)*12*7.57%)*SUM(Fasering!$D$5:$D$12)</f>
        <v>3439.9769130554018</v>
      </c>
    </row>
    <row r="31" spans="1:47" x14ac:dyDescent="0.3">
      <c r="A31" s="32">
        <f t="shared" si="8"/>
        <v>21</v>
      </c>
      <c r="B31" s="125">
        <v>33079.919999999998</v>
      </c>
      <c r="C31" s="126"/>
      <c r="D31" s="125">
        <f t="shared" si="0"/>
        <v>44522.264327999997</v>
      </c>
      <c r="E31" s="127">
        <f t="shared" si="1"/>
        <v>1103.6781035153781</v>
      </c>
      <c r="F31" s="125">
        <f t="shared" si="2"/>
        <v>3710.1886939999999</v>
      </c>
      <c r="G31" s="127">
        <f t="shared" si="3"/>
        <v>91.97317529294817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2310.1894411914591</v>
      </c>
      <c r="K31" s="45">
        <f>GEW!$E$12+($F31-GEW!$E$12)*SUM(Fasering!$D$5:$D$8)</f>
        <v>2590.315236978463</v>
      </c>
      <c r="L31" s="45">
        <f>GEW!$E$12+($F31-GEW!$E$12)*SUM(Fasering!$D$5:$D$9)</f>
        <v>2870.4410327654668</v>
      </c>
      <c r="M31" s="45">
        <f>GEW!$E$12+($F31-GEW!$E$12)*SUM(Fasering!$D$5:$D$10)</f>
        <v>3150.5668285524707</v>
      </c>
      <c r="N31" s="45">
        <f>GEW!$E$12+($F31-GEW!$E$12)*SUM(Fasering!$D$5:$D$11)</f>
        <v>3430.0628982129965</v>
      </c>
      <c r="O31" s="55">
        <f>GEW!$E$12+($F31-GEW!$E$12)*SUM(Fasering!$D$5:$D$12)</f>
        <v>3710.1886940000004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55">
        <f>$P31*SUM(Fasering!$D$5:$D$12)</f>
        <v>0</v>
      </c>
      <c r="Y31" s="125">
        <f t="shared" si="6"/>
        <v>0</v>
      </c>
      <c r="Z31" s="127">
        <f t="shared" si="7"/>
        <v>0</v>
      </c>
      <c r="AA31" s="54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55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578.01812324370644</v>
      </c>
      <c r="AJ31" s="9">
        <f>($AK$3+(K31+T31)*12*7.57%)*SUM(Fasering!$D$5:$D$8)</f>
        <v>1013.2096433870687</v>
      </c>
      <c r="AK31" s="9">
        <f>($AK$3+(L31+U31)*12*7.57%)*SUM(Fasering!$D$5:$D$9)</f>
        <v>1523.9033229811555</v>
      </c>
      <c r="AL31" s="9">
        <f>($AK$3+(M31+V31)*12*7.57%)*SUM(Fasering!$D$5:$D$10)</f>
        <v>2110.0991620259665</v>
      </c>
      <c r="AM31" s="9">
        <f>($AK$3+(N31+W31)*12*7.57%)*SUM(Fasering!$D$5:$D$11)</f>
        <v>2770.2249814373549</v>
      </c>
      <c r="AN31" s="82">
        <f>($AK$3+(O31+X31)*12*7.57%)*SUM(Fasering!$D$5:$D$12)</f>
        <v>3507.2554096296017</v>
      </c>
      <c r="AO31" s="5">
        <f>($AK$3+(I31+AA31)*12*7.57%)*SUM(Fasering!$D$5)</f>
        <v>0</v>
      </c>
      <c r="AP31" s="9">
        <f>($AK$3+(J31+AB31)*12*7.57%)*SUM(Fasering!$D$5:$D$7)</f>
        <v>578.01812324370644</v>
      </c>
      <c r="AQ31" s="9">
        <f>($AK$3+(K31+AC31)*12*7.57%)*SUM(Fasering!$D$5:$D$8)</f>
        <v>1013.2096433870687</v>
      </c>
      <c r="AR31" s="9">
        <f>($AK$3+(L31+AD31)*12*7.57%)*SUM(Fasering!$D$5:$D$9)</f>
        <v>1523.9033229811555</v>
      </c>
      <c r="AS31" s="9">
        <f>($AK$3+(M31+AE31)*12*7.57%)*SUM(Fasering!$D$5:$D$10)</f>
        <v>2110.0991620259665</v>
      </c>
      <c r="AT31" s="9">
        <f>($AK$3+(N31+AF31)*12*7.57%)*SUM(Fasering!$D$5:$D$11)</f>
        <v>2770.2249814373549</v>
      </c>
      <c r="AU31" s="82">
        <f>($AK$3+(O31+AG31)*12*7.57%)*SUM(Fasering!$D$5:$D$12)</f>
        <v>3507.2554096296017</v>
      </c>
    </row>
    <row r="32" spans="1:47" x14ac:dyDescent="0.3">
      <c r="A32" s="32">
        <f t="shared" si="8"/>
        <v>22</v>
      </c>
      <c r="B32" s="125">
        <v>33131.01</v>
      </c>
      <c r="C32" s="126"/>
      <c r="D32" s="125">
        <f t="shared" si="0"/>
        <v>44591.026359000003</v>
      </c>
      <c r="E32" s="127">
        <f t="shared" si="1"/>
        <v>1105.3826697388938</v>
      </c>
      <c r="F32" s="125">
        <f t="shared" si="2"/>
        <v>3715.9188632500004</v>
      </c>
      <c r="G32" s="127">
        <f t="shared" si="3"/>
        <v>92.115222478241151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2311.6710549115514</v>
      </c>
      <c r="K32" s="45">
        <f>GEW!$E$12+($F32-GEW!$E$12)*SUM(Fasering!$D$5:$D$8)</f>
        <v>2592.6469440085148</v>
      </c>
      <c r="L32" s="45">
        <f>GEW!$E$12+($F32-GEW!$E$12)*SUM(Fasering!$D$5:$D$9)</f>
        <v>2873.6228331054781</v>
      </c>
      <c r="M32" s="45">
        <f>GEW!$E$12+($F32-GEW!$E$12)*SUM(Fasering!$D$5:$D$10)</f>
        <v>3154.5987222024414</v>
      </c>
      <c r="N32" s="45">
        <f>GEW!$E$12+($F32-GEW!$E$12)*SUM(Fasering!$D$5:$D$11)</f>
        <v>3434.9429741530375</v>
      </c>
      <c r="O32" s="55">
        <f>GEW!$E$12+($F32-GEW!$E$12)*SUM(Fasering!$D$5:$D$12)</f>
        <v>3715.9188632500009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55">
        <f>$P32*SUM(Fasering!$D$5:$D$12)</f>
        <v>0</v>
      </c>
      <c r="Y32" s="125">
        <f t="shared" si="6"/>
        <v>0</v>
      </c>
      <c r="Z32" s="127">
        <f t="shared" si="7"/>
        <v>0</v>
      </c>
      <c r="AA32" s="54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578.36612357535819</v>
      </c>
      <c r="AJ32" s="9">
        <f>($AK$3+(K32+T32)*12*7.57%)*SUM(Fasering!$D$5:$D$8)</f>
        <v>1014.0715448939143</v>
      </c>
      <c r="AK32" s="9">
        <f>($AK$3+(L32+U32)*12*7.57%)*SUM(Fasering!$D$5:$D$9)</f>
        <v>1525.5082508690912</v>
      </c>
      <c r="AL32" s="9">
        <f>($AK$3+(M32+V32)*12*7.57%)*SUM(Fasering!$D$5:$D$10)</f>
        <v>2112.6762415008884</v>
      </c>
      <c r="AM32" s="9">
        <f>($AK$3+(N32+W32)*12*7.57%)*SUM(Fasering!$D$5:$D$11)</f>
        <v>2774.0003802614697</v>
      </c>
      <c r="AN32" s="82">
        <f>($AK$3+(O32+X32)*12*7.57%)*SUM(Fasering!$D$5:$D$12)</f>
        <v>3512.4606953763018</v>
      </c>
      <c r="AO32" s="5">
        <f>($AK$3+(I32+AA32)*12*7.57%)*SUM(Fasering!$D$5)</f>
        <v>0</v>
      </c>
      <c r="AP32" s="9">
        <f>($AK$3+(J32+AB32)*12*7.57%)*SUM(Fasering!$D$5:$D$7)</f>
        <v>578.36612357535819</v>
      </c>
      <c r="AQ32" s="9">
        <f>($AK$3+(K32+AC32)*12*7.57%)*SUM(Fasering!$D$5:$D$8)</f>
        <v>1014.0715448939143</v>
      </c>
      <c r="AR32" s="9">
        <f>($AK$3+(L32+AD32)*12*7.57%)*SUM(Fasering!$D$5:$D$9)</f>
        <v>1525.5082508690912</v>
      </c>
      <c r="AS32" s="9">
        <f>($AK$3+(M32+AE32)*12*7.57%)*SUM(Fasering!$D$5:$D$10)</f>
        <v>2112.6762415008884</v>
      </c>
      <c r="AT32" s="9">
        <f>($AK$3+(N32+AF32)*12*7.57%)*SUM(Fasering!$D$5:$D$11)</f>
        <v>2774.0003802614697</v>
      </c>
      <c r="AU32" s="82">
        <f>($AK$3+(O32+AG32)*12*7.57%)*SUM(Fasering!$D$5:$D$12)</f>
        <v>3512.4606953763018</v>
      </c>
    </row>
    <row r="33" spans="1:47" x14ac:dyDescent="0.3">
      <c r="A33" s="32">
        <f t="shared" si="8"/>
        <v>23</v>
      </c>
      <c r="B33" s="125">
        <v>34271.160000000003</v>
      </c>
      <c r="C33" s="126"/>
      <c r="D33" s="125">
        <f t="shared" si="0"/>
        <v>46125.554244000006</v>
      </c>
      <c r="E33" s="127">
        <f t="shared" si="1"/>
        <v>1143.4226223664414</v>
      </c>
      <c r="F33" s="125">
        <f t="shared" si="2"/>
        <v>3843.7961870000008</v>
      </c>
      <c r="G33" s="127">
        <f t="shared" si="3"/>
        <v>95.285218530536781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2344.7354879309905</v>
      </c>
      <c r="K33" s="45">
        <f>GEW!$E$12+($F33-GEW!$E$12)*SUM(Fasering!$D$5:$D$8)</f>
        <v>2644.6824846292498</v>
      </c>
      <c r="L33" s="45">
        <f>GEW!$E$12+($F33-GEW!$E$12)*SUM(Fasering!$D$5:$D$9)</f>
        <v>2944.629481327509</v>
      </c>
      <c r="M33" s="45">
        <f>GEW!$E$12+($F33-GEW!$E$12)*SUM(Fasering!$D$5:$D$10)</f>
        <v>3244.5764780257682</v>
      </c>
      <c r="N33" s="45">
        <f>GEW!$E$12+($F33-GEW!$E$12)*SUM(Fasering!$D$5:$D$11)</f>
        <v>3543.8491903017421</v>
      </c>
      <c r="O33" s="55">
        <f>GEW!$E$12+($F33-GEW!$E$12)*SUM(Fasering!$D$5:$D$12)</f>
        <v>3843.7961870000013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25">
        <f t="shared" si="6"/>
        <v>0</v>
      </c>
      <c r="Z33" s="127">
        <f t="shared" si="7"/>
        <v>0</v>
      </c>
      <c r="AA33" s="54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586.13227307883346</v>
      </c>
      <c r="AJ33" s="9">
        <f>($AK$3+(K33+T33)*12*7.57%)*SUM(Fasering!$D$5:$D$8)</f>
        <v>1033.3061701244847</v>
      </c>
      <c r="AK33" s="9">
        <f>($AK$3+(L33+U33)*12*7.57%)*SUM(Fasering!$D$5:$D$9)</f>
        <v>1561.3246245514113</v>
      </c>
      <c r="AL33" s="9">
        <f>($AK$3+(M33+V33)*12*7.57%)*SUM(Fasering!$D$5:$D$10)</f>
        <v>2170.187636359613</v>
      </c>
      <c r="AM33" s="9">
        <f>($AK$3+(N33+W33)*12*7.57%)*SUM(Fasering!$D$5:$D$11)</f>
        <v>2858.2540692282623</v>
      </c>
      <c r="AN33" s="82">
        <f>($AK$3+(O33+X33)*12*7.57%)*SUM(Fasering!$D$5:$D$12)</f>
        <v>3628.6244562708021</v>
      </c>
      <c r="AO33" s="5">
        <f>($AK$3+(I33+AA33)*12*7.57%)*SUM(Fasering!$D$5)</f>
        <v>0</v>
      </c>
      <c r="AP33" s="9">
        <f>($AK$3+(J33+AB33)*12*7.57%)*SUM(Fasering!$D$5:$D$7)</f>
        <v>586.13227307883346</v>
      </c>
      <c r="AQ33" s="9">
        <f>($AK$3+(K33+AC33)*12*7.57%)*SUM(Fasering!$D$5:$D$8)</f>
        <v>1033.3061701244847</v>
      </c>
      <c r="AR33" s="9">
        <f>($AK$3+(L33+AD33)*12*7.57%)*SUM(Fasering!$D$5:$D$9)</f>
        <v>1561.3246245514113</v>
      </c>
      <c r="AS33" s="9">
        <f>($AK$3+(M33+AE33)*12*7.57%)*SUM(Fasering!$D$5:$D$10)</f>
        <v>2170.187636359613</v>
      </c>
      <c r="AT33" s="9">
        <f>($AK$3+(N33+AF33)*12*7.57%)*SUM(Fasering!$D$5:$D$11)</f>
        <v>2858.2540692282623</v>
      </c>
      <c r="AU33" s="82">
        <f>($AK$3+(O33+AG33)*12*7.57%)*SUM(Fasering!$D$5:$D$12)</f>
        <v>3628.6244562708021</v>
      </c>
    </row>
    <row r="34" spans="1:47" x14ac:dyDescent="0.3">
      <c r="A34" s="32">
        <f t="shared" si="8"/>
        <v>24</v>
      </c>
      <c r="B34" s="125">
        <v>35403.230000000003</v>
      </c>
      <c r="C34" s="126"/>
      <c r="D34" s="125">
        <f t="shared" si="0"/>
        <v>47649.207257000009</v>
      </c>
      <c r="E34" s="127">
        <f t="shared" si="1"/>
        <v>1181.1929939588351</v>
      </c>
      <c r="F34" s="125">
        <f t="shared" si="2"/>
        <v>3970.7672714166674</v>
      </c>
      <c r="G34" s="127">
        <f t="shared" si="3"/>
        <v>98.432749496569585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2377.5656003620888</v>
      </c>
      <c r="K34" s="45">
        <f>GEW!$E$12+($F34-GEW!$E$12)*SUM(Fasering!$D$5:$D$8)</f>
        <v>2696.3492604662142</v>
      </c>
      <c r="L34" s="45">
        <f>GEW!$E$12+($F34-GEW!$E$12)*SUM(Fasering!$D$5:$D$9)</f>
        <v>3015.1329205703405</v>
      </c>
      <c r="M34" s="45">
        <f>GEW!$E$12+($F34-GEW!$E$12)*SUM(Fasering!$D$5:$D$10)</f>
        <v>3333.9165806744663</v>
      </c>
      <c r="N34" s="45">
        <f>GEW!$E$12+($F34-GEW!$E$12)*SUM(Fasering!$D$5:$D$11)</f>
        <v>3651.9836113125421</v>
      </c>
      <c r="O34" s="55">
        <f>GEW!$E$12+($F34-GEW!$E$12)*SUM(Fasering!$D$5:$D$12)</f>
        <v>3970.7672714166679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25">
        <f t="shared" si="6"/>
        <v>0</v>
      </c>
      <c r="Z34" s="127">
        <f t="shared" si="7"/>
        <v>0</v>
      </c>
      <c r="AA34" s="54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593.84338553631642</v>
      </c>
      <c r="AJ34" s="9">
        <f>($AK$3+(K34+T34)*12*7.57%)*SUM(Fasering!$D$5:$D$8)</f>
        <v>1052.404483666362</v>
      </c>
      <c r="AK34" s="9">
        <f>($AK$3+(L34+U34)*12*7.57%)*SUM(Fasering!$D$5:$D$9)</f>
        <v>1596.8871752285536</v>
      </c>
      <c r="AL34" s="9">
        <f>($AK$3+(M34+V34)*12*7.57%)*SUM(Fasering!$D$5:$D$10)</f>
        <v>2227.2914602228907</v>
      </c>
      <c r="AM34" s="9">
        <f>($AK$3+(N34+W34)*12*7.57%)*SUM(Fasering!$D$5:$D$11)</f>
        <v>2941.9106702620193</v>
      </c>
      <c r="AN34" s="82">
        <f>($AK$3+(O34+X34)*12*7.57%)*SUM(Fasering!$D$5:$D$12)</f>
        <v>3743.9649893549022</v>
      </c>
      <c r="AO34" s="5">
        <f>($AK$3+(I34+AA34)*12*7.57%)*SUM(Fasering!$D$5)</f>
        <v>0</v>
      </c>
      <c r="AP34" s="9">
        <f>($AK$3+(J34+AB34)*12*7.57%)*SUM(Fasering!$D$5:$D$7)</f>
        <v>593.84338553631642</v>
      </c>
      <c r="AQ34" s="9">
        <f>($AK$3+(K34+AC34)*12*7.57%)*SUM(Fasering!$D$5:$D$8)</f>
        <v>1052.404483666362</v>
      </c>
      <c r="AR34" s="9">
        <f>($AK$3+(L34+AD34)*12*7.57%)*SUM(Fasering!$D$5:$D$9)</f>
        <v>1596.8871752285536</v>
      </c>
      <c r="AS34" s="9">
        <f>($AK$3+(M34+AE34)*12*7.57%)*SUM(Fasering!$D$5:$D$10)</f>
        <v>2227.2914602228907</v>
      </c>
      <c r="AT34" s="9">
        <f>($AK$3+(N34+AF34)*12*7.57%)*SUM(Fasering!$D$5:$D$11)</f>
        <v>2941.9106702620193</v>
      </c>
      <c r="AU34" s="82">
        <f>($AK$3+(O34+AG34)*12*7.57%)*SUM(Fasering!$D$5:$D$12)</f>
        <v>3743.9649893549022</v>
      </c>
    </row>
    <row r="35" spans="1:47" x14ac:dyDescent="0.3">
      <c r="A35" s="32">
        <f t="shared" si="8"/>
        <v>25</v>
      </c>
      <c r="B35" s="125">
        <v>35411.279999999999</v>
      </c>
      <c r="C35" s="126"/>
      <c r="D35" s="125">
        <f t="shared" si="0"/>
        <v>47660.041752000005</v>
      </c>
      <c r="E35" s="127">
        <f t="shared" si="1"/>
        <v>1181.4615740743038</v>
      </c>
      <c r="F35" s="125">
        <f t="shared" si="2"/>
        <v>3971.6701460000004</v>
      </c>
      <c r="G35" s="127">
        <f t="shared" si="3"/>
        <v>98.455131172858643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2377.7990509482452</v>
      </c>
      <c r="K35" s="45">
        <f>GEW!$E$12+($F35-GEW!$E$12)*SUM(Fasering!$D$5:$D$8)</f>
        <v>2696.7166560738069</v>
      </c>
      <c r="L35" s="45">
        <f>GEW!$E$12+($F35-GEW!$E$12)*SUM(Fasering!$D$5:$D$9)</f>
        <v>3015.6342611993691</v>
      </c>
      <c r="M35" s="45">
        <f>GEW!$E$12+($F35-GEW!$E$12)*SUM(Fasering!$D$5:$D$10)</f>
        <v>3334.5518663249313</v>
      </c>
      <c r="N35" s="45">
        <f>GEW!$E$12+($F35-GEW!$E$12)*SUM(Fasering!$D$5:$D$11)</f>
        <v>3652.7525408744386</v>
      </c>
      <c r="O35" s="55">
        <f>GEW!$E$12+($F35-GEW!$E$12)*SUM(Fasering!$D$5:$D$12)</f>
        <v>3971.6701460000008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25">
        <f t="shared" si="6"/>
        <v>0</v>
      </c>
      <c r="Z35" s="127">
        <f t="shared" si="7"/>
        <v>0</v>
      </c>
      <c r="AA35" s="54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593.89821823684088</v>
      </c>
      <c r="AJ35" s="9">
        <f>($AK$3+(K35+T35)*12*7.57%)*SUM(Fasering!$D$5:$D$8)</f>
        <v>1052.5402892472996</v>
      </c>
      <c r="AK35" s="9">
        <f>($AK$3+(L35+U35)*12*7.57%)*SUM(Fasering!$D$5:$D$9)</f>
        <v>1597.1400558215828</v>
      </c>
      <c r="AL35" s="9">
        <f>($AK$3+(M35+V35)*12*7.57%)*SUM(Fasering!$D$5:$D$10)</f>
        <v>2227.6975179596907</v>
      </c>
      <c r="AM35" s="9">
        <f>($AK$3+(N35+W35)*12*7.57%)*SUM(Fasering!$D$5:$D$11)</f>
        <v>2942.5055412844126</v>
      </c>
      <c r="AN35" s="82">
        <f>($AK$3+(O35+X35)*12*7.57%)*SUM(Fasering!$D$5:$D$12)</f>
        <v>3744.7851606264021</v>
      </c>
      <c r="AO35" s="5">
        <f>($AK$3+(I35+AA35)*12*7.57%)*SUM(Fasering!$D$5)</f>
        <v>0</v>
      </c>
      <c r="AP35" s="9">
        <f>($AK$3+(J35+AB35)*12*7.57%)*SUM(Fasering!$D$5:$D$7)</f>
        <v>593.89821823684088</v>
      </c>
      <c r="AQ35" s="9">
        <f>($AK$3+(K35+AC35)*12*7.57%)*SUM(Fasering!$D$5:$D$8)</f>
        <v>1052.5402892472996</v>
      </c>
      <c r="AR35" s="9">
        <f>($AK$3+(L35+AD35)*12*7.57%)*SUM(Fasering!$D$5:$D$9)</f>
        <v>1597.1400558215828</v>
      </c>
      <c r="AS35" s="9">
        <f>($AK$3+(M35+AE35)*12*7.57%)*SUM(Fasering!$D$5:$D$10)</f>
        <v>2227.6975179596907</v>
      </c>
      <c r="AT35" s="9">
        <f>($AK$3+(N35+AF35)*12*7.57%)*SUM(Fasering!$D$5:$D$11)</f>
        <v>2942.5055412844126</v>
      </c>
      <c r="AU35" s="82">
        <f>($AK$3+(O35+AG35)*12*7.57%)*SUM(Fasering!$D$5:$D$12)</f>
        <v>3744.7851606264021</v>
      </c>
    </row>
    <row r="36" spans="1:47" x14ac:dyDescent="0.3">
      <c r="A36" s="32">
        <f t="shared" si="8"/>
        <v>26</v>
      </c>
      <c r="B36" s="125">
        <v>35411.279999999999</v>
      </c>
      <c r="C36" s="126"/>
      <c r="D36" s="125">
        <f t="shared" si="0"/>
        <v>47660.041752000005</v>
      </c>
      <c r="E36" s="127">
        <f t="shared" si="1"/>
        <v>1181.4615740743038</v>
      </c>
      <c r="F36" s="125">
        <f t="shared" si="2"/>
        <v>3971.6701460000004</v>
      </c>
      <c r="G36" s="127">
        <f t="shared" si="3"/>
        <v>98.455131172858643</v>
      </c>
      <c r="H36" s="45">
        <f>'L4'!$H$10</f>
        <v>1707.89</v>
      </c>
      <c r="I36" s="45">
        <f>GEW!$E$12+($F36-GEW!$E$12)*SUM(Fasering!$D$5)</f>
        <v>1821.9627753333334</v>
      </c>
      <c r="J36" s="45">
        <f>GEW!$E$12+($F36-GEW!$E$12)*SUM(Fasering!$D$5:$D$7)</f>
        <v>2377.7990509482452</v>
      </c>
      <c r="K36" s="45">
        <f>GEW!$E$12+($F36-GEW!$E$12)*SUM(Fasering!$D$5:$D$8)</f>
        <v>2696.7166560738069</v>
      </c>
      <c r="L36" s="45">
        <f>GEW!$E$12+($F36-GEW!$E$12)*SUM(Fasering!$D$5:$D$9)</f>
        <v>3015.6342611993691</v>
      </c>
      <c r="M36" s="45">
        <f>GEW!$E$12+($F36-GEW!$E$12)*SUM(Fasering!$D$5:$D$10)</f>
        <v>3334.5518663249313</v>
      </c>
      <c r="N36" s="45">
        <f>GEW!$E$12+($F36-GEW!$E$12)*SUM(Fasering!$D$5:$D$11)</f>
        <v>3652.7525408744386</v>
      </c>
      <c r="O36" s="55">
        <f>GEW!$E$12+($F36-GEW!$E$12)*SUM(Fasering!$D$5:$D$12)</f>
        <v>3971.6701460000008</v>
      </c>
      <c r="P36" s="125">
        <f t="shared" si="4"/>
        <v>0</v>
      </c>
      <c r="Q36" s="127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25">
        <f t="shared" si="6"/>
        <v>0</v>
      </c>
      <c r="Z36" s="127">
        <f t="shared" si="7"/>
        <v>0</v>
      </c>
      <c r="AA36" s="54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593.89821823684088</v>
      </c>
      <c r="AJ36" s="9">
        <f>($AK$3+(K36+T36)*12*7.57%)*SUM(Fasering!$D$5:$D$8)</f>
        <v>1052.5402892472996</v>
      </c>
      <c r="AK36" s="9">
        <f>($AK$3+(L36+U36)*12*7.57%)*SUM(Fasering!$D$5:$D$9)</f>
        <v>1597.1400558215828</v>
      </c>
      <c r="AL36" s="9">
        <f>($AK$3+(M36+V36)*12*7.57%)*SUM(Fasering!$D$5:$D$10)</f>
        <v>2227.6975179596907</v>
      </c>
      <c r="AM36" s="9">
        <f>($AK$3+(N36+W36)*12*7.57%)*SUM(Fasering!$D$5:$D$11)</f>
        <v>2942.5055412844126</v>
      </c>
      <c r="AN36" s="82">
        <f>($AK$3+(O36+X36)*12*7.57%)*SUM(Fasering!$D$5:$D$12)</f>
        <v>3744.7851606264021</v>
      </c>
      <c r="AO36" s="5">
        <f>($AK$3+(I36+AA36)*12*7.57%)*SUM(Fasering!$D$5)</f>
        <v>0</v>
      </c>
      <c r="AP36" s="9">
        <f>($AK$3+(J36+AB36)*12*7.57%)*SUM(Fasering!$D$5:$D$7)</f>
        <v>593.89821823684088</v>
      </c>
      <c r="AQ36" s="9">
        <f>($AK$3+(K36+AC36)*12*7.57%)*SUM(Fasering!$D$5:$D$8)</f>
        <v>1052.5402892472996</v>
      </c>
      <c r="AR36" s="9">
        <f>($AK$3+(L36+AD36)*12*7.57%)*SUM(Fasering!$D$5:$D$9)</f>
        <v>1597.1400558215828</v>
      </c>
      <c r="AS36" s="9">
        <f>($AK$3+(M36+AE36)*12*7.57%)*SUM(Fasering!$D$5:$D$10)</f>
        <v>2227.6975179596907</v>
      </c>
      <c r="AT36" s="9">
        <f>($AK$3+(N36+AF36)*12*7.57%)*SUM(Fasering!$D$5:$D$11)</f>
        <v>2942.5055412844126</v>
      </c>
      <c r="AU36" s="82">
        <f>($AK$3+(O36+AG36)*12*7.57%)*SUM(Fasering!$D$5:$D$12)</f>
        <v>3744.7851606264021</v>
      </c>
    </row>
    <row r="37" spans="1:47" x14ac:dyDescent="0.3">
      <c r="A37" s="32">
        <f t="shared" si="8"/>
        <v>27</v>
      </c>
      <c r="B37" s="125">
        <v>35419.360000000001</v>
      </c>
      <c r="C37" s="126"/>
      <c r="D37" s="125">
        <f t="shared" si="0"/>
        <v>47670.916624000005</v>
      </c>
      <c r="E37" s="127">
        <f t="shared" si="1"/>
        <v>1181.7311551094574</v>
      </c>
      <c r="F37" s="125">
        <f t="shared" si="2"/>
        <v>3972.5763853333333</v>
      </c>
      <c r="G37" s="127">
        <f t="shared" si="3"/>
        <v>98.477596259121441</v>
      </c>
      <c r="H37" s="45">
        <f>'L4'!$H$10</f>
        <v>1707.89</v>
      </c>
      <c r="I37" s="45">
        <f>GEW!$E$12+($F37-GEW!$E$12)*SUM(Fasering!$D$5)</f>
        <v>1821.9627753333334</v>
      </c>
      <c r="J37" s="45">
        <f>GEW!$E$12+($F37-GEW!$E$12)*SUM(Fasering!$D$5:$D$7)</f>
        <v>2378.0333715365859</v>
      </c>
      <c r="K37" s="45">
        <f>GEW!$E$12+($F37-GEW!$E$12)*SUM(Fasering!$D$5:$D$8)</f>
        <v>2697.085420857577</v>
      </c>
      <c r="L37" s="45">
        <f>GEW!$E$12+($F37-GEW!$E$12)*SUM(Fasering!$D$5:$D$9)</f>
        <v>3016.137470178568</v>
      </c>
      <c r="M37" s="45">
        <f>GEW!$E$12+($F37-GEW!$E$12)*SUM(Fasering!$D$5:$D$10)</f>
        <v>3335.1895194995591</v>
      </c>
      <c r="N37" s="45">
        <f>GEW!$E$12+($F37-GEW!$E$12)*SUM(Fasering!$D$5:$D$11)</f>
        <v>3653.5243360123427</v>
      </c>
      <c r="O37" s="55">
        <f>GEW!$E$12+($F37-GEW!$E$12)*SUM(Fasering!$D$5:$D$12)</f>
        <v>3972.5763853333337</v>
      </c>
      <c r="P37" s="125">
        <f t="shared" si="4"/>
        <v>0</v>
      </c>
      <c r="Q37" s="127">
        <f t="shared" si="5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5">
        <f>$P37*SUM(Fasering!$D$5:$D$12)</f>
        <v>0</v>
      </c>
      <c r="Y37" s="125">
        <f t="shared" si="6"/>
        <v>0</v>
      </c>
      <c r="Z37" s="127">
        <f t="shared" si="7"/>
        <v>0</v>
      </c>
      <c r="AA37" s="54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5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593.95325528283308</v>
      </c>
      <c r="AJ37" s="9">
        <f>($AK$3+(K37+T37)*12*7.57%)*SUM(Fasering!$D$5:$D$8)</f>
        <v>1052.6766009359924</v>
      </c>
      <c r="AK37" s="9">
        <f>($AK$3+(L37+U37)*12*7.57%)*SUM(Fasering!$D$5:$D$9)</f>
        <v>1597.3938788267603</v>
      </c>
      <c r="AL37" s="9">
        <f>($AK$3+(M37+V37)*12*7.57%)*SUM(Fasering!$D$5:$D$10)</f>
        <v>2228.105088955137</v>
      </c>
      <c r="AM37" s="9">
        <f>($AK$3+(N37+W37)*12*7.57%)*SUM(Fasering!$D$5:$D$11)</f>
        <v>2943.1026292174492</v>
      </c>
      <c r="AN37" s="82">
        <f>($AK$3+(O37+X37)*12*7.57%)*SUM(Fasering!$D$5:$D$12)</f>
        <v>3745.6083884368013</v>
      </c>
      <c r="AO37" s="5">
        <f>($AK$3+(I37+AA37)*12*7.57%)*SUM(Fasering!$D$5)</f>
        <v>0</v>
      </c>
      <c r="AP37" s="9">
        <f>($AK$3+(J37+AB37)*12*7.57%)*SUM(Fasering!$D$5:$D$7)</f>
        <v>593.95325528283308</v>
      </c>
      <c r="AQ37" s="9">
        <f>($AK$3+(K37+AC37)*12*7.57%)*SUM(Fasering!$D$5:$D$8)</f>
        <v>1052.6766009359924</v>
      </c>
      <c r="AR37" s="9">
        <f>($AK$3+(L37+AD37)*12*7.57%)*SUM(Fasering!$D$5:$D$9)</f>
        <v>1597.3938788267603</v>
      </c>
      <c r="AS37" s="9">
        <f>($AK$3+(M37+AE37)*12*7.57%)*SUM(Fasering!$D$5:$D$10)</f>
        <v>2228.105088955137</v>
      </c>
      <c r="AT37" s="9">
        <f>($AK$3+(N37+AF37)*12*7.57%)*SUM(Fasering!$D$5:$D$11)</f>
        <v>2943.1026292174492</v>
      </c>
      <c r="AU37" s="82">
        <f>($AK$3+(O37+AG37)*12*7.57%)*SUM(Fasering!$D$5:$D$12)</f>
        <v>3745.6083884368013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52"/>
      <c r="P38" s="128"/>
      <c r="Q38" s="129"/>
      <c r="R38" s="46"/>
      <c r="S38" s="46"/>
      <c r="T38" s="46"/>
      <c r="U38" s="46"/>
      <c r="V38" s="46"/>
      <c r="W38" s="46"/>
      <c r="X38" s="52"/>
      <c r="Y38" s="128"/>
      <c r="Z38" s="129"/>
      <c r="AA38" s="51"/>
      <c r="AB38" s="46"/>
      <c r="AC38" s="46"/>
      <c r="AD38" s="46"/>
      <c r="AE38" s="46"/>
      <c r="AF38" s="46"/>
      <c r="AG38" s="52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9">
    <mergeCell ref="AH6:AN6"/>
    <mergeCell ref="AO6:AU6"/>
    <mergeCell ref="B8:C8"/>
    <mergeCell ref="D8:E8"/>
    <mergeCell ref="P8:Q8"/>
    <mergeCell ref="Y8:Z8"/>
    <mergeCell ref="B6:E6"/>
    <mergeCell ref="P6:Q6"/>
    <mergeCell ref="Y6:Z6"/>
    <mergeCell ref="B7:C7"/>
    <mergeCell ref="D7:E7"/>
    <mergeCell ref="F7:G7"/>
    <mergeCell ref="P7:Q7"/>
    <mergeCell ref="Y7:Z7"/>
    <mergeCell ref="F8:G8"/>
    <mergeCell ref="F6:G6"/>
    <mergeCell ref="R6:X6"/>
    <mergeCell ref="AA6:AG6"/>
    <mergeCell ref="H6:O6"/>
    <mergeCell ref="B10:C10"/>
    <mergeCell ref="D10:E10"/>
    <mergeCell ref="F10:G10"/>
    <mergeCell ref="P10:Q10"/>
    <mergeCell ref="Y10:Z10"/>
    <mergeCell ref="B9:C9"/>
    <mergeCell ref="D9:E9"/>
    <mergeCell ref="F9:G9"/>
    <mergeCell ref="P9:Q9"/>
    <mergeCell ref="Y9:Z9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25" style="23" customWidth="1"/>
    <col min="16" max="17" width="7.75" style="23" customWidth="1"/>
    <col min="18" max="24" width="11.25" style="23" customWidth="1"/>
    <col min="25" max="26" width="7.75" style="23" customWidth="1"/>
    <col min="27" max="33" width="11.25" style="23" customWidth="1"/>
    <col min="34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93</v>
      </c>
      <c r="B1" s="21"/>
      <c r="C1" s="21" t="s">
        <v>94</v>
      </c>
      <c r="D1" s="21"/>
      <c r="E1" s="21"/>
      <c r="G1" s="21"/>
      <c r="J1" s="21"/>
      <c r="K1" s="21"/>
      <c r="L1" s="99">
        <f>D6</f>
        <v>43374</v>
      </c>
      <c r="O1" s="24"/>
      <c r="S1" s="102"/>
      <c r="AH1" s="76" t="str">
        <f>'L4'!$AH$2</f>
        <v>Berekening eindejaarspremie 2019: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/>
      <c r="K2"/>
      <c r="L2"/>
      <c r="N2" s="23" t="s">
        <v>21</v>
      </c>
      <c r="O2" s="25">
        <f>ROUND('L4'!O3/1.2434,4)</f>
        <v>1.0824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32" t="s">
        <v>22</v>
      </c>
      <c r="C4" s="147"/>
      <c r="D4" s="147"/>
      <c r="E4" s="133"/>
      <c r="F4" s="132" t="s">
        <v>23</v>
      </c>
      <c r="G4" s="133"/>
      <c r="H4" s="144" t="s">
        <v>37</v>
      </c>
      <c r="I4" s="145"/>
      <c r="J4" s="145"/>
      <c r="K4" s="145"/>
      <c r="L4" s="145"/>
      <c r="M4" s="145"/>
      <c r="N4" s="145"/>
      <c r="O4" s="146"/>
      <c r="P4" s="132" t="s">
        <v>24</v>
      </c>
      <c r="Q4" s="135"/>
      <c r="R4" s="144" t="s">
        <v>38</v>
      </c>
      <c r="S4" s="145"/>
      <c r="T4" s="145"/>
      <c r="U4" s="145"/>
      <c r="V4" s="145"/>
      <c r="W4" s="145"/>
      <c r="X4" s="146"/>
      <c r="Y4" s="132" t="s">
        <v>25</v>
      </c>
      <c r="Z4" s="133"/>
      <c r="AA4" s="144" t="s">
        <v>39</v>
      </c>
      <c r="AB4" s="145"/>
      <c r="AC4" s="145"/>
      <c r="AD4" s="145"/>
      <c r="AE4" s="145"/>
      <c r="AF4" s="145"/>
      <c r="AG4" s="146"/>
      <c r="AH4" s="144" t="s">
        <v>99</v>
      </c>
      <c r="AI4" s="145"/>
      <c r="AJ4" s="145"/>
      <c r="AK4" s="145"/>
      <c r="AL4" s="145"/>
      <c r="AM4" s="145"/>
      <c r="AN4" s="146"/>
      <c r="AO4" s="144" t="s">
        <v>100</v>
      </c>
      <c r="AP4" s="145"/>
      <c r="AQ4" s="145"/>
      <c r="AR4" s="145"/>
      <c r="AS4" s="145"/>
      <c r="AT4" s="145"/>
      <c r="AU4" s="146"/>
    </row>
    <row r="5" spans="1:47" x14ac:dyDescent="0.3">
      <c r="A5" s="32"/>
      <c r="B5" s="148">
        <v>1</v>
      </c>
      <c r="C5" s="149"/>
      <c r="D5" s="148"/>
      <c r="E5" s="149"/>
      <c r="F5" s="148"/>
      <c r="G5" s="149"/>
      <c r="H5" s="43" t="s">
        <v>128</v>
      </c>
      <c r="I5" s="43" t="s">
        <v>32</v>
      </c>
      <c r="J5" s="43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9" t="s">
        <v>126</v>
      </c>
      <c r="P5" s="148"/>
      <c r="Q5" s="149"/>
      <c r="R5" s="43" t="s">
        <v>127</v>
      </c>
      <c r="S5" s="43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9" t="s">
        <v>126</v>
      </c>
      <c r="Y5" s="150" t="s">
        <v>27</v>
      </c>
      <c r="Z5" s="149"/>
      <c r="AA5" s="43" t="s">
        <v>127</v>
      </c>
      <c r="AB5" s="43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9" t="s">
        <v>126</v>
      </c>
      <c r="AH5" s="43" t="s">
        <v>127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9" t="s">
        <v>126</v>
      </c>
      <c r="AO5" s="43" t="s">
        <v>127</v>
      </c>
      <c r="AP5" s="43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9" t="s">
        <v>126</v>
      </c>
    </row>
    <row r="6" spans="1:47" x14ac:dyDescent="0.3">
      <c r="A6" s="32"/>
      <c r="B6" s="136" t="s">
        <v>95</v>
      </c>
      <c r="C6" s="137"/>
      <c r="D6" s="142">
        <f>'L4'!$D$8</f>
        <v>43374</v>
      </c>
      <c r="E6" s="141"/>
      <c r="F6" s="142">
        <f>D6</f>
        <v>43374</v>
      </c>
      <c r="G6" s="143"/>
      <c r="H6" s="47"/>
      <c r="I6" s="47" t="s">
        <v>101</v>
      </c>
      <c r="J6" s="4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0"/>
      <c r="Q6" s="141"/>
      <c r="R6" s="47" t="s">
        <v>101</v>
      </c>
      <c r="S6" s="4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0"/>
      <c r="Z6" s="141"/>
      <c r="AA6" s="47" t="s">
        <v>101</v>
      </c>
      <c r="AB6" s="4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32"/>
      <c r="C7" s="133"/>
      <c r="D7" s="134"/>
      <c r="E7" s="135"/>
      <c r="F7" s="134"/>
      <c r="G7" s="135"/>
      <c r="H7" s="44"/>
      <c r="I7" s="44"/>
      <c r="J7" s="44"/>
      <c r="K7" s="44"/>
      <c r="L7" s="44"/>
      <c r="M7" s="44"/>
      <c r="N7" s="44"/>
      <c r="O7" s="98"/>
      <c r="P7" s="134"/>
      <c r="Q7" s="135"/>
      <c r="R7" s="44"/>
      <c r="S7" s="44"/>
      <c r="T7" s="44"/>
      <c r="U7" s="44"/>
      <c r="V7" s="44"/>
      <c r="W7" s="44"/>
      <c r="X7" s="98"/>
      <c r="Y7" s="134"/>
      <c r="Z7" s="135"/>
      <c r="AA7" s="97"/>
      <c r="AB7" s="44"/>
      <c r="AC7" s="44"/>
      <c r="AD7" s="44"/>
      <c r="AE7" s="44"/>
      <c r="AF7" s="44"/>
      <c r="AG7" s="98"/>
      <c r="AH7" s="79"/>
      <c r="AI7" s="80"/>
      <c r="AJ7" s="80"/>
      <c r="AK7" s="80"/>
      <c r="AL7" s="80"/>
      <c r="AM7" s="80"/>
      <c r="AN7" s="81"/>
      <c r="AO7" s="79"/>
      <c r="AP7" s="80"/>
      <c r="AQ7" s="80"/>
      <c r="AR7" s="80"/>
      <c r="AS7" s="80"/>
      <c r="AT7" s="80"/>
      <c r="AU7" s="81"/>
    </row>
    <row r="8" spans="1:47" x14ac:dyDescent="0.3">
      <c r="A8" s="32">
        <v>0</v>
      </c>
      <c r="B8" s="125">
        <v>26372.760000000002</v>
      </c>
      <c r="C8" s="126"/>
      <c r="D8" s="125">
        <f t="shared" ref="D8:D35" si="0">B8*$O$2</f>
        <v>28545.875424000002</v>
      </c>
      <c r="E8" s="127">
        <f t="shared" ref="E8:E35" si="1">D8/40.3399</f>
        <v>707.63376765931503</v>
      </c>
      <c r="F8" s="125">
        <f t="shared" ref="F8:F35" si="2">B8/12*$O$2</f>
        <v>2378.822952</v>
      </c>
      <c r="G8" s="127">
        <f t="shared" ref="G8:G35" si="3">F8/40.3399</f>
        <v>58.969480638276245</v>
      </c>
      <c r="H8" s="45">
        <f>'L4'!$H$10</f>
        <v>1707.89</v>
      </c>
      <c r="I8" s="45">
        <f>GEW!$E$12+($F8-GEW!$E$12)*SUM(Fasering!$D$5)</f>
        <v>1821.9627753333334</v>
      </c>
      <c r="J8" s="45">
        <f>GEW!$E$12+($F8-GEW!$E$12)*SUM(Fasering!$D$5:$D$7)</f>
        <v>1965.9465988342374</v>
      </c>
      <c r="K8" s="45">
        <f>GEW!$E$12+($F8-GEW!$E$12)*SUM(Fasering!$D$5:$D$8)</f>
        <v>2048.5590122052981</v>
      </c>
      <c r="L8" s="45">
        <f>GEW!$E$12+($F8-GEW!$E$12)*SUM(Fasering!$D$5:$D$9)</f>
        <v>2131.1714255763586</v>
      </c>
      <c r="M8" s="45">
        <f>GEW!$E$12+($F8-GEW!$E$12)*SUM(Fasering!$D$5:$D$10)</f>
        <v>2213.7838389474196</v>
      </c>
      <c r="N8" s="45">
        <f>GEW!$E$12+($F8-GEW!$E$12)*SUM(Fasering!$D$5:$D$11)</f>
        <v>2296.2105386289395</v>
      </c>
      <c r="O8" s="94">
        <f>GEW!$E$12+($F8-GEW!$E$12)*SUM(Fasering!$D$5:$D$12)</f>
        <v>2378.822952</v>
      </c>
      <c r="P8" s="125">
        <f>((B8&lt;19968.2*1.2434)*913.03+(B8&gt;19968.2*1.2434)*(B8&lt;20424.71*1.2434)*(20424.71-B8/1.2434+456.51)+(B8&gt;20424.71*1.2434)*(B8&lt;22659.62*1.2434)*456.51+(B8&gt;22659.62*1.2434)*(B8&lt;23116.13*1.2434)*(23116.13-B8/1.2434))/12*Inhoud!$C$4</f>
        <v>51.201400749999998</v>
      </c>
      <c r="Q8" s="127">
        <f t="shared" ref="Q8" si="4">P8/40.3399</f>
        <v>1.2692495705244682</v>
      </c>
      <c r="R8" s="45">
        <f>$P8*SUM(Fasering!$D$5)</f>
        <v>0</v>
      </c>
      <c r="S8" s="45">
        <f>$P8*SUM(Fasering!$D$5:$D$7)</f>
        <v>13.238823240542111</v>
      </c>
      <c r="T8" s="45">
        <f>$P8*SUM(Fasering!$D$5:$D$8)</f>
        <v>20.834753890954403</v>
      </c>
      <c r="U8" s="45">
        <f>$P8*SUM(Fasering!$D$5:$D$9)</f>
        <v>28.430684541366695</v>
      </c>
      <c r="V8" s="45">
        <f>$P8*SUM(Fasering!$D$5:$D$10)</f>
        <v>36.026615191778987</v>
      </c>
      <c r="W8" s="45">
        <f>$P8*SUM(Fasering!$D$5:$D$11)</f>
        <v>43.60547009958772</v>
      </c>
      <c r="X8" s="94">
        <f>$P8*SUM(Fasering!$D$5:$D$12)</f>
        <v>51.201400750000012</v>
      </c>
      <c r="Y8" s="125">
        <f>((B8&lt;19968.2*1.2434)*456.51+(B8&gt;19968.2*1.2434)*(B8&lt;20196.46*1.2434)*(20196.46-B8/1.2434+228.26)+(B8&gt;20196.46*1.2434)*(B8&lt;22659.62*1.2434)*228.26+(B8&gt;22659.62*1.2434)*(B8&lt;22887.88*1.2434)*(22887.88-B8/1.2434))/12*Inhoud!$C$4</f>
        <v>25.601261166666667</v>
      </c>
      <c r="Z8" s="127">
        <f t="shared" ref="Z8" si="5">Y8/40.3399</f>
        <v>0.63463868692452552</v>
      </c>
      <c r="AA8" s="93">
        <f>$Y8*SUM(Fasering!$D$5)</f>
        <v>0</v>
      </c>
      <c r="AB8" s="45">
        <f>$Y8*SUM(Fasering!$D$5:$D$7)</f>
        <v>6.6195566206351284</v>
      </c>
      <c r="AC8" s="45">
        <f>$Y8*SUM(Fasering!$D$5:$D$8)</f>
        <v>10.417605141506764</v>
      </c>
      <c r="AD8" s="45">
        <f>$Y8*SUM(Fasering!$D$5:$D$9)</f>
        <v>14.215653662378397</v>
      </c>
      <c r="AE8" s="45">
        <f>$Y8*SUM(Fasering!$D$5:$D$10)</f>
        <v>18.013702183250032</v>
      </c>
      <c r="AF8" s="45">
        <f>$Y8*SUM(Fasering!$D$5:$D$11)</f>
        <v>21.803212645795039</v>
      </c>
      <c r="AG8" s="94">
        <f>$Y8*SUM(Fasering!$D$5:$D$12)</f>
        <v>25.601261166666674</v>
      </c>
      <c r="AH8" s="5">
        <f>($AK$2+(I8+R8)*12*7.57%)*SUM(Fasering!$D$5)</f>
        <v>0</v>
      </c>
      <c r="AI8" s="9">
        <f>($AK$2+(J8+S8)*12*7.57%)*SUM(Fasering!$D$5:$D$7)</f>
        <v>500.27214474167062</v>
      </c>
      <c r="AJ8" s="9">
        <f>($AK$2+(K8+T8)*12*7.57%)*SUM(Fasering!$D$5:$D$8)</f>
        <v>820.65414867228719</v>
      </c>
      <c r="AK8" s="9">
        <f>($AK$2+(L8+U8)*12*7.57%)*SUM(Fasering!$D$5:$D$9)</f>
        <v>1165.3499604582637</v>
      </c>
      <c r="AL8" s="9">
        <f>($AK$2+(M8+V8)*12*7.57%)*SUM(Fasering!$D$5:$D$10)</f>
        <v>1534.3595800996006</v>
      </c>
      <c r="AM8" s="9">
        <f>($AK$2+(N8+W8)*12*7.57%)*SUM(Fasering!$D$5:$D$11)</f>
        <v>1926.7715444157891</v>
      </c>
      <c r="AN8" s="82">
        <f>($AK$2+(O8+X8)*12*7.57%)*SUM(Fasering!$D$5:$D$12)</f>
        <v>2344.3541220381007</v>
      </c>
      <c r="AO8" s="5">
        <f>($AK$2+(I8+AA8)*12*7.57%)*SUM(Fasering!$D$5)</f>
        <v>0</v>
      </c>
      <c r="AP8" s="9">
        <f>($AK$2+(J8+AB8)*12*7.57%)*SUM(Fasering!$D$5:$D$7)</f>
        <v>498.71741630754508</v>
      </c>
      <c r="AQ8" s="9">
        <f>($AK$2+(K8+AC8)*12*7.57%)*SUM(Fasering!$D$5:$D$8)</f>
        <v>816.80351216930273</v>
      </c>
      <c r="AR8" s="9">
        <f>($AK$2+(L8+AD8)*12*7.57%)*SUM(Fasering!$D$5:$D$9)</f>
        <v>1158.1797746993814</v>
      </c>
      <c r="AS8" s="9">
        <f>($AK$2+(M8+AE8)*12*7.57%)*SUM(Fasering!$D$5:$D$10)</f>
        <v>1522.8462038977818</v>
      </c>
      <c r="AT8" s="9">
        <f>($AK$2+(N8+AF8)*12*7.57%)*SUM(Fasering!$D$5:$D$11)</f>
        <v>1909.9045492777191</v>
      </c>
      <c r="AU8" s="82">
        <f>($AK$2+(O8+AG8)*12*7.57%)*SUM(Fasering!$D$5:$D$12)</f>
        <v>2321.0989552406004</v>
      </c>
    </row>
    <row r="9" spans="1:47" x14ac:dyDescent="0.3">
      <c r="A9" s="32">
        <f t="shared" ref="A9:A35" si="6">+A8+1</f>
        <v>1</v>
      </c>
      <c r="B9" s="125">
        <v>26851.919999999998</v>
      </c>
      <c r="C9" s="126"/>
      <c r="D9" s="125">
        <f t="shared" si="0"/>
        <v>29064.518207999998</v>
      </c>
      <c r="E9" s="127">
        <f t="shared" si="1"/>
        <v>720.49058644171146</v>
      </c>
      <c r="F9" s="125">
        <f t="shared" si="2"/>
        <v>2422.0431840000001</v>
      </c>
      <c r="G9" s="127">
        <f t="shared" si="3"/>
        <v>60.040882203475967</v>
      </c>
      <c r="H9" s="45">
        <f>'L4'!$H$10</f>
        <v>1707.89</v>
      </c>
      <c r="I9" s="45">
        <f>GEW!$E$12+($F9-GEW!$E$12)*SUM(Fasering!$D$5)</f>
        <v>1821.9627753333334</v>
      </c>
      <c r="J9" s="45">
        <f>GEW!$E$12+($F9-GEW!$E$12)*SUM(Fasering!$D$5:$D$7)</f>
        <v>1977.1217816120879</v>
      </c>
      <c r="K9" s="45">
        <f>GEW!$E$12+($F9-GEW!$E$12)*SUM(Fasering!$D$5:$D$8)</f>
        <v>2066.1460876297915</v>
      </c>
      <c r="L9" s="45">
        <f>GEW!$E$12+($F9-GEW!$E$12)*SUM(Fasering!$D$5:$D$9)</f>
        <v>2155.1703936474946</v>
      </c>
      <c r="M9" s="45">
        <f>GEW!$E$12+($F9-GEW!$E$12)*SUM(Fasering!$D$5:$D$10)</f>
        <v>2244.1946996651982</v>
      </c>
      <c r="N9" s="45">
        <f>GEW!$E$12+($F9-GEW!$E$12)*SUM(Fasering!$D$5:$D$11)</f>
        <v>2333.018877982297</v>
      </c>
      <c r="O9" s="94">
        <f>GEW!$E$12+($F9-GEW!$E$12)*SUM(Fasering!$D$5:$D$12)</f>
        <v>2422.0431840000001</v>
      </c>
      <c r="P9" s="125">
        <f>((B9&lt;19968.2*1.2434)*913.03+(B9&gt;19968.2*1.2434)*(B9&lt;20424.71*1.2434)*(20424.71-B9/1.2434+456.51)+(B9&gt;20424.71*1.2434)*(B9&lt;22659.62*1.2434)*456.51+(B9&gt;22659.62*1.2434)*(B9&lt;23116.13*1.2434)*(23116.13-B9/1.2434))/12*Inhoud!$C$4</f>
        <v>51.201400749999998</v>
      </c>
      <c r="Q9" s="127">
        <f t="shared" ref="Q9:Q35" si="7">P9/40.3399</f>
        <v>1.2692495705244682</v>
      </c>
      <c r="R9" s="45">
        <f>$P9*SUM(Fasering!$D$5)</f>
        <v>0</v>
      </c>
      <c r="S9" s="45">
        <f>$P9*SUM(Fasering!$D$5:$D$7)</f>
        <v>13.238823240542111</v>
      </c>
      <c r="T9" s="45">
        <f>$P9*SUM(Fasering!$D$5:$D$8)</f>
        <v>20.834753890954403</v>
      </c>
      <c r="U9" s="45">
        <f>$P9*SUM(Fasering!$D$5:$D$9)</f>
        <v>28.430684541366695</v>
      </c>
      <c r="V9" s="45">
        <f>$P9*SUM(Fasering!$D$5:$D$10)</f>
        <v>36.026615191778987</v>
      </c>
      <c r="W9" s="45">
        <f>$P9*SUM(Fasering!$D$5:$D$11)</f>
        <v>43.60547009958772</v>
      </c>
      <c r="X9" s="94">
        <f>$P9*SUM(Fasering!$D$5:$D$12)</f>
        <v>51.201400750000012</v>
      </c>
      <c r="Y9" s="125">
        <f>((B9&lt;19968.2*1.2434)*456.51+(B9&gt;19968.2*1.2434)*(B9&lt;20196.46*1.2434)*(20196.46-B9/1.2434+228.26)+(B9&gt;20196.46*1.2434)*(B9&lt;22659.62*1.2434)*228.26+(B9&gt;22659.62*1.2434)*(B9&lt;22887.88*1.2434)*(22887.88-B9/1.2434))/12*Inhoud!$C$4</f>
        <v>25.601261166666667</v>
      </c>
      <c r="Z9" s="127">
        <f t="shared" ref="Z9:Z35" si="8">Y9/40.3399</f>
        <v>0.63463868692452552</v>
      </c>
      <c r="AA9" s="93">
        <f>$Y9*SUM(Fasering!$D$5)</f>
        <v>0</v>
      </c>
      <c r="AB9" s="45">
        <f>$Y9*SUM(Fasering!$D$5:$D$7)</f>
        <v>6.6195566206351284</v>
      </c>
      <c r="AC9" s="45">
        <f>$Y9*SUM(Fasering!$D$5:$D$8)</f>
        <v>10.417605141506764</v>
      </c>
      <c r="AD9" s="45">
        <f>$Y9*SUM(Fasering!$D$5:$D$9)</f>
        <v>14.215653662378397</v>
      </c>
      <c r="AE9" s="45">
        <f>$Y9*SUM(Fasering!$D$5:$D$10)</f>
        <v>18.013702183250032</v>
      </c>
      <c r="AF9" s="45">
        <f>$Y9*SUM(Fasering!$D$5:$D$11)</f>
        <v>21.803212645795039</v>
      </c>
      <c r="AG9" s="94">
        <f>$Y9*SUM(Fasering!$D$5:$D$12)</f>
        <v>25.601261166666674</v>
      </c>
      <c r="AH9" s="5">
        <f>($AK$2+(I9+R9)*12*7.57%)*SUM(Fasering!$D$5)</f>
        <v>0</v>
      </c>
      <c r="AI9" s="9">
        <f>($AK$2+(J9+S9)*12*7.57%)*SUM(Fasering!$D$5:$D$7)</f>
        <v>502.89696338381776</v>
      </c>
      <c r="AJ9" s="9">
        <f>($AK$2+(K9+T9)*12*7.57%)*SUM(Fasering!$D$5:$D$8)</f>
        <v>827.15510553093657</v>
      </c>
      <c r="AK9" s="9">
        <f>($AK$2+(L9+U9)*12*7.57%)*SUM(Fasering!$D$5:$D$9)</f>
        <v>1177.4552496100362</v>
      </c>
      <c r="AL9" s="9">
        <f>($AK$2+(M9+V9)*12*7.57%)*SUM(Fasering!$D$5:$D$10)</f>
        <v>1553.7973956211167</v>
      </c>
      <c r="AM9" s="9">
        <f>($AK$2+(N9+W9)*12*7.57%)*SUM(Fasering!$D$5:$D$11)</f>
        <v>1955.2477736424789</v>
      </c>
      <c r="AN9" s="82">
        <f>($AK$2+(O9+X9)*12*7.57%)*SUM(Fasering!$D$5:$D$12)</f>
        <v>2383.6153807869009</v>
      </c>
      <c r="AO9" s="5">
        <f>($AK$2+(I9+AA9)*12*7.57%)*SUM(Fasering!$D$5)</f>
        <v>0</v>
      </c>
      <c r="AP9" s="9">
        <f>($AK$2+(J9+AB9)*12*7.57%)*SUM(Fasering!$D$5:$D$7)</f>
        <v>501.34223494969223</v>
      </c>
      <c r="AQ9" s="9">
        <f>($AK$2+(K9+AC9)*12*7.57%)*SUM(Fasering!$D$5:$D$8)</f>
        <v>823.30446902795222</v>
      </c>
      <c r="AR9" s="9">
        <f>($AK$2+(L9+AD9)*12*7.57%)*SUM(Fasering!$D$5:$D$9)</f>
        <v>1170.2850638511541</v>
      </c>
      <c r="AS9" s="9">
        <f>($AK$2+(M9+AE9)*12*7.57%)*SUM(Fasering!$D$5:$D$10)</f>
        <v>1542.2840194192979</v>
      </c>
      <c r="AT9" s="9">
        <f>($AK$2+(N9+AF9)*12*7.57%)*SUM(Fasering!$D$5:$D$11)</f>
        <v>1938.3807785044089</v>
      </c>
      <c r="AU9" s="82">
        <f>($AK$2+(O9+AG9)*12*7.57%)*SUM(Fasering!$D$5:$D$12)</f>
        <v>2360.3602139894006</v>
      </c>
    </row>
    <row r="10" spans="1:47" x14ac:dyDescent="0.3">
      <c r="A10" s="32">
        <f t="shared" si="6"/>
        <v>2</v>
      </c>
      <c r="B10" s="125">
        <v>27588</v>
      </c>
      <c r="C10" s="126"/>
      <c r="D10" s="125">
        <f t="shared" si="0"/>
        <v>29861.251200000002</v>
      </c>
      <c r="E10" s="127">
        <f t="shared" si="1"/>
        <v>740.24108141071258</v>
      </c>
      <c r="F10" s="125">
        <f t="shared" si="2"/>
        <v>2488.4376000000002</v>
      </c>
      <c r="G10" s="127">
        <f t="shared" si="3"/>
        <v>61.686756784226041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1994.288966976309</v>
      </c>
      <c r="K10" s="45">
        <f>GEW!$E$12+($F10-GEW!$E$12)*SUM(Fasering!$D$5:$D$8)</f>
        <v>2093.1631476482839</v>
      </c>
      <c r="L10" s="45">
        <f>GEW!$E$12+($F10-GEW!$E$12)*SUM(Fasering!$D$5:$D$9)</f>
        <v>2192.0373283202589</v>
      </c>
      <c r="M10" s="45">
        <f>GEW!$E$12+($F10-GEW!$E$12)*SUM(Fasering!$D$5:$D$10)</f>
        <v>2290.9115089922338</v>
      </c>
      <c r="N10" s="45">
        <f>GEW!$E$12+($F10-GEW!$E$12)*SUM(Fasering!$D$5:$D$11)</f>
        <v>2389.5634193280257</v>
      </c>
      <c r="O10" s="94">
        <f>GEW!$E$12+($F10-GEW!$E$12)*SUM(Fasering!$D$5:$D$12)</f>
        <v>2488.4376000000002</v>
      </c>
      <c r="P10" s="125">
        <f>((B10&lt;19968.2*1.2434)*913.03+(B10&gt;19968.2*1.2434)*(B10&lt;20424.71*1.2434)*(20424.71-B10/1.2434+456.51)+(B10&gt;20424.71*1.2434)*(B10&lt;22659.62*1.2434)*456.51+(B10&gt;22659.62*1.2434)*(B10&lt;23116.13*1.2434)*(23116.13-B10/1.2434))/12*Inhoud!$C$4</f>
        <v>51.201400749999998</v>
      </c>
      <c r="Q10" s="127">
        <f t="shared" si="7"/>
        <v>1.2692495705244682</v>
      </c>
      <c r="R10" s="45">
        <f>$P10*SUM(Fasering!$D$5)</f>
        <v>0</v>
      </c>
      <c r="S10" s="45">
        <f>$P10*SUM(Fasering!$D$5:$D$7)</f>
        <v>13.238823240542111</v>
      </c>
      <c r="T10" s="45">
        <f>$P10*SUM(Fasering!$D$5:$D$8)</f>
        <v>20.834753890954403</v>
      </c>
      <c r="U10" s="45">
        <f>$P10*SUM(Fasering!$D$5:$D$9)</f>
        <v>28.430684541366695</v>
      </c>
      <c r="V10" s="45">
        <f>$P10*SUM(Fasering!$D$5:$D$10)</f>
        <v>36.026615191778987</v>
      </c>
      <c r="W10" s="45">
        <f>$P10*SUM(Fasering!$D$5:$D$11)</f>
        <v>43.60547009958772</v>
      </c>
      <c r="X10" s="94">
        <f>$P10*SUM(Fasering!$D$5:$D$12)</f>
        <v>51.201400750000012</v>
      </c>
      <c r="Y10" s="125">
        <f>((B10&lt;19968.2*1.2434)*456.51+(B10&gt;19968.2*1.2434)*(B10&lt;20196.46*1.2434)*(20196.46-B10/1.2434+228.26)+(B10&gt;20196.46*1.2434)*(B10&lt;22659.62*1.2434)*228.26+(B10&gt;22659.62*1.2434)*(B10&lt;22887.88*1.2434)*(22887.88-B10/1.2434))/12*Inhoud!$C$4</f>
        <v>25.601261166666667</v>
      </c>
      <c r="Z10" s="127">
        <f t="shared" si="8"/>
        <v>0.63463868692452552</v>
      </c>
      <c r="AA10" s="93">
        <f>$Y10*SUM(Fasering!$D$5)</f>
        <v>0</v>
      </c>
      <c r="AB10" s="45">
        <f>$Y10*SUM(Fasering!$D$5:$D$7)</f>
        <v>6.6195566206351284</v>
      </c>
      <c r="AC10" s="45">
        <f>$Y10*SUM(Fasering!$D$5:$D$8)</f>
        <v>10.417605141506764</v>
      </c>
      <c r="AD10" s="45">
        <f>$Y10*SUM(Fasering!$D$5:$D$9)</f>
        <v>14.215653662378397</v>
      </c>
      <c r="AE10" s="45">
        <f>$Y10*SUM(Fasering!$D$5:$D$10)</f>
        <v>18.013702183250032</v>
      </c>
      <c r="AF10" s="45">
        <f>$Y10*SUM(Fasering!$D$5:$D$11)</f>
        <v>21.803212645795039</v>
      </c>
      <c r="AG10" s="94">
        <f>$Y10*SUM(Fasering!$D$5:$D$12)</f>
        <v>25.601261166666674</v>
      </c>
      <c r="AH10" s="5">
        <f>($AK$2+(I10+R10)*12*7.57%)*SUM(Fasering!$D$5)</f>
        <v>0</v>
      </c>
      <c r="AI10" s="9">
        <f>($AK$2+(J10+S10)*12*7.57%)*SUM(Fasering!$D$5:$D$7)</f>
        <v>506.92917914913971</v>
      </c>
      <c r="AJ10" s="9">
        <f>($AK$2+(K10+T10)*12*7.57%)*SUM(Fasering!$D$5:$D$8)</f>
        <v>837.14179958827583</v>
      </c>
      <c r="AK10" s="9">
        <f>($AK$2+(L10+U10)*12*7.57%)*SUM(Fasering!$D$5:$D$9)</f>
        <v>1196.0512535311411</v>
      </c>
      <c r="AL10" s="9">
        <f>($AK$2+(M10+V10)*12*7.57%)*SUM(Fasering!$D$5:$D$10)</f>
        <v>1583.6575409777354</v>
      </c>
      <c r="AM10" s="9">
        <f>($AK$2+(N10+W10)*12*7.57%)*SUM(Fasering!$D$5:$D$11)</f>
        <v>1998.9926246508728</v>
      </c>
      <c r="AN10" s="82">
        <f>($AK$2+(O10+X10)*12*7.57%)*SUM(Fasering!$D$5:$D$12)</f>
        <v>2443.928068281301</v>
      </c>
      <c r="AO10" s="5">
        <f>($AK$2+(I10+AA10)*12*7.57%)*SUM(Fasering!$D$5)</f>
        <v>0</v>
      </c>
      <c r="AP10" s="9">
        <f>($AK$2+(J10+AB10)*12*7.57%)*SUM(Fasering!$D$5:$D$7)</f>
        <v>505.37445071501418</v>
      </c>
      <c r="AQ10" s="9">
        <f>($AK$2+(K10+AC10)*12*7.57%)*SUM(Fasering!$D$5:$D$8)</f>
        <v>833.29116308529137</v>
      </c>
      <c r="AR10" s="9">
        <f>($AK$2+(L10+AD10)*12*7.57%)*SUM(Fasering!$D$5:$D$9)</f>
        <v>1188.8810677722588</v>
      </c>
      <c r="AS10" s="9">
        <f>($AK$2+(M10+AE10)*12*7.57%)*SUM(Fasering!$D$5:$D$10)</f>
        <v>1572.1441647759168</v>
      </c>
      <c r="AT10" s="9">
        <f>($AK$2+(N10+AF10)*12*7.57%)*SUM(Fasering!$D$5:$D$11)</f>
        <v>1982.1256295128028</v>
      </c>
      <c r="AU10" s="82">
        <f>($AK$2+(O10+AG10)*12*7.57%)*SUM(Fasering!$D$5:$D$12)</f>
        <v>2420.6729014838006</v>
      </c>
    </row>
    <row r="11" spans="1:47" x14ac:dyDescent="0.3">
      <c r="A11" s="32">
        <f t="shared" si="6"/>
        <v>3</v>
      </c>
      <c r="B11" s="125">
        <v>28581.48</v>
      </c>
      <c r="C11" s="126"/>
      <c r="D11" s="125">
        <f t="shared" si="0"/>
        <v>30936.593951999999</v>
      </c>
      <c r="E11" s="127">
        <f t="shared" si="1"/>
        <v>766.89813192397594</v>
      </c>
      <c r="F11" s="125">
        <f t="shared" si="2"/>
        <v>2578.0494960000001</v>
      </c>
      <c r="G11" s="127">
        <f t="shared" si="3"/>
        <v>63.90817766033134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2017.4593497005326</v>
      </c>
      <c r="K11" s="45">
        <f>GEW!$E$12+($F11-GEW!$E$12)*SUM(Fasering!$D$5:$D$8)</f>
        <v>2129.6278101675375</v>
      </c>
      <c r="L11" s="45">
        <f>GEW!$E$12+($F11-GEW!$E$12)*SUM(Fasering!$D$5:$D$9)</f>
        <v>2241.7962706345425</v>
      </c>
      <c r="M11" s="45">
        <f>GEW!$E$12+($F11-GEW!$E$12)*SUM(Fasering!$D$5:$D$10)</f>
        <v>2353.9647311015474</v>
      </c>
      <c r="N11" s="45">
        <f>GEW!$E$12+($F11-GEW!$E$12)*SUM(Fasering!$D$5:$D$11)</f>
        <v>2465.8810355329952</v>
      </c>
      <c r="O11" s="94">
        <f>GEW!$E$12+($F11-GEW!$E$12)*SUM(Fasering!$D$5:$D$12)</f>
        <v>2578.0494960000001</v>
      </c>
      <c r="P11" s="125">
        <f>((B11&lt;19968.2*1.2434)*913.03+(B11&gt;19968.2*1.2434)*(B11&lt;20424.71*1.2434)*(20424.71-B11/1.2434+456.51)+(B11&gt;20424.71*1.2434)*(B11&lt;22659.62*1.2434)*456.51+(B11&gt;22659.62*1.2434)*(B11&lt;23116.13*1.2434)*(23116.13-B11/1.2434))/12*Inhoud!$C$4</f>
        <v>14.533140376374085</v>
      </c>
      <c r="Q11" s="127">
        <f t="shared" si="7"/>
        <v>0.36026713939236549</v>
      </c>
      <c r="R11" s="45">
        <f>$P11*SUM(Fasering!$D$5)</f>
        <v>0</v>
      </c>
      <c r="S11" s="45">
        <f>$P11*SUM(Fasering!$D$5:$D$7)</f>
        <v>3.7577424397476502</v>
      </c>
      <c r="T11" s="45">
        <f>$P11*SUM(Fasering!$D$5:$D$8)</f>
        <v>5.9137913918194229</v>
      </c>
      <c r="U11" s="45">
        <f>$P11*SUM(Fasering!$D$5:$D$9)</f>
        <v>8.0698403438911939</v>
      </c>
      <c r="V11" s="45">
        <f>$P11*SUM(Fasering!$D$5:$D$10)</f>
        <v>10.225889295962967</v>
      </c>
      <c r="W11" s="45">
        <f>$P11*SUM(Fasering!$D$5:$D$11)</f>
        <v>12.377091424302316</v>
      </c>
      <c r="X11" s="94">
        <f>$P11*SUM(Fasering!$D$5:$D$12)</f>
        <v>14.533140376374089</v>
      </c>
      <c r="Y11" s="125">
        <f>((B11&lt;19968.2*1.2434)*456.51+(B11&gt;19968.2*1.2434)*(B11&lt;20196.46*1.2434)*(20196.46-B11/1.2434+228.26)+(B11&gt;20196.46*1.2434)*(B11&lt;22659.62*1.2434)*228.26+(B11&gt;22659.62*1.2434)*(B11&lt;22887.88*1.2434)*(22887.88-B11/1.2434))/12*Inhoud!$C$4</f>
        <v>0</v>
      </c>
      <c r="Z11" s="127">
        <f t="shared" si="8"/>
        <v>0</v>
      </c>
      <c r="AA11" s="93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94">
        <f>$Y11*SUM(Fasering!$D$5:$D$12)</f>
        <v>0</v>
      </c>
      <c r="AH11" s="5">
        <f>($AK$2+(I11+R11)*12*7.57%)*SUM(Fasering!$D$5)</f>
        <v>0</v>
      </c>
      <c r="AI11" s="9">
        <f>($AK$2+(J11+S11)*12*7.57%)*SUM(Fasering!$D$5:$D$7)</f>
        <v>510.14451223145983</v>
      </c>
      <c r="AJ11" s="9">
        <f>($AK$2+(K11+T11)*12*7.57%)*SUM(Fasering!$D$5:$D$8)</f>
        <v>845.10529897780066</v>
      </c>
      <c r="AK11" s="9">
        <f>($AK$2+(L11+U11)*12*7.57%)*SUM(Fasering!$D$5:$D$9)</f>
        <v>1210.8799110451343</v>
      </c>
      <c r="AL11" s="9">
        <f>($AK$2+(M11+V11)*12*7.57%)*SUM(Fasering!$D$5:$D$10)</f>
        <v>1607.4683484334621</v>
      </c>
      <c r="AM11" s="9">
        <f>($AK$2+(N11+W11)*12*7.57%)*SUM(Fasering!$D$5:$D$11)</f>
        <v>2033.8752487004372</v>
      </c>
      <c r="AN11" s="82">
        <f>($AK$2+(O11+X11)*12*7.57%)*SUM(Fasering!$D$5:$D$12)</f>
        <v>2492.022066884299</v>
      </c>
      <c r="AO11" s="5">
        <f>($AK$2+(I11+AA11)*12*7.57%)*SUM(Fasering!$D$5)</f>
        <v>0</v>
      </c>
      <c r="AP11" s="9">
        <f>($AK$2+(J11+AB11)*12*7.57%)*SUM(Fasering!$D$5:$D$7)</f>
        <v>509.26189647435683</v>
      </c>
      <c r="AQ11" s="9">
        <f>($AK$2+(K11+AC11)*12*7.57%)*SUM(Fasering!$D$5:$D$8)</f>
        <v>842.91930148922836</v>
      </c>
      <c r="AR11" s="9">
        <f>($AK$2+(L11+AD11)*12*7.57%)*SUM(Fasering!$D$5:$D$9)</f>
        <v>1206.8094130769766</v>
      </c>
      <c r="AS11" s="9">
        <f>($AK$2+(M11+AE11)*12*7.57%)*SUM(Fasering!$D$5:$D$10)</f>
        <v>1600.9322312376021</v>
      </c>
      <c r="AT11" s="9">
        <f>($AK$2+(N11+AF11)*12*7.57%)*SUM(Fasering!$D$5:$D$11)</f>
        <v>2024.2998943446046</v>
      </c>
      <c r="AU11" s="82">
        <f>($AK$2+(O11+AG11)*12*7.57%)*SUM(Fasering!$D$5:$D$12)</f>
        <v>2478.8201621664007</v>
      </c>
    </row>
    <row r="12" spans="1:47" x14ac:dyDescent="0.3">
      <c r="A12" s="32">
        <f t="shared" si="6"/>
        <v>4</v>
      </c>
      <c r="B12" s="125">
        <v>29569.08</v>
      </c>
      <c r="C12" s="126"/>
      <c r="D12" s="125">
        <f t="shared" si="0"/>
        <v>32005.572192000003</v>
      </c>
      <c r="E12" s="127">
        <f t="shared" si="1"/>
        <v>793.39741030592552</v>
      </c>
      <c r="F12" s="125">
        <f t="shared" si="2"/>
        <v>2667.1310160000003</v>
      </c>
      <c r="G12" s="127">
        <f t="shared" si="3"/>
        <v>66.116450858827122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2040.4925964477677</v>
      </c>
      <c r="K12" s="45">
        <f>GEW!$E$12+($F12-GEW!$E$12)*SUM(Fasering!$D$5:$D$8)</f>
        <v>2165.8766533289645</v>
      </c>
      <c r="L12" s="45">
        <f>GEW!$E$12+($F12-GEW!$E$12)*SUM(Fasering!$D$5:$D$9)</f>
        <v>2291.260710210162</v>
      </c>
      <c r="M12" s="45">
        <f>GEW!$E$12+($F12-GEW!$E$12)*SUM(Fasering!$D$5:$D$10)</f>
        <v>2416.644767091359</v>
      </c>
      <c r="N12" s="45">
        <f>GEW!$E$12+($F12-GEW!$E$12)*SUM(Fasering!$D$5:$D$11)</f>
        <v>2541.7469591188033</v>
      </c>
      <c r="O12" s="94">
        <f>GEW!$E$12+($F12-GEW!$E$12)*SUM(Fasering!$D$5:$D$12)</f>
        <v>2667.1310160000003</v>
      </c>
      <c r="P12" s="125">
        <f>((B12&lt;19968.2*1.2434)*913.03+(B12&gt;19968.2*1.2434)*(B12&lt;20424.71*1.2434)*(20424.71-B12/1.2434+456.51)+(B12&gt;20424.71*1.2434)*(B12&lt;22659.62*1.2434)*456.51+(B12&gt;22659.62*1.2434)*(B12&lt;23116.13*1.2434)*(23116.13-B12/1.2434))/12*Inhoud!$C$4</f>
        <v>0</v>
      </c>
      <c r="Q12" s="127">
        <f t="shared" si="7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94">
        <f>$P12*SUM(Fasering!$D$5:$D$12)</f>
        <v>0</v>
      </c>
      <c r="Y12" s="125">
        <f>((B12&lt;19968.2*1.2434)*456.51+(B12&gt;19968.2*1.2434)*(B12&lt;20196.46*1.2434)*(20196.46-B12/1.2434+228.26)+(B12&gt;20196.46*1.2434)*(B12&lt;22659.62*1.2434)*228.26+(B12&gt;22659.62*1.2434)*(B12&lt;22887.88*1.2434)*(22887.88-B12/1.2434))/12*Inhoud!$C$4</f>
        <v>0</v>
      </c>
      <c r="Z12" s="127">
        <f t="shared" si="8"/>
        <v>0</v>
      </c>
      <c r="AA12" s="93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94">
        <f>$Y12*SUM(Fasering!$D$5:$D$12)</f>
        <v>0</v>
      </c>
      <c r="AH12" s="5">
        <f>($AK$2+(I12+R12)*12*7.57%)*SUM(Fasering!$D$5)</f>
        <v>0</v>
      </c>
      <c r="AI12" s="9">
        <f>($AK$2+(J12+S12)*12*7.57%)*SUM(Fasering!$D$5:$D$7)</f>
        <v>514.67192838642063</v>
      </c>
      <c r="AJ12" s="9">
        <f>($AK$2+(K12+T12)*12*7.57%)*SUM(Fasering!$D$5:$D$8)</f>
        <v>856.31846876863847</v>
      </c>
      <c r="AK12" s="9">
        <f>($AK$2+(L12+U12)*12*7.57%)*SUM(Fasering!$D$5:$D$9)</f>
        <v>1231.7597085237805</v>
      </c>
      <c r="AL12" s="9">
        <f>($AK$2+(M12+V12)*12*7.57%)*SUM(Fasering!$D$5:$D$10)</f>
        <v>1640.995647651846</v>
      </c>
      <c r="AM12" s="9">
        <f>($AK$2+(N12+W12)*12*7.57%)*SUM(Fasering!$D$5:$D$11)</f>
        <v>2082.9924479473239</v>
      </c>
      <c r="AN12" s="82">
        <f>($AK$2+(O12+X12)*12*7.57%)*SUM(Fasering!$D$5:$D$12)</f>
        <v>2559.7418149344007</v>
      </c>
      <c r="AO12" s="5">
        <f>($AK$2+(I12+AA12)*12*7.57%)*SUM(Fasering!$D$5)</f>
        <v>0</v>
      </c>
      <c r="AP12" s="9">
        <f>($AK$2+(J12+AB12)*12*7.57%)*SUM(Fasering!$D$5:$D$7)</f>
        <v>514.67192838642063</v>
      </c>
      <c r="AQ12" s="9">
        <f>($AK$2+(K12+AC12)*12*7.57%)*SUM(Fasering!$D$5:$D$8)</f>
        <v>856.31846876863847</v>
      </c>
      <c r="AR12" s="9">
        <f>($AK$2+(L12+AD12)*12*7.57%)*SUM(Fasering!$D$5:$D$9)</f>
        <v>1231.7597085237805</v>
      </c>
      <c r="AS12" s="9">
        <f>($AK$2+(M12+AE12)*12*7.57%)*SUM(Fasering!$D$5:$D$10)</f>
        <v>1640.995647651846</v>
      </c>
      <c r="AT12" s="9">
        <f>($AK$2+(N12+AF12)*12*7.57%)*SUM(Fasering!$D$5:$D$11)</f>
        <v>2082.9924479473239</v>
      </c>
      <c r="AU12" s="82">
        <f>($AK$2+(O12+AG12)*12*7.57%)*SUM(Fasering!$D$5:$D$12)</f>
        <v>2559.7418149344007</v>
      </c>
    </row>
    <row r="13" spans="1:47" x14ac:dyDescent="0.3">
      <c r="A13" s="32">
        <f t="shared" si="6"/>
        <v>5</v>
      </c>
      <c r="B13" s="125">
        <v>29579.040000000001</v>
      </c>
      <c r="C13" s="126"/>
      <c r="D13" s="125">
        <f t="shared" si="0"/>
        <v>32016.352896</v>
      </c>
      <c r="E13" s="127">
        <f t="shared" si="1"/>
        <v>793.66465697733508</v>
      </c>
      <c r="F13" s="125">
        <f t="shared" si="2"/>
        <v>2668.0294080000003</v>
      </c>
      <c r="G13" s="127">
        <f t="shared" si="3"/>
        <v>66.138721414777933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2040.7248880006255</v>
      </c>
      <c r="K13" s="45">
        <f>GEW!$E$12+($F13-GEW!$E$12)*SUM(Fasering!$D$5:$D$8)</f>
        <v>2166.2422248942621</v>
      </c>
      <c r="L13" s="45">
        <f>GEW!$E$12+($F13-GEW!$E$12)*SUM(Fasering!$D$5:$D$9)</f>
        <v>2291.7595617878987</v>
      </c>
      <c r="M13" s="45">
        <f>GEW!$E$12+($F13-GEW!$E$12)*SUM(Fasering!$D$5:$D$10)</f>
        <v>2417.2768986815358</v>
      </c>
      <c r="N13" s="45">
        <f>GEW!$E$12+($F13-GEW!$E$12)*SUM(Fasering!$D$5:$D$11)</f>
        <v>2542.5120711063637</v>
      </c>
      <c r="O13" s="94">
        <f>GEW!$E$12+($F13-GEW!$E$12)*SUM(Fasering!$D$5:$D$12)</f>
        <v>2668.0294080000003</v>
      </c>
      <c r="P13" s="125">
        <f>((B13&lt;19968.2*1.2434)*913.03+(B13&gt;19968.2*1.2434)*(B13&lt;20424.71*1.2434)*(20424.71-B13/1.2434+456.51)+(B13&gt;20424.71*1.2434)*(B13&lt;22659.62*1.2434)*456.51+(B13&gt;22659.62*1.2434)*(B13&lt;23116.13*1.2434)*(23116.13-B13/1.2434))/12*Inhoud!$C$4</f>
        <v>0</v>
      </c>
      <c r="Q13" s="127">
        <f t="shared" si="7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94">
        <f>$P13*SUM(Fasering!$D$5:$D$12)</f>
        <v>0</v>
      </c>
      <c r="Y13" s="125">
        <f>((B13&lt;19968.2*1.2434)*456.51+(B13&gt;19968.2*1.2434)*(B13&lt;20196.46*1.2434)*(20196.46-B13/1.2434+228.26)+(B13&gt;20196.46*1.2434)*(B13&lt;22659.62*1.2434)*228.26+(B13&gt;22659.62*1.2434)*(B13&lt;22887.88*1.2434)*(22887.88-B13/1.2434))/12*Inhoud!$C$4</f>
        <v>0</v>
      </c>
      <c r="Z13" s="127">
        <f t="shared" si="8"/>
        <v>0</v>
      </c>
      <c r="AA13" s="93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94">
        <f>$Y13*SUM(Fasering!$D$5:$D$12)</f>
        <v>0</v>
      </c>
      <c r="AH13" s="5">
        <f>($AK$2+(I13+R13)*12*7.57%)*SUM(Fasering!$D$5)</f>
        <v>0</v>
      </c>
      <c r="AI13" s="9">
        <f>($AK$2+(J13+S13)*12*7.57%)*SUM(Fasering!$D$5:$D$7)</f>
        <v>514.72648885406363</v>
      </c>
      <c r="AJ13" s="9">
        <f>($AK$2+(K13+T13)*12*7.57%)*SUM(Fasering!$D$5:$D$8)</f>
        <v>856.45360010329125</v>
      </c>
      <c r="AK13" s="9">
        <f>($AK$2+(L13+U13)*12*7.57%)*SUM(Fasering!$D$5:$D$9)</f>
        <v>1232.0113336175937</v>
      </c>
      <c r="AL13" s="9">
        <f>($AK$2+(M13+V13)*12*7.57%)*SUM(Fasering!$D$5:$D$10)</f>
        <v>1641.3996893969716</v>
      </c>
      <c r="AM13" s="9">
        <f>($AK$2+(N13+W13)*12*7.57%)*SUM(Fasering!$D$5:$D$11)</f>
        <v>2083.5843655595995</v>
      </c>
      <c r="AN13" s="82">
        <f>($AK$2+(O13+X13)*12*7.57%)*SUM(Fasering!$D$5:$D$12)</f>
        <v>2560.5579142272009</v>
      </c>
      <c r="AO13" s="5">
        <f>($AK$2+(I13+AA13)*12*7.57%)*SUM(Fasering!$D$5)</f>
        <v>0</v>
      </c>
      <c r="AP13" s="9">
        <f>($AK$2+(J13+AB13)*12*7.57%)*SUM(Fasering!$D$5:$D$7)</f>
        <v>514.72648885406363</v>
      </c>
      <c r="AQ13" s="9">
        <f>($AK$2+(K13+AC13)*12*7.57%)*SUM(Fasering!$D$5:$D$8)</f>
        <v>856.45360010329125</v>
      </c>
      <c r="AR13" s="9">
        <f>($AK$2+(L13+AD13)*12*7.57%)*SUM(Fasering!$D$5:$D$9)</f>
        <v>1232.0113336175937</v>
      </c>
      <c r="AS13" s="9">
        <f>($AK$2+(M13+AE13)*12*7.57%)*SUM(Fasering!$D$5:$D$10)</f>
        <v>1641.3996893969716</v>
      </c>
      <c r="AT13" s="9">
        <f>($AK$2+(N13+AF13)*12*7.57%)*SUM(Fasering!$D$5:$D$11)</f>
        <v>2083.5843655595995</v>
      </c>
      <c r="AU13" s="82">
        <f>($AK$2+(O13+AG13)*12*7.57%)*SUM(Fasering!$D$5:$D$12)</f>
        <v>2560.5579142272009</v>
      </c>
    </row>
    <row r="14" spans="1:47" x14ac:dyDescent="0.3">
      <c r="A14" s="32">
        <f t="shared" si="6"/>
        <v>6</v>
      </c>
      <c r="B14" s="125">
        <v>30986.639999999999</v>
      </c>
      <c r="C14" s="126"/>
      <c r="D14" s="125">
        <f t="shared" si="0"/>
        <v>33539.939136000001</v>
      </c>
      <c r="E14" s="127">
        <f t="shared" si="1"/>
        <v>831.43337331029579</v>
      </c>
      <c r="F14" s="125">
        <f t="shared" si="2"/>
        <v>2794.9949280000001</v>
      </c>
      <c r="G14" s="127">
        <f t="shared" si="3"/>
        <v>69.286114442524649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2073.5535616756033</v>
      </c>
      <c r="K14" s="45">
        <f>GEW!$E$12+($F14-GEW!$E$12)*SUM(Fasering!$D$5:$D$8)</f>
        <v>2217.9067364718494</v>
      </c>
      <c r="L14" s="45">
        <f>GEW!$E$12+($F14-GEW!$E$12)*SUM(Fasering!$D$5:$D$9)</f>
        <v>2362.259911268095</v>
      </c>
      <c r="M14" s="45">
        <f>GEW!$E$12+($F14-GEW!$E$12)*SUM(Fasering!$D$5:$D$10)</f>
        <v>2506.6130860643411</v>
      </c>
      <c r="N14" s="45">
        <f>GEW!$E$12+($F14-GEW!$E$12)*SUM(Fasering!$D$5:$D$11)</f>
        <v>2650.6417532037544</v>
      </c>
      <c r="O14" s="94">
        <f>GEW!$E$12+($F14-GEW!$E$12)*SUM(Fasering!$D$5:$D$12)</f>
        <v>2794.9949280000001</v>
      </c>
      <c r="P14" s="125">
        <f>((B14&lt;19968.2*1.2434)*913.03+(B14&gt;19968.2*1.2434)*(B14&lt;20424.71*1.2434)*(20424.71-B14/1.2434+456.51)+(B14&gt;20424.71*1.2434)*(B14&lt;22659.62*1.2434)*456.51+(B14&gt;22659.62*1.2434)*(B14&lt;23116.13*1.2434)*(23116.13-B14/1.2434))/12*Inhoud!$C$4</f>
        <v>0</v>
      </c>
      <c r="Q14" s="127">
        <f t="shared" si="7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94">
        <f>$P14*SUM(Fasering!$D$5:$D$12)</f>
        <v>0</v>
      </c>
      <c r="Y14" s="125">
        <f>((B14&lt;19968.2*1.2434)*456.51+(B14&gt;19968.2*1.2434)*(B14&lt;20196.46*1.2434)*(20196.46-B14/1.2434+228.26)+(B14&gt;20196.46*1.2434)*(B14&lt;22659.62*1.2434)*228.26+(B14&gt;22659.62*1.2434)*(B14&lt;22887.88*1.2434)*(22887.88-B14/1.2434))/12*Inhoud!$C$4</f>
        <v>0</v>
      </c>
      <c r="Z14" s="127">
        <f t="shared" si="8"/>
        <v>0</v>
      </c>
      <c r="AA14" s="93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94">
        <f>$Y14*SUM(Fasering!$D$5:$D$12)</f>
        <v>0</v>
      </c>
      <c r="AH14" s="5">
        <f>($AK$2+(I14+R14)*12*7.57%)*SUM(Fasering!$D$5)</f>
        <v>0</v>
      </c>
      <c r="AI14" s="9">
        <f>($AK$2+(J14+S14)*12*7.57%)*SUM(Fasering!$D$5:$D$7)</f>
        <v>522.43726337757619</v>
      </c>
      <c r="AJ14" s="9">
        <f>($AK$2+(K14+T14)*12*7.57%)*SUM(Fasering!$D$5:$D$8)</f>
        <v>875.55107667528171</v>
      </c>
      <c r="AK14" s="9">
        <f>($AK$2+(L14+U14)*12*7.57%)*SUM(Fasering!$D$5:$D$9)</f>
        <v>1267.5723257914708</v>
      </c>
      <c r="AL14" s="9">
        <f>($AK$2+(M14+V14)*12*7.57%)*SUM(Fasering!$D$5:$D$10)</f>
        <v>1698.501010726143</v>
      </c>
      <c r="AM14" s="9">
        <f>($AK$2+(N14+W14)*12*7.57%)*SUM(Fasering!$D$5:$D$11)</f>
        <v>2167.2373004028436</v>
      </c>
      <c r="AN14" s="82">
        <f>($AK$2+(O14+X14)*12*7.57%)*SUM(Fasering!$D$5:$D$12)</f>
        <v>2675.8933925952006</v>
      </c>
      <c r="AO14" s="5">
        <f>($AK$2+(I14+AA14)*12*7.57%)*SUM(Fasering!$D$5)</f>
        <v>0</v>
      </c>
      <c r="AP14" s="9">
        <f>($AK$2+(J14+AB14)*12*7.57%)*SUM(Fasering!$D$5:$D$7)</f>
        <v>522.43726337757619</v>
      </c>
      <c r="AQ14" s="9">
        <f>($AK$2+(K14+AC14)*12*7.57%)*SUM(Fasering!$D$5:$D$8)</f>
        <v>875.55107667528171</v>
      </c>
      <c r="AR14" s="9">
        <f>($AK$2+(L14+AD14)*12*7.57%)*SUM(Fasering!$D$5:$D$9)</f>
        <v>1267.5723257914708</v>
      </c>
      <c r="AS14" s="9">
        <f>($AK$2+(M14+AE14)*12*7.57%)*SUM(Fasering!$D$5:$D$10)</f>
        <v>1698.501010726143</v>
      </c>
      <c r="AT14" s="9">
        <f>($AK$2+(N14+AF14)*12*7.57%)*SUM(Fasering!$D$5:$D$11)</f>
        <v>2167.2373004028436</v>
      </c>
      <c r="AU14" s="82">
        <f>($AK$2+(O14+AG14)*12*7.57%)*SUM(Fasering!$D$5:$D$12)</f>
        <v>2675.8933925952006</v>
      </c>
    </row>
    <row r="15" spans="1:47" x14ac:dyDescent="0.3">
      <c r="A15" s="32">
        <f t="shared" si="6"/>
        <v>7</v>
      </c>
      <c r="B15" s="125">
        <v>32599.56</v>
      </c>
      <c r="C15" s="126"/>
      <c r="D15" s="125">
        <f t="shared" si="0"/>
        <v>35285.763744000003</v>
      </c>
      <c r="E15" s="127">
        <f t="shared" si="1"/>
        <v>874.71123488159378</v>
      </c>
      <c r="F15" s="125">
        <f t="shared" si="2"/>
        <v>2940.4803120000001</v>
      </c>
      <c r="G15" s="127">
        <f t="shared" si="3"/>
        <v>72.892602906799482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2111.1707997715434</v>
      </c>
      <c r="K15" s="45">
        <f>GEW!$E$12+($F15-GEW!$E$12)*SUM(Fasering!$D$5:$D$8)</f>
        <v>2277.1073076665934</v>
      </c>
      <c r="L15" s="45">
        <f>GEW!$E$12+($F15-GEW!$E$12)*SUM(Fasering!$D$5:$D$9)</f>
        <v>2443.043815561643</v>
      </c>
      <c r="M15" s="45">
        <f>GEW!$E$12+($F15-GEW!$E$12)*SUM(Fasering!$D$5:$D$10)</f>
        <v>2608.980323456693</v>
      </c>
      <c r="N15" s="45">
        <f>GEW!$E$12+($F15-GEW!$E$12)*SUM(Fasering!$D$5:$D$11)</f>
        <v>2774.5438041049506</v>
      </c>
      <c r="O15" s="94">
        <f>GEW!$E$12+($F15-GEW!$E$12)*SUM(Fasering!$D$5:$D$12)</f>
        <v>2940.4803120000006</v>
      </c>
      <c r="P15" s="125">
        <f>((B15&lt;19968.2*1.2434)*913.03+(B15&gt;19968.2*1.2434)*(B15&lt;20424.71*1.2434)*(20424.71-B15/1.2434+456.51)+(B15&gt;20424.71*1.2434)*(B15&lt;22659.62*1.2434)*456.51+(B15&gt;22659.62*1.2434)*(B15&lt;23116.13*1.2434)*(23116.13-B15/1.2434))/12*Inhoud!$C$4</f>
        <v>0</v>
      </c>
      <c r="Q15" s="127">
        <f t="shared" si="7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94">
        <f>$P15*SUM(Fasering!$D$5:$D$12)</f>
        <v>0</v>
      </c>
      <c r="Y15" s="125">
        <f>((B15&lt;19968.2*1.2434)*456.51+(B15&gt;19968.2*1.2434)*(B15&lt;20196.46*1.2434)*(20196.46-B15/1.2434+228.26)+(B15&gt;20196.46*1.2434)*(B15&lt;22659.62*1.2434)*228.26+(B15&gt;22659.62*1.2434)*(B15&lt;22887.88*1.2434)*(22887.88-B15/1.2434))/12*Inhoud!$C$4</f>
        <v>0</v>
      </c>
      <c r="Z15" s="127">
        <f t="shared" si="8"/>
        <v>0</v>
      </c>
      <c r="AA15" s="93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94">
        <f>$Y15*SUM(Fasering!$D$5:$D$12)</f>
        <v>0</v>
      </c>
      <c r="AH15" s="5">
        <f>($AK$2+(I15+R15)*12*7.57%)*SUM(Fasering!$D$5)</f>
        <v>0</v>
      </c>
      <c r="AI15" s="9">
        <f>($AK$2+(J15+S15)*12*7.57%)*SUM(Fasering!$D$5:$D$7)</f>
        <v>531.27277236057125</v>
      </c>
      <c r="AJ15" s="9">
        <f>($AK$2+(K15+T15)*12*7.57%)*SUM(Fasering!$D$5:$D$8)</f>
        <v>897.43421244715933</v>
      </c>
      <c r="AK15" s="9">
        <f>($AK$2+(L15+U15)*12*7.57%)*SUM(Fasering!$D$5:$D$9)</f>
        <v>1308.3204328510681</v>
      </c>
      <c r="AL15" s="9">
        <f>($AK$2+(M15+V15)*12*7.57%)*SUM(Fasering!$D$5:$D$10)</f>
        <v>1763.9314335722979</v>
      </c>
      <c r="AM15" s="9">
        <f>($AK$2+(N15+W15)*12*7.57%)*SUM(Fasering!$D$5:$D$11)</f>
        <v>2263.0922959039549</v>
      </c>
      <c r="AN15" s="82">
        <f>($AK$2+(O15+X15)*12*7.57%)*SUM(Fasering!$D$5:$D$12)</f>
        <v>2808.0523154208013</v>
      </c>
      <c r="AO15" s="5">
        <f>($AK$2+(I15+AA15)*12*7.57%)*SUM(Fasering!$D$5)</f>
        <v>0</v>
      </c>
      <c r="AP15" s="9">
        <f>($AK$2+(J15+AB15)*12*7.57%)*SUM(Fasering!$D$5:$D$7)</f>
        <v>531.27277236057125</v>
      </c>
      <c r="AQ15" s="9">
        <f>($AK$2+(K15+AC15)*12*7.57%)*SUM(Fasering!$D$5:$D$8)</f>
        <v>897.43421244715933</v>
      </c>
      <c r="AR15" s="9">
        <f>($AK$2+(L15+AD15)*12*7.57%)*SUM(Fasering!$D$5:$D$9)</f>
        <v>1308.3204328510681</v>
      </c>
      <c r="AS15" s="9">
        <f>($AK$2+(M15+AE15)*12*7.57%)*SUM(Fasering!$D$5:$D$10)</f>
        <v>1763.9314335722979</v>
      </c>
      <c r="AT15" s="9">
        <f>($AK$2+(N15+AF15)*12*7.57%)*SUM(Fasering!$D$5:$D$11)</f>
        <v>2263.0922959039549</v>
      </c>
      <c r="AU15" s="82">
        <f>($AK$2+(O15+AG15)*12*7.57%)*SUM(Fasering!$D$5:$D$12)</f>
        <v>2808.0523154208013</v>
      </c>
    </row>
    <row r="16" spans="1:47" x14ac:dyDescent="0.3">
      <c r="A16" s="32">
        <f t="shared" si="6"/>
        <v>8</v>
      </c>
      <c r="B16" s="125">
        <v>32599.56</v>
      </c>
      <c r="C16" s="126"/>
      <c r="D16" s="125">
        <f t="shared" si="0"/>
        <v>35285.763744000003</v>
      </c>
      <c r="E16" s="127">
        <f t="shared" si="1"/>
        <v>874.71123488159378</v>
      </c>
      <c r="F16" s="125">
        <f t="shared" si="2"/>
        <v>2940.4803120000001</v>
      </c>
      <c r="G16" s="127">
        <f t="shared" si="3"/>
        <v>72.892602906799482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2111.1707997715434</v>
      </c>
      <c r="K16" s="45">
        <f>GEW!$E$12+($F16-GEW!$E$12)*SUM(Fasering!$D$5:$D$8)</f>
        <v>2277.1073076665934</v>
      </c>
      <c r="L16" s="45">
        <f>GEW!$E$12+($F16-GEW!$E$12)*SUM(Fasering!$D$5:$D$9)</f>
        <v>2443.043815561643</v>
      </c>
      <c r="M16" s="45">
        <f>GEW!$E$12+($F16-GEW!$E$12)*SUM(Fasering!$D$5:$D$10)</f>
        <v>2608.980323456693</v>
      </c>
      <c r="N16" s="45">
        <f>GEW!$E$12+($F16-GEW!$E$12)*SUM(Fasering!$D$5:$D$11)</f>
        <v>2774.5438041049506</v>
      </c>
      <c r="O16" s="94">
        <f>GEW!$E$12+($F16-GEW!$E$12)*SUM(Fasering!$D$5:$D$12)</f>
        <v>2940.4803120000006</v>
      </c>
      <c r="P16" s="125">
        <f>((B16&lt;19968.2*1.2434)*913.03+(B16&gt;19968.2*1.2434)*(B16&lt;20424.71*1.2434)*(20424.71-B16/1.2434+456.51)+(B16&gt;20424.71*1.2434)*(B16&lt;22659.62*1.2434)*456.51+(B16&gt;22659.62*1.2434)*(B16&lt;23116.13*1.2434)*(23116.13-B16/1.2434))/12*Inhoud!$C$4</f>
        <v>0</v>
      </c>
      <c r="Q16" s="127">
        <f t="shared" si="7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94">
        <f>$P16*SUM(Fasering!$D$5:$D$12)</f>
        <v>0</v>
      </c>
      <c r="Y16" s="125">
        <f>((B16&lt;19968.2*1.2434)*456.51+(B16&gt;19968.2*1.2434)*(B16&lt;20196.46*1.2434)*(20196.46-B16/1.2434+228.26)+(B16&gt;20196.46*1.2434)*(B16&lt;22659.62*1.2434)*228.26+(B16&gt;22659.62*1.2434)*(B16&lt;22887.88*1.2434)*(22887.88-B16/1.2434))/12*Inhoud!$C$4</f>
        <v>0</v>
      </c>
      <c r="Z16" s="127">
        <f t="shared" si="8"/>
        <v>0</v>
      </c>
      <c r="AA16" s="93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94">
        <f>$Y16*SUM(Fasering!$D$5:$D$12)</f>
        <v>0</v>
      </c>
      <c r="AH16" s="5">
        <f>($AK$2+(I16+R16)*12*7.57%)*SUM(Fasering!$D$5)</f>
        <v>0</v>
      </c>
      <c r="AI16" s="9">
        <f>($AK$2+(J16+S16)*12*7.57%)*SUM(Fasering!$D$5:$D$7)</f>
        <v>531.27277236057125</v>
      </c>
      <c r="AJ16" s="9">
        <f>($AK$2+(K16+T16)*12*7.57%)*SUM(Fasering!$D$5:$D$8)</f>
        <v>897.43421244715933</v>
      </c>
      <c r="AK16" s="9">
        <f>($AK$2+(L16+U16)*12*7.57%)*SUM(Fasering!$D$5:$D$9)</f>
        <v>1308.3204328510681</v>
      </c>
      <c r="AL16" s="9">
        <f>($AK$2+(M16+V16)*12*7.57%)*SUM(Fasering!$D$5:$D$10)</f>
        <v>1763.9314335722979</v>
      </c>
      <c r="AM16" s="9">
        <f>($AK$2+(N16+W16)*12*7.57%)*SUM(Fasering!$D$5:$D$11)</f>
        <v>2263.0922959039549</v>
      </c>
      <c r="AN16" s="82">
        <f>($AK$2+(O16+X16)*12*7.57%)*SUM(Fasering!$D$5:$D$12)</f>
        <v>2808.0523154208013</v>
      </c>
      <c r="AO16" s="5">
        <f>($AK$2+(I16+AA16)*12*7.57%)*SUM(Fasering!$D$5)</f>
        <v>0</v>
      </c>
      <c r="AP16" s="9">
        <f>($AK$2+(J16+AB16)*12*7.57%)*SUM(Fasering!$D$5:$D$7)</f>
        <v>531.27277236057125</v>
      </c>
      <c r="AQ16" s="9">
        <f>($AK$2+(K16+AC16)*12*7.57%)*SUM(Fasering!$D$5:$D$8)</f>
        <v>897.43421244715933</v>
      </c>
      <c r="AR16" s="9">
        <f>($AK$2+(L16+AD16)*12*7.57%)*SUM(Fasering!$D$5:$D$9)</f>
        <v>1308.3204328510681</v>
      </c>
      <c r="AS16" s="9">
        <f>($AK$2+(M16+AE16)*12*7.57%)*SUM(Fasering!$D$5:$D$10)</f>
        <v>1763.9314335722979</v>
      </c>
      <c r="AT16" s="9">
        <f>($AK$2+(N16+AF16)*12*7.57%)*SUM(Fasering!$D$5:$D$11)</f>
        <v>2263.0922959039549</v>
      </c>
      <c r="AU16" s="82">
        <f>($AK$2+(O16+AG16)*12*7.57%)*SUM(Fasering!$D$5:$D$12)</f>
        <v>2808.0523154208013</v>
      </c>
    </row>
    <row r="17" spans="1:47" x14ac:dyDescent="0.3">
      <c r="A17" s="32">
        <f t="shared" si="6"/>
        <v>9</v>
      </c>
      <c r="B17" s="125">
        <v>33421.08</v>
      </c>
      <c r="C17" s="126"/>
      <c r="D17" s="125">
        <f t="shared" si="0"/>
        <v>36174.976992000004</v>
      </c>
      <c r="E17" s="127">
        <f t="shared" si="1"/>
        <v>896.7542555137718</v>
      </c>
      <c r="F17" s="125">
        <f t="shared" si="2"/>
        <v>3014.5814160000004</v>
      </c>
      <c r="G17" s="127">
        <f t="shared" si="3"/>
        <v>74.729521292814326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2130.3306548422083</v>
      </c>
      <c r="K17" s="45">
        <f>GEW!$E$12+($F17-GEW!$E$12)*SUM(Fasering!$D$5:$D$8)</f>
        <v>2307.260355088602</v>
      </c>
      <c r="L17" s="45">
        <f>GEW!$E$12+($F17-GEW!$E$12)*SUM(Fasering!$D$5:$D$9)</f>
        <v>2484.1900553349956</v>
      </c>
      <c r="M17" s="45">
        <f>GEW!$E$12+($F17-GEW!$E$12)*SUM(Fasering!$D$5:$D$10)</f>
        <v>2661.1197555813897</v>
      </c>
      <c r="N17" s="45">
        <f>GEW!$E$12+($F17-GEW!$E$12)*SUM(Fasering!$D$5:$D$11)</f>
        <v>2837.6517157536068</v>
      </c>
      <c r="O17" s="94">
        <f>GEW!$E$12+($F17-GEW!$E$12)*SUM(Fasering!$D$5:$D$12)</f>
        <v>3014.5814160000009</v>
      </c>
      <c r="P17" s="125">
        <f>((B17&lt;19968.2*1.2434)*913.03+(B17&gt;19968.2*1.2434)*(B17&lt;20424.71*1.2434)*(20424.71-B17/1.2434+456.51)+(B17&gt;20424.71*1.2434)*(B17&lt;22659.62*1.2434)*456.51+(B17&gt;22659.62*1.2434)*(B17&lt;23116.13*1.2434)*(23116.13-B17/1.2434))/12*Inhoud!$C$4</f>
        <v>0</v>
      </c>
      <c r="Q17" s="127">
        <f t="shared" si="7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94">
        <f>$P17*SUM(Fasering!$D$5:$D$12)</f>
        <v>0</v>
      </c>
      <c r="Y17" s="125">
        <f>((B17&lt;19968.2*1.2434)*456.51+(B17&gt;19968.2*1.2434)*(B17&lt;20196.46*1.2434)*(20196.46-B17/1.2434+228.26)+(B17&gt;20196.46*1.2434)*(B17&lt;22659.62*1.2434)*228.26+(B17&gt;22659.62*1.2434)*(B17&lt;22887.88*1.2434)*(22887.88-B17/1.2434))/12*Inhoud!$C$4</f>
        <v>0</v>
      </c>
      <c r="Z17" s="127">
        <f t="shared" si="8"/>
        <v>0</v>
      </c>
      <c r="AA17" s="93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94">
        <f>$Y17*SUM(Fasering!$D$5:$D$12)</f>
        <v>0</v>
      </c>
      <c r="AH17" s="5">
        <f>($AK$2+(I17+R17)*12*7.57%)*SUM(Fasering!$D$5)</f>
        <v>0</v>
      </c>
      <c r="AI17" s="9">
        <f>($AK$2+(J17+S17)*12*7.57%)*SUM(Fasering!$D$5:$D$7)</f>
        <v>535.77302490856528</v>
      </c>
      <c r="AJ17" s="9">
        <f>($AK$2+(K17+T17)*12*7.57%)*SUM(Fasering!$D$5:$D$8)</f>
        <v>908.58010542344653</v>
      </c>
      <c r="AK17" s="9">
        <f>($AK$2+(L17+U17)*12*7.57%)*SUM(Fasering!$D$5:$D$9)</f>
        <v>1329.0749556492233</v>
      </c>
      <c r="AL17" s="9">
        <f>($AK$2+(M17+V17)*12*7.57%)*SUM(Fasering!$D$5:$D$10)</f>
        <v>1797.2575755858966</v>
      </c>
      <c r="AM17" s="9">
        <f>($AK$2+(N17+W17)*12*7.57%)*SUM(Fasering!$D$5:$D$11)</f>
        <v>2311.9148016104209</v>
      </c>
      <c r="AN17" s="82">
        <f>($AK$2+(O17+X17)*12*7.57%)*SUM(Fasering!$D$5:$D$12)</f>
        <v>2875.3657582944015</v>
      </c>
      <c r="AO17" s="5">
        <f>($AK$2+(I17+AA17)*12*7.57%)*SUM(Fasering!$D$5)</f>
        <v>0</v>
      </c>
      <c r="AP17" s="9">
        <f>($AK$2+(J17+AB17)*12*7.57%)*SUM(Fasering!$D$5:$D$7)</f>
        <v>535.77302490856528</v>
      </c>
      <c r="AQ17" s="9">
        <f>($AK$2+(K17+AC17)*12*7.57%)*SUM(Fasering!$D$5:$D$8)</f>
        <v>908.58010542344653</v>
      </c>
      <c r="AR17" s="9">
        <f>($AK$2+(L17+AD17)*12*7.57%)*SUM(Fasering!$D$5:$D$9)</f>
        <v>1329.0749556492233</v>
      </c>
      <c r="AS17" s="9">
        <f>($AK$2+(M17+AE17)*12*7.57%)*SUM(Fasering!$D$5:$D$10)</f>
        <v>1797.2575755858966</v>
      </c>
      <c r="AT17" s="9">
        <f>($AK$2+(N17+AF17)*12*7.57%)*SUM(Fasering!$D$5:$D$11)</f>
        <v>2311.9148016104209</v>
      </c>
      <c r="AU17" s="82">
        <f>($AK$2+(O17+AG17)*12*7.57%)*SUM(Fasering!$D$5:$D$12)</f>
        <v>2875.3657582944015</v>
      </c>
    </row>
    <row r="18" spans="1:47" x14ac:dyDescent="0.3">
      <c r="A18" s="32">
        <f t="shared" si="6"/>
        <v>10</v>
      </c>
      <c r="B18" s="125">
        <v>33860.520000000004</v>
      </c>
      <c r="C18" s="126"/>
      <c r="D18" s="125">
        <f t="shared" si="0"/>
        <v>36650.626848000007</v>
      </c>
      <c r="E18" s="127">
        <f t="shared" si="1"/>
        <v>908.54530744994429</v>
      </c>
      <c r="F18" s="125">
        <f t="shared" si="2"/>
        <v>3054.2189040000007</v>
      </c>
      <c r="G18" s="127">
        <f t="shared" si="3"/>
        <v>75.712108954162034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2140.579470102035</v>
      </c>
      <c r="K18" s="45">
        <f>GEW!$E$12+($F18-GEW!$E$12)*SUM(Fasering!$D$5:$D$8)</f>
        <v>2323.3895487285954</v>
      </c>
      <c r="L18" s="45">
        <f>GEW!$E$12+($F18-GEW!$E$12)*SUM(Fasering!$D$5:$D$9)</f>
        <v>2506.1996273551558</v>
      </c>
      <c r="M18" s="45">
        <f>GEW!$E$12+($F18-GEW!$E$12)*SUM(Fasering!$D$5:$D$10)</f>
        <v>2689.0097059817163</v>
      </c>
      <c r="N18" s="45">
        <f>GEW!$E$12+($F18-GEW!$E$12)*SUM(Fasering!$D$5:$D$11)</f>
        <v>2871.4088253734408</v>
      </c>
      <c r="O18" s="94">
        <f>GEW!$E$12+($F18-GEW!$E$12)*SUM(Fasering!$D$5:$D$12)</f>
        <v>3054.2189040000012</v>
      </c>
      <c r="P18" s="125">
        <f>((B18&lt;19968.2*1.2434)*913.03+(B18&gt;19968.2*1.2434)*(B18&lt;20424.71*1.2434)*(20424.71-B18/1.2434+456.51)+(B18&gt;20424.71*1.2434)*(B18&lt;22659.62*1.2434)*456.51+(B18&gt;22659.62*1.2434)*(B18&lt;23116.13*1.2434)*(23116.13-B18/1.2434))/12*Inhoud!$C$4</f>
        <v>0</v>
      </c>
      <c r="Q18" s="127">
        <f t="shared" si="7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94">
        <f>$P18*SUM(Fasering!$D$5:$D$12)</f>
        <v>0</v>
      </c>
      <c r="Y18" s="125">
        <f>((B18&lt;19968.2*1.2434)*456.51+(B18&gt;19968.2*1.2434)*(B18&lt;20196.46*1.2434)*(20196.46-B18/1.2434+228.26)+(B18&gt;20196.46*1.2434)*(B18&lt;22659.62*1.2434)*228.26+(B18&gt;22659.62*1.2434)*(B18&lt;22887.88*1.2434)*(22887.88-B18/1.2434))/12*Inhoud!$C$4</f>
        <v>0</v>
      </c>
      <c r="Z18" s="127">
        <f t="shared" si="8"/>
        <v>0</v>
      </c>
      <c r="AA18" s="93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94">
        <f>$Y18*SUM(Fasering!$D$5:$D$12)</f>
        <v>0</v>
      </c>
      <c r="AH18" s="5">
        <f>($AK$2+(I18+R18)*12*7.57%)*SUM(Fasering!$D$5)</f>
        <v>0</v>
      </c>
      <c r="AI18" s="9">
        <f>($AK$2+(J18+S18)*12*7.57%)*SUM(Fasering!$D$5:$D$7)</f>
        <v>538.18025903517241</v>
      </c>
      <c r="AJ18" s="9">
        <f>($AK$2+(K18+T18)*12*7.57%)*SUM(Fasering!$D$5:$D$8)</f>
        <v>914.54216503185467</v>
      </c>
      <c r="AK18" s="9">
        <f>($AK$2+(L18+U18)*12*7.57%)*SUM(Fasering!$D$5:$D$9)</f>
        <v>1340.1767760533785</v>
      </c>
      <c r="AL18" s="9">
        <f>($AK$2+(M18+V18)*12*7.57%)*SUM(Fasering!$D$5:$D$10)</f>
        <v>1815.0840920997432</v>
      </c>
      <c r="AM18" s="9">
        <f>($AK$2+(N18+W18)*12*7.57%)*SUM(Fasering!$D$5:$D$11)</f>
        <v>2338.0304919255072</v>
      </c>
      <c r="AN18" s="82">
        <f>($AK$2+(O18+X18)*12*7.57%)*SUM(Fasering!$D$5:$D$12)</f>
        <v>2911.3724523936016</v>
      </c>
      <c r="AO18" s="5">
        <f>($AK$2+(I18+AA18)*12*7.57%)*SUM(Fasering!$D$5)</f>
        <v>0</v>
      </c>
      <c r="AP18" s="9">
        <f>($AK$2+(J18+AB18)*12*7.57%)*SUM(Fasering!$D$5:$D$7)</f>
        <v>538.18025903517241</v>
      </c>
      <c r="AQ18" s="9">
        <f>($AK$2+(K18+AC18)*12*7.57%)*SUM(Fasering!$D$5:$D$8)</f>
        <v>914.54216503185467</v>
      </c>
      <c r="AR18" s="9">
        <f>($AK$2+(L18+AD18)*12*7.57%)*SUM(Fasering!$D$5:$D$9)</f>
        <v>1340.1767760533785</v>
      </c>
      <c r="AS18" s="9">
        <f>($AK$2+(M18+AE18)*12*7.57%)*SUM(Fasering!$D$5:$D$10)</f>
        <v>1815.0840920997432</v>
      </c>
      <c r="AT18" s="9">
        <f>($AK$2+(N18+AF18)*12*7.57%)*SUM(Fasering!$D$5:$D$11)</f>
        <v>2338.0304919255072</v>
      </c>
      <c r="AU18" s="82">
        <f>($AK$2+(O18+AG18)*12*7.57%)*SUM(Fasering!$D$5:$D$12)</f>
        <v>2911.3724523936016</v>
      </c>
    </row>
    <row r="19" spans="1:47" x14ac:dyDescent="0.3">
      <c r="A19" s="32">
        <f t="shared" si="6"/>
        <v>11</v>
      </c>
      <c r="B19" s="125">
        <v>34242.120000000003</v>
      </c>
      <c r="C19" s="126"/>
      <c r="D19" s="125">
        <f t="shared" si="0"/>
        <v>37063.670688000006</v>
      </c>
      <c r="E19" s="127">
        <f t="shared" si="1"/>
        <v>918.78439678829159</v>
      </c>
      <c r="F19" s="125">
        <f t="shared" si="2"/>
        <v>3088.6392240000005</v>
      </c>
      <c r="G19" s="127">
        <f t="shared" si="3"/>
        <v>76.565366399024299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2149.4793151392414</v>
      </c>
      <c r="K19" s="45">
        <f>GEW!$E$12+($F19-GEW!$E$12)*SUM(Fasering!$D$5:$D$8)</f>
        <v>2337.3957846038493</v>
      </c>
      <c r="L19" s="45">
        <f>GEW!$E$12+($F19-GEW!$E$12)*SUM(Fasering!$D$5:$D$9)</f>
        <v>2525.3122540684572</v>
      </c>
      <c r="M19" s="45">
        <f>GEW!$E$12+($F19-GEW!$E$12)*SUM(Fasering!$D$5:$D$10)</f>
        <v>2713.228723533065</v>
      </c>
      <c r="N19" s="45">
        <f>GEW!$E$12+($F19-GEW!$E$12)*SUM(Fasering!$D$5:$D$11)</f>
        <v>2900.7227545353926</v>
      </c>
      <c r="O19" s="94">
        <f>GEW!$E$12+($F19-GEW!$E$12)*SUM(Fasering!$D$5:$D$12)</f>
        <v>3088.6392240000005</v>
      </c>
      <c r="P19" s="125">
        <f>((B19&lt;19968.2*1.2434)*913.03+(B19&gt;19968.2*1.2434)*(B19&lt;20424.71*1.2434)*(20424.71-B19/1.2434+456.51)+(B19&gt;20424.71*1.2434)*(B19&lt;22659.62*1.2434)*456.51+(B19&gt;22659.62*1.2434)*(B19&lt;23116.13*1.2434)*(23116.13-B19/1.2434))/12*Inhoud!$C$4</f>
        <v>0</v>
      </c>
      <c r="Q19" s="127">
        <f t="shared" si="7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94">
        <f>$P19*SUM(Fasering!$D$5:$D$12)</f>
        <v>0</v>
      </c>
      <c r="Y19" s="125">
        <f>((B19&lt;19968.2*1.2434)*456.51+(B19&gt;19968.2*1.2434)*(B19&lt;20196.46*1.2434)*(20196.46-B19/1.2434+228.26)+(B19&gt;20196.46*1.2434)*(B19&lt;22659.62*1.2434)*228.26+(B19&gt;22659.62*1.2434)*(B19&lt;22887.88*1.2434)*(22887.88-B19/1.2434))/12*Inhoud!$C$4</f>
        <v>0</v>
      </c>
      <c r="Z19" s="127">
        <f t="shared" si="8"/>
        <v>0</v>
      </c>
      <c r="AA19" s="93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94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540.27064803643157</v>
      </c>
      <c r="AJ19" s="9">
        <f>($AK$2+(K19+T19)*12*7.57%)*SUM(Fasering!$D$5:$D$8)</f>
        <v>919.71948604625618</v>
      </c>
      <c r="AK19" s="9">
        <f>($AK$2+(L19+U19)*12*7.57%)*SUM(Fasering!$D$5:$D$9)</f>
        <v>1349.8173519368333</v>
      </c>
      <c r="AL19" s="9">
        <f>($AK$2+(M19+V19)*12*7.57%)*SUM(Fasering!$D$5:$D$10)</f>
        <v>1830.5642457081633</v>
      </c>
      <c r="AM19" s="9">
        <f>($AK$2+(N19+W19)*12*7.57%)*SUM(Fasering!$D$5:$D$11)</f>
        <v>2360.708781166898</v>
      </c>
      <c r="AN19" s="82">
        <f>($AK$2+(O19+X19)*12*7.57%)*SUM(Fasering!$D$5:$D$12)</f>
        <v>2942.6398710816011</v>
      </c>
      <c r="AO19" s="5">
        <f>($AK$2+(I19+AA19)*12*7.57%)*SUM(Fasering!$D$5)</f>
        <v>0</v>
      </c>
      <c r="AP19" s="9">
        <f>($AK$2+(J19+AB19)*12*7.57%)*SUM(Fasering!$D$5:$D$7)</f>
        <v>540.27064803643157</v>
      </c>
      <c r="AQ19" s="9">
        <f>($AK$2+(K19+AC19)*12*7.57%)*SUM(Fasering!$D$5:$D$8)</f>
        <v>919.71948604625618</v>
      </c>
      <c r="AR19" s="9">
        <f>($AK$2+(L19+AD19)*12*7.57%)*SUM(Fasering!$D$5:$D$9)</f>
        <v>1349.8173519368333</v>
      </c>
      <c r="AS19" s="9">
        <f>($AK$2+(M19+AE19)*12*7.57%)*SUM(Fasering!$D$5:$D$10)</f>
        <v>1830.5642457081633</v>
      </c>
      <c r="AT19" s="9">
        <f>($AK$2+(N19+AF19)*12*7.57%)*SUM(Fasering!$D$5:$D$11)</f>
        <v>2360.708781166898</v>
      </c>
      <c r="AU19" s="82">
        <f>($AK$2+(O19+AG19)*12*7.57%)*SUM(Fasering!$D$5:$D$12)</f>
        <v>2942.6398710816011</v>
      </c>
    </row>
    <row r="20" spans="1:47" x14ac:dyDescent="0.3">
      <c r="A20" s="32">
        <f t="shared" si="6"/>
        <v>12</v>
      </c>
      <c r="B20" s="125">
        <v>35278.080000000002</v>
      </c>
      <c r="C20" s="126"/>
      <c r="D20" s="125">
        <f t="shared" si="0"/>
        <v>38184.993792000001</v>
      </c>
      <c r="E20" s="127">
        <f t="shared" si="1"/>
        <v>946.58127045431445</v>
      </c>
      <c r="F20" s="125">
        <f t="shared" si="2"/>
        <v>3182.0828160000001</v>
      </c>
      <c r="G20" s="127">
        <f t="shared" si="3"/>
        <v>78.881772537859547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2173.6404353298708</v>
      </c>
      <c r="K20" s="45">
        <f>GEW!$E$12+($F20-GEW!$E$12)*SUM(Fasering!$D$5:$D$8)</f>
        <v>2375.4196318714799</v>
      </c>
      <c r="L20" s="45">
        <f>GEW!$E$12+($F20-GEW!$E$12)*SUM(Fasering!$D$5:$D$9)</f>
        <v>2577.1988284130894</v>
      </c>
      <c r="M20" s="45">
        <f>GEW!$E$12+($F20-GEW!$E$12)*SUM(Fasering!$D$5:$D$10)</f>
        <v>2778.9780249546984</v>
      </c>
      <c r="N20" s="45">
        <f>GEW!$E$12+($F20-GEW!$E$12)*SUM(Fasering!$D$5:$D$11)</f>
        <v>2980.303619458391</v>
      </c>
      <c r="O20" s="94">
        <f>GEW!$E$12+($F20-GEW!$E$12)*SUM(Fasering!$D$5:$D$12)</f>
        <v>3182.0828160000001</v>
      </c>
      <c r="P20" s="125">
        <f>((B20&lt;19968.2*1.2434)*913.03+(B20&gt;19968.2*1.2434)*(B20&lt;20424.71*1.2434)*(20424.71-B20/1.2434+456.51)+(B20&gt;20424.71*1.2434)*(B20&lt;22659.62*1.2434)*456.51+(B20&gt;22659.62*1.2434)*(B20&lt;23116.13*1.2434)*(23116.13-B20/1.2434))/12*Inhoud!$C$4</f>
        <v>0</v>
      </c>
      <c r="Q20" s="127">
        <f t="shared" si="7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94">
        <f>$P20*SUM(Fasering!$D$5:$D$12)</f>
        <v>0</v>
      </c>
      <c r="Y20" s="125">
        <f>((B20&lt;19968.2*1.2434)*456.51+(B20&gt;19968.2*1.2434)*(B20&lt;20196.46*1.2434)*(20196.46-B20/1.2434+228.26)+(B20&gt;20196.46*1.2434)*(B20&lt;22659.62*1.2434)*228.26+(B20&gt;22659.62*1.2434)*(B20&lt;22887.88*1.2434)*(22887.88-B20/1.2434))/12*Inhoud!$C$4</f>
        <v>0</v>
      </c>
      <c r="Z20" s="127">
        <f t="shared" si="8"/>
        <v>0</v>
      </c>
      <c r="AA20" s="93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94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545.94559402632797</v>
      </c>
      <c r="AJ20" s="9">
        <f>($AK$2+(K20+T20)*12*7.57%)*SUM(Fasering!$D$5:$D$8)</f>
        <v>933.77477293849779</v>
      </c>
      <c r="AK20" s="9">
        <f>($AK$2+(L20+U20)*12*7.57%)*SUM(Fasering!$D$5:$D$9)</f>
        <v>1375.9893933210687</v>
      </c>
      <c r="AL20" s="9">
        <f>($AK$2+(M20+V20)*12*7.57%)*SUM(Fasering!$D$5:$D$10)</f>
        <v>1872.5894551740405</v>
      </c>
      <c r="AM20" s="9">
        <f>($AK$2+(N20+W20)*12*7.57%)*SUM(Fasering!$D$5:$D$11)</f>
        <v>2422.2753443810261</v>
      </c>
      <c r="AN20" s="82">
        <f>($AK$2+(O20+X20)*12*7.57%)*SUM(Fasering!$D$5:$D$12)</f>
        <v>3027.5240300544006</v>
      </c>
      <c r="AO20" s="5">
        <f>($AK$2+(I20+AA20)*12*7.57%)*SUM(Fasering!$D$5)</f>
        <v>0</v>
      </c>
      <c r="AP20" s="9">
        <f>($AK$2+(J20+AB20)*12*7.57%)*SUM(Fasering!$D$5:$D$7)</f>
        <v>545.94559402632797</v>
      </c>
      <c r="AQ20" s="9">
        <f>($AK$2+(K20+AC20)*12*7.57%)*SUM(Fasering!$D$5:$D$8)</f>
        <v>933.77477293849779</v>
      </c>
      <c r="AR20" s="9">
        <f>($AK$2+(L20+AD20)*12*7.57%)*SUM(Fasering!$D$5:$D$9)</f>
        <v>1375.9893933210687</v>
      </c>
      <c r="AS20" s="9">
        <f>($AK$2+(M20+AE20)*12*7.57%)*SUM(Fasering!$D$5:$D$10)</f>
        <v>1872.5894551740405</v>
      </c>
      <c r="AT20" s="9">
        <f>($AK$2+(N20+AF20)*12*7.57%)*SUM(Fasering!$D$5:$D$11)</f>
        <v>2422.2753443810261</v>
      </c>
      <c r="AU20" s="82">
        <f>($AK$2+(O20+AG20)*12*7.57%)*SUM(Fasering!$D$5:$D$12)</f>
        <v>3027.5240300544006</v>
      </c>
    </row>
    <row r="21" spans="1:47" x14ac:dyDescent="0.3">
      <c r="A21" s="32">
        <f t="shared" si="6"/>
        <v>13</v>
      </c>
      <c r="B21" s="125">
        <v>35288.159999999996</v>
      </c>
      <c r="C21" s="126"/>
      <c r="D21" s="125">
        <f t="shared" si="0"/>
        <v>38195.904383999994</v>
      </c>
      <c r="E21" s="127">
        <f t="shared" si="1"/>
        <v>946.85173696513857</v>
      </c>
      <c r="F21" s="125">
        <f t="shared" si="2"/>
        <v>3182.9920320000001</v>
      </c>
      <c r="G21" s="127">
        <f t="shared" si="3"/>
        <v>78.904311413761562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2173.8755255761366</v>
      </c>
      <c r="K21" s="45">
        <f>GEW!$E$12+($F21-GEW!$E$12)*SUM(Fasering!$D$5:$D$8)</f>
        <v>2375.789607913468</v>
      </c>
      <c r="L21" s="45">
        <f>GEW!$E$12+($F21-GEW!$E$12)*SUM(Fasering!$D$5:$D$9)</f>
        <v>2577.7036902507989</v>
      </c>
      <c r="M21" s="45">
        <f>GEW!$E$12+($F21-GEW!$E$12)*SUM(Fasering!$D$5:$D$10)</f>
        <v>2779.6177725881303</v>
      </c>
      <c r="N21" s="45">
        <f>GEW!$E$12+($F21-GEW!$E$12)*SUM(Fasering!$D$5:$D$11)</f>
        <v>2981.0779496626692</v>
      </c>
      <c r="O21" s="94">
        <f>GEW!$E$12+($F21-GEW!$E$12)*SUM(Fasering!$D$5:$D$12)</f>
        <v>3182.9920320000001</v>
      </c>
      <c r="P21" s="125">
        <f>((B21&lt;19968.2*1.2434)*913.03+(B21&gt;19968.2*1.2434)*(B21&lt;20424.71*1.2434)*(20424.71-B21/1.2434+456.51)+(B21&gt;20424.71*1.2434)*(B21&lt;22659.62*1.2434)*456.51+(B21&gt;22659.62*1.2434)*(B21&lt;23116.13*1.2434)*(23116.13-B21/1.2434))/12*Inhoud!$C$4</f>
        <v>0</v>
      </c>
      <c r="Q21" s="127">
        <f t="shared" si="7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94">
        <f>$P21*SUM(Fasering!$D$5:$D$12)</f>
        <v>0</v>
      </c>
      <c r="Y21" s="125">
        <f>((B21&lt;19968.2*1.2434)*456.51+(B21&gt;19968.2*1.2434)*(B21&lt;20196.46*1.2434)*(20196.46-B21/1.2434+228.26)+(B21&gt;20196.46*1.2434)*(B21&lt;22659.62*1.2434)*228.26+(B21&gt;22659.62*1.2434)*(B21&lt;22887.88*1.2434)*(22887.88-B21/1.2434))/12*Inhoud!$C$4</f>
        <v>0</v>
      </c>
      <c r="Z21" s="127">
        <f t="shared" si="8"/>
        <v>0</v>
      </c>
      <c r="AA21" s="93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94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546.00081184900262</v>
      </c>
      <c r="AJ21" s="9">
        <f>($AK$2+(K21+T21)*12*7.57%)*SUM(Fasering!$D$5:$D$8)</f>
        <v>933.91153236151979</v>
      </c>
      <c r="AK21" s="9">
        <f>($AK$2+(L21+U21)*12*7.57%)*SUM(Fasering!$D$5:$D$9)</f>
        <v>1376.2440500425184</v>
      </c>
      <c r="AL21" s="9">
        <f>($AK$2+(M21+V21)*12*7.57%)*SUM(Fasering!$D$5:$D$10)</f>
        <v>1872.9983648919988</v>
      </c>
      <c r="AM21" s="9">
        <f>($AK$2+(N21+W21)*12*7.57%)*SUM(Fasering!$D$5:$D$11)</f>
        <v>2422.8743935307984</v>
      </c>
      <c r="AN21" s="82">
        <f>($AK$2+(O21+X21)*12*7.57%)*SUM(Fasering!$D$5:$D$12)</f>
        <v>3028.3499618688006</v>
      </c>
      <c r="AO21" s="5">
        <f>($AK$2+(I21+AA21)*12*7.57%)*SUM(Fasering!$D$5)</f>
        <v>0</v>
      </c>
      <c r="AP21" s="9">
        <f>($AK$2+(J21+AB21)*12*7.57%)*SUM(Fasering!$D$5:$D$7)</f>
        <v>546.00081184900262</v>
      </c>
      <c r="AQ21" s="9">
        <f>($AK$2+(K21+AC21)*12*7.57%)*SUM(Fasering!$D$5:$D$8)</f>
        <v>933.91153236151979</v>
      </c>
      <c r="AR21" s="9">
        <f>($AK$2+(L21+AD21)*12*7.57%)*SUM(Fasering!$D$5:$D$9)</f>
        <v>1376.2440500425184</v>
      </c>
      <c r="AS21" s="9">
        <f>($AK$2+(M21+AE21)*12*7.57%)*SUM(Fasering!$D$5:$D$10)</f>
        <v>1872.9983648919988</v>
      </c>
      <c r="AT21" s="9">
        <f>($AK$2+(N21+AF21)*12*7.57%)*SUM(Fasering!$D$5:$D$11)</f>
        <v>2422.8743935307984</v>
      </c>
      <c r="AU21" s="82">
        <f>($AK$2+(O21+AG21)*12*7.57%)*SUM(Fasering!$D$5:$D$12)</f>
        <v>3028.3499618688006</v>
      </c>
    </row>
    <row r="22" spans="1:47" x14ac:dyDescent="0.3">
      <c r="A22" s="32">
        <f t="shared" si="6"/>
        <v>14</v>
      </c>
      <c r="B22" s="125">
        <v>36695.760000000002</v>
      </c>
      <c r="C22" s="126"/>
      <c r="D22" s="125">
        <f t="shared" si="0"/>
        <v>39719.490624000005</v>
      </c>
      <c r="E22" s="127">
        <f t="shared" si="1"/>
        <v>984.62045329809951</v>
      </c>
      <c r="F22" s="125">
        <f t="shared" si="2"/>
        <v>3309.9575520000003</v>
      </c>
      <c r="G22" s="127">
        <f t="shared" si="3"/>
        <v>82.051704441508292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2206.7041992511145</v>
      </c>
      <c r="K22" s="45">
        <f>GEW!$E$12+($F22-GEW!$E$12)*SUM(Fasering!$D$5:$D$8)</f>
        <v>2427.4541194910548</v>
      </c>
      <c r="L22" s="45">
        <f>GEW!$E$12+($F22-GEW!$E$12)*SUM(Fasering!$D$5:$D$9)</f>
        <v>2648.2040397309952</v>
      </c>
      <c r="M22" s="45">
        <f>GEW!$E$12+($F22-GEW!$E$12)*SUM(Fasering!$D$5:$D$10)</f>
        <v>2868.953959970936</v>
      </c>
      <c r="N22" s="45">
        <f>GEW!$E$12+($F22-GEW!$E$12)*SUM(Fasering!$D$5:$D$11)</f>
        <v>3089.2076317600604</v>
      </c>
      <c r="O22" s="94">
        <f>GEW!$E$12+($F22-GEW!$E$12)*SUM(Fasering!$D$5:$D$12)</f>
        <v>3309.9575520000008</v>
      </c>
      <c r="P22" s="125">
        <f>((B22&lt;19968.2*1.2434)*913.03+(B22&gt;19968.2*1.2434)*(B22&lt;20424.71*1.2434)*(20424.71-B22/1.2434+456.51)+(B22&gt;20424.71*1.2434)*(B22&lt;22659.62*1.2434)*456.51+(B22&gt;22659.62*1.2434)*(B22&lt;23116.13*1.2434)*(23116.13-B22/1.2434))/12*Inhoud!$C$4</f>
        <v>0</v>
      </c>
      <c r="Q22" s="127">
        <f t="shared" si="7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94">
        <f>$P22*SUM(Fasering!$D$5:$D$12)</f>
        <v>0</v>
      </c>
      <c r="Y22" s="125">
        <f>((B22&lt;19968.2*1.2434)*456.51+(B22&gt;19968.2*1.2434)*(B22&lt;20196.46*1.2434)*(20196.46-B22/1.2434+228.26)+(B22&gt;20196.46*1.2434)*(B22&lt;22659.62*1.2434)*228.26+(B22&gt;22659.62*1.2434)*(B22&lt;22887.88*1.2434)*(22887.88-B22/1.2434))/12*Inhoud!$C$4</f>
        <v>0</v>
      </c>
      <c r="Z22" s="127">
        <f t="shared" si="8"/>
        <v>0</v>
      </c>
      <c r="AA22" s="93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94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553.7115863725154</v>
      </c>
      <c r="AJ22" s="9">
        <f>($AK$2+(K22+T22)*12*7.57%)*SUM(Fasering!$D$5:$D$8)</f>
        <v>953.00900893351013</v>
      </c>
      <c r="AK22" s="9">
        <f>($AK$2+(L22+U22)*12*7.57%)*SUM(Fasering!$D$5:$D$9)</f>
        <v>1411.8050422163951</v>
      </c>
      <c r="AL22" s="9">
        <f>($AK$2+(M22+V22)*12*7.57%)*SUM(Fasering!$D$5:$D$10)</f>
        <v>1930.0996862211707</v>
      </c>
      <c r="AM22" s="9">
        <f>($AK$2+(N22+W22)*12*7.57%)*SUM(Fasering!$D$5:$D$11)</f>
        <v>2506.5273283740426</v>
      </c>
      <c r="AN22" s="82">
        <f>($AK$2+(O22+X22)*12*7.57%)*SUM(Fasering!$D$5:$D$12)</f>
        <v>3143.6854402368022</v>
      </c>
      <c r="AO22" s="5">
        <f>($AK$2+(I22+AA22)*12*7.57%)*SUM(Fasering!$D$5)</f>
        <v>0</v>
      </c>
      <c r="AP22" s="9">
        <f>($AK$2+(J22+AB22)*12*7.57%)*SUM(Fasering!$D$5:$D$7)</f>
        <v>553.7115863725154</v>
      </c>
      <c r="AQ22" s="9">
        <f>($AK$2+(K22+AC22)*12*7.57%)*SUM(Fasering!$D$5:$D$8)</f>
        <v>953.00900893351013</v>
      </c>
      <c r="AR22" s="9">
        <f>($AK$2+(L22+AD22)*12*7.57%)*SUM(Fasering!$D$5:$D$9)</f>
        <v>1411.8050422163951</v>
      </c>
      <c r="AS22" s="9">
        <f>($AK$2+(M22+AE22)*12*7.57%)*SUM(Fasering!$D$5:$D$10)</f>
        <v>1930.0996862211707</v>
      </c>
      <c r="AT22" s="9">
        <f>($AK$2+(N22+AF22)*12*7.57%)*SUM(Fasering!$D$5:$D$11)</f>
        <v>2506.5273283740426</v>
      </c>
      <c r="AU22" s="82">
        <f>($AK$2+(O22+AG22)*12*7.57%)*SUM(Fasering!$D$5:$D$12)</f>
        <v>3143.6854402368022</v>
      </c>
    </row>
    <row r="23" spans="1:47" x14ac:dyDescent="0.3">
      <c r="A23" s="32">
        <f t="shared" si="6"/>
        <v>15</v>
      </c>
      <c r="B23" s="125">
        <v>36705.840000000004</v>
      </c>
      <c r="C23" s="126"/>
      <c r="D23" s="125">
        <f t="shared" si="0"/>
        <v>39730.401216000006</v>
      </c>
      <c r="E23" s="127">
        <f t="shared" si="1"/>
        <v>984.89091980892385</v>
      </c>
      <c r="F23" s="125">
        <f t="shared" si="2"/>
        <v>3310.8667680000003</v>
      </c>
      <c r="G23" s="127">
        <f t="shared" si="3"/>
        <v>82.074243317410307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2206.9392894973803</v>
      </c>
      <c r="K23" s="45">
        <f>GEW!$E$12+($F23-GEW!$E$12)*SUM(Fasering!$D$5:$D$8)</f>
        <v>2427.824095533043</v>
      </c>
      <c r="L23" s="45">
        <f>GEW!$E$12+($F23-GEW!$E$12)*SUM(Fasering!$D$5:$D$9)</f>
        <v>2648.7089015687052</v>
      </c>
      <c r="M23" s="45">
        <f>GEW!$E$12+($F23-GEW!$E$12)*SUM(Fasering!$D$5:$D$10)</f>
        <v>2869.5937076043674</v>
      </c>
      <c r="N23" s="45">
        <f>GEW!$E$12+($F23-GEW!$E$12)*SUM(Fasering!$D$5:$D$11)</f>
        <v>3089.9819619643381</v>
      </c>
      <c r="O23" s="94">
        <f>GEW!$E$12+($F23-GEW!$E$12)*SUM(Fasering!$D$5:$D$12)</f>
        <v>3310.8667680000008</v>
      </c>
      <c r="P23" s="125">
        <f>((B23&lt;19968.2*1.2434)*913.03+(B23&gt;19968.2*1.2434)*(B23&lt;20424.71*1.2434)*(20424.71-B23/1.2434+456.51)+(B23&gt;20424.71*1.2434)*(B23&lt;22659.62*1.2434)*456.51+(B23&gt;22659.62*1.2434)*(B23&lt;23116.13*1.2434)*(23116.13-B23/1.2434))/12*Inhoud!$C$4</f>
        <v>0</v>
      </c>
      <c r="Q23" s="127">
        <f t="shared" si="7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94">
        <f>$P23*SUM(Fasering!$D$5:$D$12)</f>
        <v>0</v>
      </c>
      <c r="Y23" s="125">
        <f>((B23&lt;19968.2*1.2434)*456.51+(B23&gt;19968.2*1.2434)*(B23&lt;20196.46*1.2434)*(20196.46-B23/1.2434+228.26)+(B23&gt;20196.46*1.2434)*(B23&lt;22659.62*1.2434)*228.26+(B23&gt;22659.62*1.2434)*(B23&lt;22887.88*1.2434)*(22887.88-B23/1.2434))/12*Inhoud!$C$4</f>
        <v>0</v>
      </c>
      <c r="Z23" s="127">
        <f t="shared" si="8"/>
        <v>0</v>
      </c>
      <c r="AA23" s="93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94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553.76680419519016</v>
      </c>
      <c r="AJ23" s="9">
        <f>($AK$2+(K23+T23)*12*7.57%)*SUM(Fasering!$D$5:$D$8)</f>
        <v>953.14576835653224</v>
      </c>
      <c r="AK23" s="9">
        <f>($AK$2+(L23+U23)*12*7.57%)*SUM(Fasering!$D$5:$D$9)</f>
        <v>1412.059698937845</v>
      </c>
      <c r="AL23" s="9">
        <f>($AK$2+(M23+V23)*12*7.57%)*SUM(Fasering!$D$5:$D$10)</f>
        <v>1930.5085959391286</v>
      </c>
      <c r="AM23" s="9">
        <f>($AK$2+(N23+W23)*12*7.57%)*SUM(Fasering!$D$5:$D$11)</f>
        <v>2507.1263775238153</v>
      </c>
      <c r="AN23" s="82">
        <f>($AK$2+(O23+X23)*12*7.57%)*SUM(Fasering!$D$5:$D$12)</f>
        <v>3144.5113720512022</v>
      </c>
      <c r="AO23" s="5">
        <f>($AK$2+(I23+AA23)*12*7.57%)*SUM(Fasering!$D$5)</f>
        <v>0</v>
      </c>
      <c r="AP23" s="9">
        <f>($AK$2+(J23+AB23)*12*7.57%)*SUM(Fasering!$D$5:$D$7)</f>
        <v>553.76680419519016</v>
      </c>
      <c r="AQ23" s="9">
        <f>($AK$2+(K23+AC23)*12*7.57%)*SUM(Fasering!$D$5:$D$8)</f>
        <v>953.14576835653224</v>
      </c>
      <c r="AR23" s="9">
        <f>($AK$2+(L23+AD23)*12*7.57%)*SUM(Fasering!$D$5:$D$9)</f>
        <v>1412.059698937845</v>
      </c>
      <c r="AS23" s="9">
        <f>($AK$2+(M23+AE23)*12*7.57%)*SUM(Fasering!$D$5:$D$10)</f>
        <v>1930.5085959391286</v>
      </c>
      <c r="AT23" s="9">
        <f>($AK$2+(N23+AF23)*12*7.57%)*SUM(Fasering!$D$5:$D$11)</f>
        <v>2507.1263775238153</v>
      </c>
      <c r="AU23" s="82">
        <f>($AK$2+(O23+AG23)*12*7.57%)*SUM(Fasering!$D$5:$D$12)</f>
        <v>3144.5113720512022</v>
      </c>
    </row>
    <row r="24" spans="1:47" x14ac:dyDescent="0.3">
      <c r="A24" s="32">
        <f t="shared" si="6"/>
        <v>16</v>
      </c>
      <c r="B24" s="125">
        <v>38712.840000000004</v>
      </c>
      <c r="C24" s="126"/>
      <c r="D24" s="125">
        <f t="shared" si="0"/>
        <v>41902.778016000004</v>
      </c>
      <c r="E24" s="127">
        <f t="shared" si="1"/>
        <v>1038.7427340176848</v>
      </c>
      <c r="F24" s="125">
        <f t="shared" si="2"/>
        <v>3491.8981680000002</v>
      </c>
      <c r="G24" s="127">
        <f t="shared" si="3"/>
        <v>86.561894501473731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2253.7474367449508</v>
      </c>
      <c r="K24" s="45">
        <f>GEW!$E$12+($F24-GEW!$E$12)*SUM(Fasering!$D$5:$D$8)</f>
        <v>2501.488968178835</v>
      </c>
      <c r="L24" s="45">
        <f>GEW!$E$12+($F24-GEW!$E$12)*SUM(Fasering!$D$5:$D$9)</f>
        <v>2749.2304996127191</v>
      </c>
      <c r="M24" s="45">
        <f>GEW!$E$12+($F24-GEW!$E$12)*SUM(Fasering!$D$5:$D$10)</f>
        <v>2996.9720310466028</v>
      </c>
      <c r="N24" s="45">
        <f>GEW!$E$12+($F24-GEW!$E$12)*SUM(Fasering!$D$5:$D$11)</f>
        <v>3244.1566365661165</v>
      </c>
      <c r="O24" s="94">
        <f>GEW!$E$12+($F24-GEW!$E$12)*SUM(Fasering!$D$5:$D$12)</f>
        <v>3491.8981680000006</v>
      </c>
      <c r="P24" s="125">
        <f>((B24&lt;19968.2*1.2434)*913.03+(B24&gt;19968.2*1.2434)*(B24&lt;20424.71*1.2434)*(20424.71-B24/1.2434+456.51)+(B24&gt;20424.71*1.2434)*(B24&lt;22659.62*1.2434)*456.51+(B24&gt;22659.62*1.2434)*(B24&lt;23116.13*1.2434)*(23116.13-B24/1.2434))/12*Inhoud!$C$4</f>
        <v>0</v>
      </c>
      <c r="Q24" s="127">
        <f t="shared" si="7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94">
        <f>$P24*SUM(Fasering!$D$5:$D$12)</f>
        <v>0</v>
      </c>
      <c r="Y24" s="125">
        <f>((B24&lt;19968.2*1.2434)*456.51+(B24&gt;19968.2*1.2434)*(B24&lt;20196.46*1.2434)*(20196.46-B24/1.2434+228.26)+(B24&gt;20196.46*1.2434)*(B24&lt;22659.62*1.2434)*228.26+(B24&gt;22659.62*1.2434)*(B24&lt;22887.88*1.2434)*(22887.88-B24/1.2434))/12*Inhoud!$C$4</f>
        <v>0</v>
      </c>
      <c r="Z24" s="127">
        <f t="shared" si="8"/>
        <v>0</v>
      </c>
      <c r="AA24" s="93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94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564.7610671027561</v>
      </c>
      <c r="AJ24" s="9">
        <f>($AK$2+(K24+T24)*12*7.57%)*SUM(Fasering!$D$5:$D$8)</f>
        <v>980.3755463332194</v>
      </c>
      <c r="AK24" s="9">
        <f>($AK$2+(L24+U24)*12*7.57%)*SUM(Fasering!$D$5:$D$9)</f>
        <v>1462.7636711550733</v>
      </c>
      <c r="AL24" s="9">
        <f>($AK$2+(M24+V24)*12*7.57%)*SUM(Fasering!$D$5:$D$10)</f>
        <v>2011.9254415683181</v>
      </c>
      <c r="AM24" s="9">
        <f>($AK$2+(N24+W24)*12*7.57%)*SUM(Fasering!$D$5:$D$11)</f>
        <v>2626.4013421660361</v>
      </c>
      <c r="AN24" s="82">
        <f>($AK$2+(O24+X24)*12*7.57%)*SUM(Fasering!$D$5:$D$12)</f>
        <v>3308.9602958112018</v>
      </c>
      <c r="AO24" s="5">
        <f>($AK$2+(I24+AA24)*12*7.57%)*SUM(Fasering!$D$5)</f>
        <v>0</v>
      </c>
      <c r="AP24" s="9">
        <f>($AK$2+(J24+AB24)*12*7.57%)*SUM(Fasering!$D$5:$D$7)</f>
        <v>564.7610671027561</v>
      </c>
      <c r="AQ24" s="9">
        <f>($AK$2+(K24+AC24)*12*7.57%)*SUM(Fasering!$D$5:$D$8)</f>
        <v>980.3755463332194</v>
      </c>
      <c r="AR24" s="9">
        <f>($AK$2+(L24+AD24)*12*7.57%)*SUM(Fasering!$D$5:$D$9)</f>
        <v>1462.7636711550733</v>
      </c>
      <c r="AS24" s="9">
        <f>($AK$2+(M24+AE24)*12*7.57%)*SUM(Fasering!$D$5:$D$10)</f>
        <v>2011.9254415683181</v>
      </c>
      <c r="AT24" s="9">
        <f>($AK$2+(N24+AF24)*12*7.57%)*SUM(Fasering!$D$5:$D$11)</f>
        <v>2626.4013421660361</v>
      </c>
      <c r="AU24" s="82">
        <f>($AK$2+(O24+AG24)*12*7.57%)*SUM(Fasering!$D$5:$D$12)</f>
        <v>3308.9602958112018</v>
      </c>
    </row>
    <row r="25" spans="1:47" x14ac:dyDescent="0.3">
      <c r="A25" s="32">
        <f t="shared" si="6"/>
        <v>17</v>
      </c>
      <c r="B25" s="125">
        <v>39533.879999999997</v>
      </c>
      <c r="C25" s="126"/>
      <c r="D25" s="125">
        <f t="shared" si="0"/>
        <v>42791.471711999999</v>
      </c>
      <c r="E25" s="127">
        <f t="shared" si="1"/>
        <v>1060.7728752922044</v>
      </c>
      <c r="F25" s="125">
        <f t="shared" si="2"/>
        <v>3565.9559759999997</v>
      </c>
      <c r="G25" s="127">
        <f t="shared" si="3"/>
        <v>88.397739607683704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2272.8960970419839</v>
      </c>
      <c r="K25" s="45">
        <f>GEW!$E$12+($F25-GEW!$E$12)*SUM(Fasering!$D$5:$D$8)</f>
        <v>2531.6243976940823</v>
      </c>
      <c r="L25" s="45">
        <f>GEW!$E$12+($F25-GEW!$E$12)*SUM(Fasering!$D$5:$D$9)</f>
        <v>2790.3526983461802</v>
      </c>
      <c r="M25" s="45">
        <f>GEW!$E$12+($F25-GEW!$E$12)*SUM(Fasering!$D$5:$D$10)</f>
        <v>3049.0809989982781</v>
      </c>
      <c r="N25" s="45">
        <f>GEW!$E$12+($F25-GEW!$E$12)*SUM(Fasering!$D$5:$D$11)</f>
        <v>3307.2276753479018</v>
      </c>
      <c r="O25" s="94">
        <f>GEW!$E$12+($F25-GEW!$E$12)*SUM(Fasering!$D$5:$D$12)</f>
        <v>3565.9559760000002</v>
      </c>
      <c r="P25" s="125">
        <f>((B25&lt;19968.2*1.2434)*913.03+(B25&gt;19968.2*1.2434)*(B25&lt;20424.71*1.2434)*(20424.71-B25/1.2434+456.51)+(B25&gt;20424.71*1.2434)*(B25&lt;22659.62*1.2434)*456.51+(B25&gt;22659.62*1.2434)*(B25&lt;23116.13*1.2434)*(23116.13-B25/1.2434))/12*Inhoud!$C$4</f>
        <v>0</v>
      </c>
      <c r="Q25" s="127">
        <f t="shared" si="7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94">
        <f>$P25*SUM(Fasering!$D$5:$D$12)</f>
        <v>0</v>
      </c>
      <c r="Y25" s="125">
        <f>((B25&lt;19968.2*1.2434)*456.51+(B25&gt;19968.2*1.2434)*(B25&lt;20196.46*1.2434)*(20196.46-B25/1.2434+228.26)+(B25&gt;20196.46*1.2434)*(B25&lt;22659.62*1.2434)*228.26+(B25&gt;22659.62*1.2434)*(B25&lt;22887.88*1.2434)*(22887.88-B25/1.2434))/12*Inhoud!$C$4</f>
        <v>0</v>
      </c>
      <c r="Z25" s="127">
        <f t="shared" si="8"/>
        <v>0</v>
      </c>
      <c r="AA25" s="93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94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569.25869023062251</v>
      </c>
      <c r="AJ25" s="9">
        <f>($AK$2+(K25+T25)*12*7.57%)*SUM(Fasering!$D$5:$D$8)</f>
        <v>991.51492695602917</v>
      </c>
      <c r="AK25" s="9">
        <f>($AK$2+(L25+U25)*12*7.57%)*SUM(Fasering!$D$5:$D$9)</f>
        <v>1483.5060674426832</v>
      </c>
      <c r="AL25" s="9">
        <f>($AK$2+(M25+V25)*12*7.57%)*SUM(Fasering!$D$5:$D$10)</f>
        <v>2045.2321116905853</v>
      </c>
      <c r="AM25" s="9">
        <f>($AK$2+(N25+W25)*12*7.57%)*SUM(Fasering!$D$5:$D$11)</f>
        <v>2675.1953217225132</v>
      </c>
      <c r="AN25" s="82">
        <f>($AK$2+(O25+X25)*12*7.57%)*SUM(Fasering!$D$5:$D$12)</f>
        <v>3376.2344085984009</v>
      </c>
      <c r="AO25" s="5">
        <f>($AK$2+(I25+AA25)*12*7.57%)*SUM(Fasering!$D$5)</f>
        <v>0</v>
      </c>
      <c r="AP25" s="9">
        <f>($AK$2+(J25+AB25)*12*7.57%)*SUM(Fasering!$D$5:$D$7)</f>
        <v>569.25869023062251</v>
      </c>
      <c r="AQ25" s="9">
        <f>($AK$2+(K25+AC25)*12*7.57%)*SUM(Fasering!$D$5:$D$8)</f>
        <v>991.51492695602917</v>
      </c>
      <c r="AR25" s="9">
        <f>($AK$2+(L25+AD25)*12*7.57%)*SUM(Fasering!$D$5:$D$9)</f>
        <v>1483.5060674426832</v>
      </c>
      <c r="AS25" s="9">
        <f>($AK$2+(M25+AE25)*12*7.57%)*SUM(Fasering!$D$5:$D$10)</f>
        <v>2045.2321116905853</v>
      </c>
      <c r="AT25" s="9">
        <f>($AK$2+(N25+AF25)*12*7.57%)*SUM(Fasering!$D$5:$D$11)</f>
        <v>2675.1953217225132</v>
      </c>
      <c r="AU25" s="82">
        <f>($AK$2+(O25+AG25)*12*7.57%)*SUM(Fasering!$D$5:$D$12)</f>
        <v>3376.2344085984009</v>
      </c>
    </row>
    <row r="26" spans="1:47" x14ac:dyDescent="0.3">
      <c r="A26" s="32">
        <f t="shared" si="6"/>
        <v>18</v>
      </c>
      <c r="B26" s="125">
        <v>40709.64</v>
      </c>
      <c r="C26" s="126"/>
      <c r="D26" s="125">
        <f t="shared" si="0"/>
        <v>44064.114335999999</v>
      </c>
      <c r="E26" s="127">
        <f t="shared" si="1"/>
        <v>1092.3208618762069</v>
      </c>
      <c r="F26" s="125">
        <f t="shared" si="2"/>
        <v>3672.009528</v>
      </c>
      <c r="G26" s="127">
        <f t="shared" si="3"/>
        <v>91.026738489683908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2300.3176950528477</v>
      </c>
      <c r="K26" s="45">
        <f>GEW!$E$12+($F26-GEW!$E$12)*SUM(Fasering!$D$5:$D$8)</f>
        <v>2574.7794603059492</v>
      </c>
      <c r="L26" s="45">
        <f>GEW!$E$12+($F26-GEW!$E$12)*SUM(Fasering!$D$5:$D$9)</f>
        <v>2849.2412255590502</v>
      </c>
      <c r="M26" s="45">
        <f>GEW!$E$12+($F26-GEW!$E$12)*SUM(Fasering!$D$5:$D$10)</f>
        <v>3123.7029908121513</v>
      </c>
      <c r="N26" s="45">
        <f>GEW!$E$12+($F26-GEW!$E$12)*SUM(Fasering!$D$5:$D$11)</f>
        <v>3397.547762746899</v>
      </c>
      <c r="O26" s="94">
        <f>GEW!$E$12+($F26-GEW!$E$12)*SUM(Fasering!$D$5:$D$12)</f>
        <v>3672.0095280000005</v>
      </c>
      <c r="P26" s="125">
        <f>((B26&lt;19968.2*1.2434)*913.03+(B26&gt;19968.2*1.2434)*(B26&lt;20424.71*1.2434)*(20424.71-B26/1.2434+456.51)+(B26&gt;20424.71*1.2434)*(B26&lt;22659.62*1.2434)*456.51+(B26&gt;22659.62*1.2434)*(B26&lt;23116.13*1.2434)*(23116.13-B26/1.2434))/12*Inhoud!$C$4</f>
        <v>0</v>
      </c>
      <c r="Q26" s="127">
        <f t="shared" si="7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94">
        <f>$P26*SUM(Fasering!$D$5:$D$12)</f>
        <v>0</v>
      </c>
      <c r="Y26" s="125">
        <f>((B26&lt;19968.2*1.2434)*456.51+(B26&gt;19968.2*1.2434)*(B26&lt;20196.46*1.2434)*(20196.46-B26/1.2434+228.26)+(B26&gt;20196.46*1.2434)*(B26&lt;22659.62*1.2434)*228.26+(B26&gt;22659.62*1.2434)*(B26&lt;22887.88*1.2434)*(22887.88-B26/1.2434))/12*Inhoud!$C$4</f>
        <v>0</v>
      </c>
      <c r="Z26" s="127">
        <f t="shared" si="8"/>
        <v>0</v>
      </c>
      <c r="AA26" s="93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94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575.6994548326154</v>
      </c>
      <c r="AJ26" s="9">
        <f>($AK$2+(K26+T26)*12*7.57%)*SUM(Fasering!$D$5:$D$8)</f>
        <v>1007.4669367985153</v>
      </c>
      <c r="AK26" s="9">
        <f>($AK$2+(L26+U26)*12*7.57%)*SUM(Fasering!$D$5:$D$9)</f>
        <v>1513.209955023216</v>
      </c>
      <c r="AL26" s="9">
        <f>($AK$2+(M26+V26)*12*7.57%)*SUM(Fasering!$D$5:$D$10)</f>
        <v>2092.9285095067166</v>
      </c>
      <c r="AM26" s="9">
        <f>($AK$2+(N26+W26)*12*7.57%)*SUM(Fasering!$D$5:$D$11)</f>
        <v>2745.0701261209874</v>
      </c>
      <c r="AN26" s="82">
        <f>($AK$2+(O26+X26)*12*7.57%)*SUM(Fasering!$D$5:$D$12)</f>
        <v>3472.5734552352014</v>
      </c>
      <c r="AO26" s="5">
        <f>($AK$2+(I26+AA26)*12*7.57%)*SUM(Fasering!$D$5)</f>
        <v>0</v>
      </c>
      <c r="AP26" s="9">
        <f>($AK$2+(J26+AB26)*12*7.57%)*SUM(Fasering!$D$5:$D$7)</f>
        <v>575.6994548326154</v>
      </c>
      <c r="AQ26" s="9">
        <f>($AK$2+(K26+AC26)*12*7.57%)*SUM(Fasering!$D$5:$D$8)</f>
        <v>1007.4669367985153</v>
      </c>
      <c r="AR26" s="9">
        <f>($AK$2+(L26+AD26)*12*7.57%)*SUM(Fasering!$D$5:$D$9)</f>
        <v>1513.209955023216</v>
      </c>
      <c r="AS26" s="9">
        <f>($AK$2+(M26+AE26)*12*7.57%)*SUM(Fasering!$D$5:$D$10)</f>
        <v>2092.9285095067166</v>
      </c>
      <c r="AT26" s="9">
        <f>($AK$2+(N26+AF26)*12*7.57%)*SUM(Fasering!$D$5:$D$11)</f>
        <v>2745.0701261209874</v>
      </c>
      <c r="AU26" s="82">
        <f>($AK$2+(O26+AG26)*12*7.57%)*SUM(Fasering!$D$5:$D$12)</f>
        <v>3472.5734552352014</v>
      </c>
    </row>
    <row r="27" spans="1:47" x14ac:dyDescent="0.3">
      <c r="A27" s="32">
        <f t="shared" si="6"/>
        <v>19</v>
      </c>
      <c r="B27" s="125">
        <v>41530.68</v>
      </c>
      <c r="C27" s="126"/>
      <c r="D27" s="125">
        <f t="shared" si="0"/>
        <v>44952.808032000001</v>
      </c>
      <c r="E27" s="127">
        <f t="shared" si="1"/>
        <v>1114.3510031507267</v>
      </c>
      <c r="F27" s="125">
        <f t="shared" si="2"/>
        <v>3746.0673360000001</v>
      </c>
      <c r="G27" s="127">
        <f t="shared" si="3"/>
        <v>92.862583595893895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2319.4663553498808</v>
      </c>
      <c r="K27" s="45">
        <f>GEW!$E$12+($F27-GEW!$E$12)*SUM(Fasering!$D$5:$D$8)</f>
        <v>2604.9148898211961</v>
      </c>
      <c r="L27" s="45">
        <f>GEW!$E$12+($F27-GEW!$E$12)*SUM(Fasering!$D$5:$D$9)</f>
        <v>2890.3634242925118</v>
      </c>
      <c r="M27" s="45">
        <f>GEW!$E$12+($F27-GEW!$E$12)*SUM(Fasering!$D$5:$D$10)</f>
        <v>3175.8119587638271</v>
      </c>
      <c r="N27" s="45">
        <f>GEW!$E$12+($F27-GEW!$E$12)*SUM(Fasering!$D$5:$D$11)</f>
        <v>3460.6188015286853</v>
      </c>
      <c r="O27" s="94">
        <f>GEW!$E$12+($F27-GEW!$E$12)*SUM(Fasering!$D$5:$D$12)</f>
        <v>3746.0673360000005</v>
      </c>
      <c r="P27" s="125">
        <f>((B27&lt;19968.2*1.2434)*913.03+(B27&gt;19968.2*1.2434)*(B27&lt;20424.71*1.2434)*(20424.71-B27/1.2434+456.51)+(B27&gt;20424.71*1.2434)*(B27&lt;22659.62*1.2434)*456.51+(B27&gt;22659.62*1.2434)*(B27&lt;23116.13*1.2434)*(23116.13-B27/1.2434))/12*Inhoud!$C$4</f>
        <v>0</v>
      </c>
      <c r="Q27" s="127">
        <f t="shared" si="7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94">
        <f>$P27*SUM(Fasering!$D$5:$D$12)</f>
        <v>0</v>
      </c>
      <c r="Y27" s="125">
        <f>((B27&lt;19968.2*1.2434)*456.51+(B27&gt;19968.2*1.2434)*(B27&lt;20196.46*1.2434)*(20196.46-B27/1.2434+228.26)+(B27&gt;20196.46*1.2434)*(B27&lt;22659.62*1.2434)*228.26+(B27&gt;22659.62*1.2434)*(B27&lt;22887.88*1.2434)*(22887.88-B27/1.2434))/12*Inhoud!$C$4</f>
        <v>0</v>
      </c>
      <c r="Z27" s="127">
        <f t="shared" si="8"/>
        <v>0</v>
      </c>
      <c r="AA27" s="93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94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580.19707796048181</v>
      </c>
      <c r="AJ27" s="9">
        <f>($AK$2+(K27+T27)*12*7.57%)*SUM(Fasering!$D$5:$D$8)</f>
        <v>1018.606317421325</v>
      </c>
      <c r="AK27" s="9">
        <f>($AK$2+(L27+U27)*12*7.57%)*SUM(Fasering!$D$5:$D$9)</f>
        <v>1533.9523513108261</v>
      </c>
      <c r="AL27" s="9">
        <f>($AK$2+(M27+V27)*12*7.57%)*SUM(Fasering!$D$5:$D$10)</f>
        <v>2126.235179628984</v>
      </c>
      <c r="AM27" s="9">
        <f>($AK$2+(N27+W27)*12*7.57%)*SUM(Fasering!$D$5:$D$11)</f>
        <v>2793.8641056774641</v>
      </c>
      <c r="AN27" s="82">
        <f>($AK$2+(O27+X27)*12*7.57%)*SUM(Fasering!$D$5:$D$12)</f>
        <v>3539.8475680224019</v>
      </c>
      <c r="AO27" s="5">
        <f>($AK$2+(I27+AA27)*12*7.57%)*SUM(Fasering!$D$5)</f>
        <v>0</v>
      </c>
      <c r="AP27" s="9">
        <f>($AK$2+(J27+AB27)*12*7.57%)*SUM(Fasering!$D$5:$D$7)</f>
        <v>580.19707796048181</v>
      </c>
      <c r="AQ27" s="9">
        <f>($AK$2+(K27+AC27)*12*7.57%)*SUM(Fasering!$D$5:$D$8)</f>
        <v>1018.606317421325</v>
      </c>
      <c r="AR27" s="9">
        <f>($AK$2+(L27+AD27)*12*7.57%)*SUM(Fasering!$D$5:$D$9)</f>
        <v>1533.9523513108261</v>
      </c>
      <c r="AS27" s="9">
        <f>($AK$2+(M27+AE27)*12*7.57%)*SUM(Fasering!$D$5:$D$10)</f>
        <v>2126.235179628984</v>
      </c>
      <c r="AT27" s="9">
        <f>($AK$2+(N27+AF27)*12*7.57%)*SUM(Fasering!$D$5:$D$11)</f>
        <v>2793.8641056774641</v>
      </c>
      <c r="AU27" s="82">
        <f>($AK$2+(O27+AG27)*12*7.57%)*SUM(Fasering!$D$5:$D$12)</f>
        <v>3539.8475680224019</v>
      </c>
    </row>
    <row r="28" spans="1:47" x14ac:dyDescent="0.3">
      <c r="A28" s="32">
        <f t="shared" si="6"/>
        <v>20</v>
      </c>
      <c r="B28" s="125">
        <v>41530.68</v>
      </c>
      <c r="C28" s="126"/>
      <c r="D28" s="125">
        <f t="shared" si="0"/>
        <v>44952.808032000001</v>
      </c>
      <c r="E28" s="127">
        <f t="shared" si="1"/>
        <v>1114.3510031507267</v>
      </c>
      <c r="F28" s="125">
        <f t="shared" si="2"/>
        <v>3746.0673360000001</v>
      </c>
      <c r="G28" s="127">
        <f t="shared" si="3"/>
        <v>92.862583595893895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2319.4663553498808</v>
      </c>
      <c r="K28" s="45">
        <f>GEW!$E$12+($F28-GEW!$E$12)*SUM(Fasering!$D$5:$D$8)</f>
        <v>2604.9148898211961</v>
      </c>
      <c r="L28" s="45">
        <f>GEW!$E$12+($F28-GEW!$E$12)*SUM(Fasering!$D$5:$D$9)</f>
        <v>2890.3634242925118</v>
      </c>
      <c r="M28" s="45">
        <f>GEW!$E$12+($F28-GEW!$E$12)*SUM(Fasering!$D$5:$D$10)</f>
        <v>3175.8119587638271</v>
      </c>
      <c r="N28" s="45">
        <f>GEW!$E$12+($F28-GEW!$E$12)*SUM(Fasering!$D$5:$D$11)</f>
        <v>3460.6188015286853</v>
      </c>
      <c r="O28" s="94">
        <f>GEW!$E$12+($F28-GEW!$E$12)*SUM(Fasering!$D$5:$D$12)</f>
        <v>3746.0673360000005</v>
      </c>
      <c r="P28" s="125">
        <f>((B28&lt;19968.2*1.2434)*913.03+(B28&gt;19968.2*1.2434)*(B28&lt;20424.71*1.2434)*(20424.71-B28/1.2434+456.51)+(B28&gt;20424.71*1.2434)*(B28&lt;22659.62*1.2434)*456.51+(B28&gt;22659.62*1.2434)*(B28&lt;23116.13*1.2434)*(23116.13-B28/1.2434))/12*Inhoud!$C$4</f>
        <v>0</v>
      </c>
      <c r="Q28" s="127">
        <f t="shared" si="7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94">
        <f>$P28*SUM(Fasering!$D$5:$D$12)</f>
        <v>0</v>
      </c>
      <c r="Y28" s="125">
        <f>((B28&lt;19968.2*1.2434)*456.51+(B28&gt;19968.2*1.2434)*(B28&lt;20196.46*1.2434)*(20196.46-B28/1.2434+228.26)+(B28&gt;20196.46*1.2434)*(B28&lt;22659.62*1.2434)*228.26+(B28&gt;22659.62*1.2434)*(B28&lt;22887.88*1.2434)*(22887.88-B28/1.2434))/12*Inhoud!$C$4</f>
        <v>0</v>
      </c>
      <c r="Z28" s="127">
        <f t="shared" si="8"/>
        <v>0</v>
      </c>
      <c r="AA28" s="93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94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580.19707796048181</v>
      </c>
      <c r="AJ28" s="9">
        <f>($AK$2+(K28+T28)*12*7.57%)*SUM(Fasering!$D$5:$D$8)</f>
        <v>1018.606317421325</v>
      </c>
      <c r="AK28" s="9">
        <f>($AK$2+(L28+U28)*12*7.57%)*SUM(Fasering!$D$5:$D$9)</f>
        <v>1533.9523513108261</v>
      </c>
      <c r="AL28" s="9">
        <f>($AK$2+(M28+V28)*12*7.57%)*SUM(Fasering!$D$5:$D$10)</f>
        <v>2126.235179628984</v>
      </c>
      <c r="AM28" s="9">
        <f>($AK$2+(N28+W28)*12*7.57%)*SUM(Fasering!$D$5:$D$11)</f>
        <v>2793.8641056774641</v>
      </c>
      <c r="AN28" s="82">
        <f>($AK$2+(O28+X28)*12*7.57%)*SUM(Fasering!$D$5:$D$12)</f>
        <v>3539.8475680224019</v>
      </c>
      <c r="AO28" s="5">
        <f>($AK$2+(I28+AA28)*12*7.57%)*SUM(Fasering!$D$5)</f>
        <v>0</v>
      </c>
      <c r="AP28" s="9">
        <f>($AK$2+(J28+AB28)*12*7.57%)*SUM(Fasering!$D$5:$D$7)</f>
        <v>580.19707796048181</v>
      </c>
      <c r="AQ28" s="9">
        <f>($AK$2+(K28+AC28)*12*7.57%)*SUM(Fasering!$D$5:$D$8)</f>
        <v>1018.606317421325</v>
      </c>
      <c r="AR28" s="9">
        <f>($AK$2+(L28+AD28)*12*7.57%)*SUM(Fasering!$D$5:$D$9)</f>
        <v>1533.9523513108261</v>
      </c>
      <c r="AS28" s="9">
        <f>($AK$2+(M28+AE28)*12*7.57%)*SUM(Fasering!$D$5:$D$10)</f>
        <v>2126.235179628984</v>
      </c>
      <c r="AT28" s="9">
        <f>($AK$2+(N28+AF28)*12*7.57%)*SUM(Fasering!$D$5:$D$11)</f>
        <v>2793.8641056774641</v>
      </c>
      <c r="AU28" s="82">
        <f>($AK$2+(O28+AG28)*12*7.57%)*SUM(Fasering!$D$5:$D$12)</f>
        <v>3539.8475680224019</v>
      </c>
    </row>
    <row r="29" spans="1:47" x14ac:dyDescent="0.3">
      <c r="A29" s="32">
        <f t="shared" si="6"/>
        <v>21</v>
      </c>
      <c r="B29" s="125">
        <v>42351.72</v>
      </c>
      <c r="C29" s="126"/>
      <c r="D29" s="125">
        <f t="shared" si="0"/>
        <v>45841.501728000003</v>
      </c>
      <c r="E29" s="127">
        <f t="shared" si="1"/>
        <v>1136.3811444252465</v>
      </c>
      <c r="F29" s="125">
        <f t="shared" si="2"/>
        <v>3820.1251440000001</v>
      </c>
      <c r="G29" s="127">
        <f t="shared" si="3"/>
        <v>94.698428702103868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2338.6150156469139</v>
      </c>
      <c r="K29" s="45">
        <f>GEW!$E$12+($F29-GEW!$E$12)*SUM(Fasering!$D$5:$D$8)</f>
        <v>2635.0503193364434</v>
      </c>
      <c r="L29" s="45">
        <f>GEW!$E$12+($F29-GEW!$E$12)*SUM(Fasering!$D$5:$D$9)</f>
        <v>2931.4856230259729</v>
      </c>
      <c r="M29" s="45">
        <f>GEW!$E$12+($F29-GEW!$E$12)*SUM(Fasering!$D$5:$D$10)</f>
        <v>3227.9209267155029</v>
      </c>
      <c r="N29" s="45">
        <f>GEW!$E$12+($F29-GEW!$E$12)*SUM(Fasering!$D$5:$D$11)</f>
        <v>3523.6898403104706</v>
      </c>
      <c r="O29" s="94">
        <f>GEW!$E$12+($F29-GEW!$E$12)*SUM(Fasering!$D$5:$D$12)</f>
        <v>3820.1251440000005</v>
      </c>
      <c r="P29" s="125">
        <f>((B29&lt;19968.2*1.2434)*913.03+(B29&gt;19968.2*1.2434)*(B29&lt;20424.71*1.2434)*(20424.71-B29/1.2434+456.51)+(B29&gt;20424.71*1.2434)*(B29&lt;22659.62*1.2434)*456.51+(B29&gt;22659.62*1.2434)*(B29&lt;23116.13*1.2434)*(23116.13-B29/1.2434))/12*Inhoud!$C$4</f>
        <v>0</v>
      </c>
      <c r="Q29" s="127">
        <f t="shared" si="7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94">
        <f>$P29*SUM(Fasering!$D$5:$D$12)</f>
        <v>0</v>
      </c>
      <c r="Y29" s="125">
        <f>((B29&lt;19968.2*1.2434)*456.51+(B29&gt;19968.2*1.2434)*(B29&lt;20196.46*1.2434)*(20196.46-B29/1.2434+228.26)+(B29&gt;20196.46*1.2434)*(B29&lt;22659.62*1.2434)*228.26+(B29&gt;22659.62*1.2434)*(B29&lt;22887.88*1.2434)*(22887.88-B29/1.2434))/12*Inhoud!$C$4</f>
        <v>0</v>
      </c>
      <c r="Z29" s="127">
        <f t="shared" si="8"/>
        <v>0</v>
      </c>
      <c r="AA29" s="93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94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584.69470108834832</v>
      </c>
      <c r="AJ29" s="9">
        <f>($AK$2+(K29+T29)*12*7.57%)*SUM(Fasering!$D$5:$D$8)</f>
        <v>1029.7456980441348</v>
      </c>
      <c r="AK29" s="9">
        <f>($AK$2+(L29+U29)*12*7.57%)*SUM(Fasering!$D$5:$D$9)</f>
        <v>1554.6947475984359</v>
      </c>
      <c r="AL29" s="9">
        <f>($AK$2+(M29+V29)*12*7.57%)*SUM(Fasering!$D$5:$D$10)</f>
        <v>2159.541849751251</v>
      </c>
      <c r="AM29" s="9">
        <f>($AK$2+(N29+W29)*12*7.57%)*SUM(Fasering!$D$5:$D$11)</f>
        <v>2842.6580852339407</v>
      </c>
      <c r="AN29" s="82">
        <f>($AK$2+(O29+X29)*12*7.57%)*SUM(Fasering!$D$5:$D$12)</f>
        <v>3607.1216808096015</v>
      </c>
      <c r="AO29" s="5">
        <f>($AK$2+(I29+AA29)*12*7.57%)*SUM(Fasering!$D$5)</f>
        <v>0</v>
      </c>
      <c r="AP29" s="9">
        <f>($AK$2+(J29+AB29)*12*7.57%)*SUM(Fasering!$D$5:$D$7)</f>
        <v>584.69470108834832</v>
      </c>
      <c r="AQ29" s="9">
        <f>($AK$2+(K29+AC29)*12*7.57%)*SUM(Fasering!$D$5:$D$8)</f>
        <v>1029.7456980441348</v>
      </c>
      <c r="AR29" s="9">
        <f>($AK$2+(L29+AD29)*12*7.57%)*SUM(Fasering!$D$5:$D$9)</f>
        <v>1554.6947475984359</v>
      </c>
      <c r="AS29" s="9">
        <f>($AK$2+(M29+AE29)*12*7.57%)*SUM(Fasering!$D$5:$D$10)</f>
        <v>2159.541849751251</v>
      </c>
      <c r="AT29" s="9">
        <f>($AK$2+(N29+AF29)*12*7.57%)*SUM(Fasering!$D$5:$D$11)</f>
        <v>2842.6580852339407</v>
      </c>
      <c r="AU29" s="82">
        <f>($AK$2+(O29+AG29)*12*7.57%)*SUM(Fasering!$D$5:$D$12)</f>
        <v>3607.1216808096015</v>
      </c>
    </row>
    <row r="30" spans="1:47" x14ac:dyDescent="0.3">
      <c r="A30" s="32">
        <f t="shared" si="6"/>
        <v>22</v>
      </c>
      <c r="B30" s="125">
        <v>42415.32</v>
      </c>
      <c r="C30" s="126"/>
      <c r="D30" s="125">
        <f t="shared" si="0"/>
        <v>45910.342367999998</v>
      </c>
      <c r="E30" s="127">
        <f t="shared" si="1"/>
        <v>1138.087659314971</v>
      </c>
      <c r="F30" s="125">
        <f t="shared" si="2"/>
        <v>3825.8618640000004</v>
      </c>
      <c r="G30" s="127">
        <f t="shared" si="3"/>
        <v>94.840638276247603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2340.098323153115</v>
      </c>
      <c r="K30" s="45">
        <f>GEW!$E$12+($F30-GEW!$E$12)*SUM(Fasering!$D$5:$D$8)</f>
        <v>2637.3846919823191</v>
      </c>
      <c r="L30" s="45">
        <f>GEW!$E$12+($F30-GEW!$E$12)*SUM(Fasering!$D$5:$D$9)</f>
        <v>2934.6710608115236</v>
      </c>
      <c r="M30" s="45">
        <f>GEW!$E$12+($F30-GEW!$E$12)*SUM(Fasering!$D$5:$D$10)</f>
        <v>3231.9574296407282</v>
      </c>
      <c r="N30" s="45">
        <f>GEW!$E$12+($F30-GEW!$E$12)*SUM(Fasering!$D$5:$D$11)</f>
        <v>3528.5754951707968</v>
      </c>
      <c r="O30" s="94">
        <f>GEW!$E$12+($F30-GEW!$E$12)*SUM(Fasering!$D$5:$D$12)</f>
        <v>3825.8618640000009</v>
      </c>
      <c r="P30" s="125">
        <f>((B30&lt;19968.2*1.2434)*913.03+(B30&gt;19968.2*1.2434)*(B30&lt;20424.71*1.2434)*(20424.71-B30/1.2434+456.51)+(B30&gt;20424.71*1.2434)*(B30&lt;22659.62*1.2434)*456.51+(B30&gt;22659.62*1.2434)*(B30&lt;23116.13*1.2434)*(23116.13-B30/1.2434))/12*Inhoud!$C$4</f>
        <v>0</v>
      </c>
      <c r="Q30" s="127">
        <f t="shared" si="7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94">
        <f>$P30*SUM(Fasering!$D$5:$D$12)</f>
        <v>0</v>
      </c>
      <c r="Y30" s="125">
        <f>((B30&lt;19968.2*1.2434)*456.51+(B30&gt;19968.2*1.2434)*(B30&lt;20196.46*1.2434)*(20196.46-B30/1.2434+228.26)+(B30&gt;20196.46*1.2434)*(B30&lt;22659.62*1.2434)*228.26+(B30&gt;22659.62*1.2434)*(B30&lt;22887.88*1.2434)*(22887.88-B30/1.2434))/12*Inhoud!$C$4</f>
        <v>0</v>
      </c>
      <c r="Z30" s="127">
        <f t="shared" si="8"/>
        <v>0</v>
      </c>
      <c r="AA30" s="93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94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585.04309925522477</v>
      </c>
      <c r="AJ30" s="9">
        <f>($AK$2+(K30+T30)*12*7.57%)*SUM(Fasering!$D$5:$D$8)</f>
        <v>1030.6085848798684</v>
      </c>
      <c r="AK30" s="9">
        <f>($AK$2+(L30+U30)*12*7.57%)*SUM(Fasering!$D$5:$D$9)</f>
        <v>1556.3015102456782</v>
      </c>
      <c r="AL30" s="9">
        <f>($AK$2+(M30+V30)*12*7.57%)*SUM(Fasering!$D$5:$D$10)</f>
        <v>2162.1218753526546</v>
      </c>
      <c r="AM30" s="9">
        <f>($AK$2+(N30+W30)*12*7.57%)*SUM(Fasering!$D$5:$D$11)</f>
        <v>2846.4378001075065</v>
      </c>
      <c r="AN30" s="82">
        <f>($AK$2+(O30+X30)*12*7.57%)*SUM(Fasering!$D$5:$D$12)</f>
        <v>3612.3329172576023</v>
      </c>
      <c r="AO30" s="5">
        <f>($AK$2+(I30+AA30)*12*7.57%)*SUM(Fasering!$D$5)</f>
        <v>0</v>
      </c>
      <c r="AP30" s="9">
        <f>($AK$2+(J30+AB30)*12*7.57%)*SUM(Fasering!$D$5:$D$7)</f>
        <v>585.04309925522477</v>
      </c>
      <c r="AQ30" s="9">
        <f>($AK$2+(K30+AC30)*12*7.57%)*SUM(Fasering!$D$5:$D$8)</f>
        <v>1030.6085848798684</v>
      </c>
      <c r="AR30" s="9">
        <f>($AK$2+(L30+AD30)*12*7.57%)*SUM(Fasering!$D$5:$D$9)</f>
        <v>1556.3015102456782</v>
      </c>
      <c r="AS30" s="9">
        <f>($AK$2+(M30+AE30)*12*7.57%)*SUM(Fasering!$D$5:$D$10)</f>
        <v>2162.1218753526546</v>
      </c>
      <c r="AT30" s="9">
        <f>($AK$2+(N30+AF30)*12*7.57%)*SUM(Fasering!$D$5:$D$11)</f>
        <v>2846.4378001075065</v>
      </c>
      <c r="AU30" s="82">
        <f>($AK$2+(O30+AG30)*12*7.57%)*SUM(Fasering!$D$5:$D$12)</f>
        <v>3612.3329172576023</v>
      </c>
    </row>
    <row r="31" spans="1:47" x14ac:dyDescent="0.3">
      <c r="A31" s="32">
        <f t="shared" si="6"/>
        <v>23</v>
      </c>
      <c r="B31" s="125">
        <v>43833</v>
      </c>
      <c r="C31" s="126"/>
      <c r="D31" s="125">
        <f t="shared" si="0"/>
        <v>47444.839200000002</v>
      </c>
      <c r="E31" s="127">
        <f t="shared" si="1"/>
        <v>1176.1268421587561</v>
      </c>
      <c r="F31" s="125">
        <f t="shared" si="2"/>
        <v>3953.7366000000002</v>
      </c>
      <c r="G31" s="127">
        <f t="shared" si="3"/>
        <v>98.010570179896334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2373.1620870743586</v>
      </c>
      <c r="K31" s="45">
        <f>GEW!$E$12+($F31-GEW!$E$12)*SUM(Fasering!$D$5:$D$8)</f>
        <v>2689.419179601894</v>
      </c>
      <c r="L31" s="45">
        <f>GEW!$E$12+($F31-GEW!$E$12)*SUM(Fasering!$D$5:$D$9)</f>
        <v>3005.6762721294299</v>
      </c>
      <c r="M31" s="45">
        <f>GEW!$E$12+($F31-GEW!$E$12)*SUM(Fasering!$D$5:$D$10)</f>
        <v>3321.9333646569648</v>
      </c>
      <c r="N31" s="45">
        <f>GEW!$E$12+($F31-GEW!$E$12)*SUM(Fasering!$D$5:$D$11)</f>
        <v>3637.4795074724652</v>
      </c>
      <c r="O31" s="94">
        <f>GEW!$E$12+($F31-GEW!$E$12)*SUM(Fasering!$D$5:$D$12)</f>
        <v>3953.7366000000006</v>
      </c>
      <c r="P31" s="125">
        <f>((B31&lt;19968.2*1.2434)*913.03+(B31&gt;19968.2*1.2434)*(B31&lt;20424.71*1.2434)*(20424.71-B31/1.2434+456.51)+(B31&gt;20424.71*1.2434)*(B31&lt;22659.62*1.2434)*456.51+(B31&gt;22659.62*1.2434)*(B31&lt;23116.13*1.2434)*(23116.13-B31/1.2434))/12*Inhoud!$C$4</f>
        <v>0</v>
      </c>
      <c r="Q31" s="127">
        <f t="shared" si="7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94">
        <f>$P31*SUM(Fasering!$D$5:$D$12)</f>
        <v>0</v>
      </c>
      <c r="Y31" s="125">
        <f>((B31&lt;19968.2*1.2434)*456.51+(B31&gt;19968.2*1.2434)*(B31&lt;20196.46*1.2434)*(20196.46-B31/1.2434+228.26)+(B31&gt;20196.46*1.2434)*(B31&lt;22659.62*1.2434)*228.26+(B31&gt;22659.62*1.2434)*(B31&lt;22887.88*1.2434)*(22887.88-B31/1.2434))/12*Inhoud!$C$4</f>
        <v>0</v>
      </c>
      <c r="Z31" s="127">
        <f t="shared" si="8"/>
        <v>0</v>
      </c>
      <c r="AA31" s="93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94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592.80909160141209</v>
      </c>
      <c r="AJ31" s="9">
        <f>($AK$2+(K31+T31)*12*7.57%)*SUM(Fasering!$D$5:$D$8)</f>
        <v>1049.8428208748808</v>
      </c>
      <c r="AK31" s="9">
        <f>($AK$2+(L31+U31)*12*7.57%)*SUM(Fasering!$D$5:$D$9)</f>
        <v>1592.1171591410052</v>
      </c>
      <c r="AL31" s="9">
        <f>($AK$2+(M31+V31)*12*7.57%)*SUM(Fasering!$D$5:$D$10)</f>
        <v>2219.6321063997843</v>
      </c>
      <c r="AM31" s="9">
        <f>($AK$2+(N31+W31)*12*7.57%)*SUM(Fasering!$D$5:$D$11)</f>
        <v>2930.689784100523</v>
      </c>
      <c r="AN31" s="82">
        <f>($AK$2+(O31+X31)*12*7.57%)*SUM(Fasering!$D$5:$D$12)</f>
        <v>3728.4943274400021</v>
      </c>
      <c r="AO31" s="5">
        <f>($AK$2+(I31+AA31)*12*7.57%)*SUM(Fasering!$D$5)</f>
        <v>0</v>
      </c>
      <c r="AP31" s="9">
        <f>($AK$2+(J31+AB31)*12*7.57%)*SUM(Fasering!$D$5:$D$7)</f>
        <v>592.80909160141209</v>
      </c>
      <c r="AQ31" s="9">
        <f>($AK$2+(K31+AC31)*12*7.57%)*SUM(Fasering!$D$5:$D$8)</f>
        <v>1049.8428208748808</v>
      </c>
      <c r="AR31" s="9">
        <f>($AK$2+(L31+AD31)*12*7.57%)*SUM(Fasering!$D$5:$D$9)</f>
        <v>1592.1171591410052</v>
      </c>
      <c r="AS31" s="9">
        <f>($AK$2+(M31+AE31)*12*7.57%)*SUM(Fasering!$D$5:$D$10)</f>
        <v>2219.6321063997843</v>
      </c>
      <c r="AT31" s="9">
        <f>($AK$2+(N31+AF31)*12*7.57%)*SUM(Fasering!$D$5:$D$11)</f>
        <v>2930.689784100523</v>
      </c>
      <c r="AU31" s="82">
        <f>($AK$2+(O31+AG31)*12*7.57%)*SUM(Fasering!$D$5:$D$12)</f>
        <v>3728.4943274400021</v>
      </c>
    </row>
    <row r="32" spans="1:47" x14ac:dyDescent="0.3">
      <c r="A32" s="32">
        <f t="shared" si="6"/>
        <v>24</v>
      </c>
      <c r="B32" s="125">
        <v>45240.600000000006</v>
      </c>
      <c r="C32" s="126"/>
      <c r="D32" s="125">
        <f t="shared" si="0"/>
        <v>48968.425440000006</v>
      </c>
      <c r="E32" s="127">
        <f t="shared" si="1"/>
        <v>1213.8955584917169</v>
      </c>
      <c r="F32" s="125">
        <f t="shared" si="2"/>
        <v>4080.7021200000008</v>
      </c>
      <c r="G32" s="127">
        <f t="shared" si="3"/>
        <v>101.15796320764308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2405.9907607493365</v>
      </c>
      <c r="K32" s="45">
        <f>GEW!$E$12+($F32-GEW!$E$12)*SUM(Fasering!$D$5:$D$8)</f>
        <v>2741.0836911794813</v>
      </c>
      <c r="L32" s="45">
        <f>GEW!$E$12+($F32-GEW!$E$12)*SUM(Fasering!$D$5:$D$9)</f>
        <v>3076.1766216096262</v>
      </c>
      <c r="M32" s="45">
        <f>GEW!$E$12+($F32-GEW!$E$12)*SUM(Fasering!$D$5:$D$10)</f>
        <v>3411.269552039771</v>
      </c>
      <c r="N32" s="45">
        <f>GEW!$E$12+($F32-GEW!$E$12)*SUM(Fasering!$D$5:$D$11)</f>
        <v>3745.6091895698564</v>
      </c>
      <c r="O32" s="94">
        <f>GEW!$E$12+($F32-GEW!$E$12)*SUM(Fasering!$D$5:$D$12)</f>
        <v>4080.7021200000013</v>
      </c>
      <c r="P32" s="125">
        <f>((B32&lt;19968.2*1.2434)*913.03+(B32&gt;19968.2*1.2434)*(B32&lt;20424.71*1.2434)*(20424.71-B32/1.2434+456.51)+(B32&gt;20424.71*1.2434)*(B32&lt;22659.62*1.2434)*456.51+(B32&gt;22659.62*1.2434)*(B32&lt;23116.13*1.2434)*(23116.13-B32/1.2434))/12*Inhoud!$C$4</f>
        <v>0</v>
      </c>
      <c r="Q32" s="127">
        <f t="shared" si="7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94">
        <f>$P32*SUM(Fasering!$D$5:$D$12)</f>
        <v>0</v>
      </c>
      <c r="Y32" s="125">
        <f>((B32&lt;19968.2*1.2434)*456.51+(B32&gt;19968.2*1.2434)*(B32&lt;20196.46*1.2434)*(20196.46-B32/1.2434+228.26)+(B32&gt;20196.46*1.2434)*(B32&lt;22659.62*1.2434)*228.26+(B32&gt;22659.62*1.2434)*(B32&lt;22887.88*1.2434)*(22887.88-B32/1.2434))/12*Inhoud!$C$4</f>
        <v>0</v>
      </c>
      <c r="Z32" s="127">
        <f t="shared" si="8"/>
        <v>0</v>
      </c>
      <c r="AA32" s="93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94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600.51986612492487</v>
      </c>
      <c r="AJ32" s="9">
        <f>($AK$2+(K32+T32)*12*7.57%)*SUM(Fasering!$D$5:$D$8)</f>
        <v>1068.9402974468715</v>
      </c>
      <c r="AK32" s="9">
        <f>($AK$2+(L32+U32)*12*7.57%)*SUM(Fasering!$D$5:$D$9)</f>
        <v>1627.6781513148819</v>
      </c>
      <c r="AL32" s="9">
        <f>($AK$2+(M32+V32)*12*7.57%)*SUM(Fasering!$D$5:$D$10)</f>
        <v>2276.733427728956</v>
      </c>
      <c r="AM32" s="9">
        <f>($AK$2+(N32+W32)*12*7.57%)*SUM(Fasering!$D$5:$D$11)</f>
        <v>3014.3427189437671</v>
      </c>
      <c r="AN32" s="82">
        <f>($AK$2+(O32+X32)*12*7.57%)*SUM(Fasering!$D$5:$D$12)</f>
        <v>3843.8298058080022</v>
      </c>
      <c r="AO32" s="5">
        <f>($AK$2+(I32+AA32)*12*7.57%)*SUM(Fasering!$D$5)</f>
        <v>0</v>
      </c>
      <c r="AP32" s="9">
        <f>($AK$2+(J32+AB32)*12*7.57%)*SUM(Fasering!$D$5:$D$7)</f>
        <v>600.51986612492487</v>
      </c>
      <c r="AQ32" s="9">
        <f>($AK$2+(K32+AC32)*12*7.57%)*SUM(Fasering!$D$5:$D$8)</f>
        <v>1068.9402974468715</v>
      </c>
      <c r="AR32" s="9">
        <f>($AK$2+(L32+AD32)*12*7.57%)*SUM(Fasering!$D$5:$D$9)</f>
        <v>1627.6781513148819</v>
      </c>
      <c r="AS32" s="9">
        <f>($AK$2+(M32+AE32)*12*7.57%)*SUM(Fasering!$D$5:$D$10)</f>
        <v>2276.733427728956</v>
      </c>
      <c r="AT32" s="9">
        <f>($AK$2+(N32+AF32)*12*7.57%)*SUM(Fasering!$D$5:$D$11)</f>
        <v>3014.3427189437671</v>
      </c>
      <c r="AU32" s="82">
        <f>($AK$2+(O32+AG32)*12*7.57%)*SUM(Fasering!$D$5:$D$12)</f>
        <v>3843.8298058080022</v>
      </c>
    </row>
    <row r="33" spans="1:47" x14ac:dyDescent="0.3">
      <c r="A33" s="32">
        <f t="shared" si="6"/>
        <v>25</v>
      </c>
      <c r="B33" s="125">
        <v>45250.559999999998</v>
      </c>
      <c r="C33" s="126"/>
      <c r="D33" s="125">
        <f t="shared" si="0"/>
        <v>48979.206143999996</v>
      </c>
      <c r="E33" s="127">
        <f t="shared" si="1"/>
        <v>1214.1628051631262</v>
      </c>
      <c r="F33" s="125">
        <f t="shared" si="2"/>
        <v>4081.6005119999995</v>
      </c>
      <c r="G33" s="127">
        <f t="shared" si="3"/>
        <v>101.18023376359385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2406.2230523021944</v>
      </c>
      <c r="K33" s="45">
        <f>GEW!$E$12+($F33-GEW!$E$12)*SUM(Fasering!$D$5:$D$8)</f>
        <v>2741.4492627447785</v>
      </c>
      <c r="L33" s="45">
        <f>GEW!$E$12+($F33-GEW!$E$12)*SUM(Fasering!$D$5:$D$9)</f>
        <v>3076.6754731873625</v>
      </c>
      <c r="M33" s="45">
        <f>GEW!$E$12+($F33-GEW!$E$12)*SUM(Fasering!$D$5:$D$10)</f>
        <v>3411.901683629947</v>
      </c>
      <c r="N33" s="45">
        <f>GEW!$E$12+($F33-GEW!$E$12)*SUM(Fasering!$D$5:$D$11)</f>
        <v>3746.3743015574155</v>
      </c>
      <c r="O33" s="94">
        <f>GEW!$E$12+($F33-GEW!$E$12)*SUM(Fasering!$D$5:$D$12)</f>
        <v>4081.600512</v>
      </c>
      <c r="P33" s="125">
        <f>((B33&lt;19968.2*1.2434)*913.03+(B33&gt;19968.2*1.2434)*(B33&lt;20424.71*1.2434)*(20424.71-B33/1.2434+456.51)+(B33&gt;20424.71*1.2434)*(B33&lt;22659.62*1.2434)*456.51+(B33&gt;22659.62*1.2434)*(B33&lt;23116.13*1.2434)*(23116.13-B33/1.2434))/12*Inhoud!$C$4</f>
        <v>0</v>
      </c>
      <c r="Q33" s="127">
        <f t="shared" si="7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94">
        <f>$P33*SUM(Fasering!$D$5:$D$12)</f>
        <v>0</v>
      </c>
      <c r="Y33" s="125">
        <f>((B33&lt;19968.2*1.2434)*456.51+(B33&gt;19968.2*1.2434)*(B33&lt;20196.46*1.2434)*(20196.46-B33/1.2434+228.26)+(B33&gt;20196.46*1.2434)*(B33&lt;22659.62*1.2434)*228.26+(B33&gt;22659.62*1.2434)*(B33&lt;22887.88*1.2434)*(22887.88-B33/1.2434))/12*Inhoud!$C$4</f>
        <v>0</v>
      </c>
      <c r="Z33" s="127">
        <f t="shared" si="8"/>
        <v>0</v>
      </c>
      <c r="AA33" s="93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94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600.57442659256776</v>
      </c>
      <c r="AJ33" s="9">
        <f>($AK$2+(K33+T33)*12*7.57%)*SUM(Fasering!$D$5:$D$8)</f>
        <v>1069.0754287815239</v>
      </c>
      <c r="AK33" s="9">
        <f>($AK$2+(L33+U33)*12*7.57%)*SUM(Fasering!$D$5:$D$9)</f>
        <v>1627.929776408695</v>
      </c>
      <c r="AL33" s="9">
        <f>($AK$2+(M33+V33)*12*7.57%)*SUM(Fasering!$D$5:$D$10)</f>
        <v>2277.1374694740816</v>
      </c>
      <c r="AM33" s="9">
        <f>($AK$2+(N33+W33)*12*7.57%)*SUM(Fasering!$D$5:$D$11)</f>
        <v>3014.9346365560414</v>
      </c>
      <c r="AN33" s="82">
        <f>($AK$2+(O33+X33)*12*7.57%)*SUM(Fasering!$D$5:$D$12)</f>
        <v>3844.645905100801</v>
      </c>
      <c r="AO33" s="5">
        <f>($AK$2+(I33+AA33)*12*7.57%)*SUM(Fasering!$D$5)</f>
        <v>0</v>
      </c>
      <c r="AP33" s="9">
        <f>($AK$2+(J33+AB33)*12*7.57%)*SUM(Fasering!$D$5:$D$7)</f>
        <v>600.57442659256776</v>
      </c>
      <c r="AQ33" s="9">
        <f>($AK$2+(K33+AC33)*12*7.57%)*SUM(Fasering!$D$5:$D$8)</f>
        <v>1069.0754287815239</v>
      </c>
      <c r="AR33" s="9">
        <f>($AK$2+(L33+AD33)*12*7.57%)*SUM(Fasering!$D$5:$D$9)</f>
        <v>1627.929776408695</v>
      </c>
      <c r="AS33" s="9">
        <f>($AK$2+(M33+AE33)*12*7.57%)*SUM(Fasering!$D$5:$D$10)</f>
        <v>2277.1374694740816</v>
      </c>
      <c r="AT33" s="9">
        <f>($AK$2+(N33+AF33)*12*7.57%)*SUM(Fasering!$D$5:$D$11)</f>
        <v>3014.9346365560414</v>
      </c>
      <c r="AU33" s="82">
        <f>($AK$2+(O33+AG33)*12*7.57%)*SUM(Fasering!$D$5:$D$12)</f>
        <v>3844.645905100801</v>
      </c>
    </row>
    <row r="34" spans="1:47" x14ac:dyDescent="0.3">
      <c r="A34" s="32">
        <f t="shared" si="6"/>
        <v>26</v>
      </c>
      <c r="B34" s="125">
        <v>45250.559999999998</v>
      </c>
      <c r="C34" s="126"/>
      <c r="D34" s="125">
        <f t="shared" si="0"/>
        <v>48979.206143999996</v>
      </c>
      <c r="E34" s="127">
        <f t="shared" si="1"/>
        <v>1214.1628051631262</v>
      </c>
      <c r="F34" s="125">
        <f t="shared" si="2"/>
        <v>4081.6005119999995</v>
      </c>
      <c r="G34" s="127">
        <f t="shared" si="3"/>
        <v>101.18023376359385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2406.2230523021944</v>
      </c>
      <c r="K34" s="45">
        <f>GEW!$E$12+($F34-GEW!$E$12)*SUM(Fasering!$D$5:$D$8)</f>
        <v>2741.4492627447785</v>
      </c>
      <c r="L34" s="45">
        <f>GEW!$E$12+($F34-GEW!$E$12)*SUM(Fasering!$D$5:$D$9)</f>
        <v>3076.6754731873625</v>
      </c>
      <c r="M34" s="45">
        <f>GEW!$E$12+($F34-GEW!$E$12)*SUM(Fasering!$D$5:$D$10)</f>
        <v>3411.901683629947</v>
      </c>
      <c r="N34" s="45">
        <f>GEW!$E$12+($F34-GEW!$E$12)*SUM(Fasering!$D$5:$D$11)</f>
        <v>3746.3743015574155</v>
      </c>
      <c r="O34" s="94">
        <f>GEW!$E$12+($F34-GEW!$E$12)*SUM(Fasering!$D$5:$D$12)</f>
        <v>4081.600512</v>
      </c>
      <c r="P34" s="125">
        <f>((B34&lt;19968.2*1.2434)*913.03+(B34&gt;19968.2*1.2434)*(B34&lt;20424.71*1.2434)*(20424.71-B34/1.2434+456.51)+(B34&gt;20424.71*1.2434)*(B34&lt;22659.62*1.2434)*456.51+(B34&gt;22659.62*1.2434)*(B34&lt;23116.13*1.2434)*(23116.13-B34/1.2434))/12*Inhoud!$C$4</f>
        <v>0</v>
      </c>
      <c r="Q34" s="127">
        <f t="shared" si="7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94">
        <f>$P34*SUM(Fasering!$D$5:$D$12)</f>
        <v>0</v>
      </c>
      <c r="Y34" s="125">
        <f>((B34&lt;19968.2*1.2434)*456.51+(B34&gt;19968.2*1.2434)*(B34&lt;20196.46*1.2434)*(20196.46-B34/1.2434+228.26)+(B34&gt;20196.46*1.2434)*(B34&lt;22659.62*1.2434)*228.26+(B34&gt;22659.62*1.2434)*(B34&lt;22887.88*1.2434)*(22887.88-B34/1.2434))/12*Inhoud!$C$4</f>
        <v>0</v>
      </c>
      <c r="Z34" s="127">
        <f t="shared" si="8"/>
        <v>0</v>
      </c>
      <c r="AA34" s="93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94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600.57442659256776</v>
      </c>
      <c r="AJ34" s="9">
        <f>($AK$2+(K34+T34)*12*7.57%)*SUM(Fasering!$D$5:$D$8)</f>
        <v>1069.0754287815239</v>
      </c>
      <c r="AK34" s="9">
        <f>($AK$2+(L34+U34)*12*7.57%)*SUM(Fasering!$D$5:$D$9)</f>
        <v>1627.929776408695</v>
      </c>
      <c r="AL34" s="9">
        <f>($AK$2+(M34+V34)*12*7.57%)*SUM(Fasering!$D$5:$D$10)</f>
        <v>2277.1374694740816</v>
      </c>
      <c r="AM34" s="9">
        <f>($AK$2+(N34+W34)*12*7.57%)*SUM(Fasering!$D$5:$D$11)</f>
        <v>3014.9346365560414</v>
      </c>
      <c r="AN34" s="82">
        <f>($AK$2+(O34+X34)*12*7.57%)*SUM(Fasering!$D$5:$D$12)</f>
        <v>3844.645905100801</v>
      </c>
      <c r="AO34" s="5">
        <f>($AK$2+(I34+AA34)*12*7.57%)*SUM(Fasering!$D$5)</f>
        <v>0</v>
      </c>
      <c r="AP34" s="9">
        <f>($AK$2+(J34+AB34)*12*7.57%)*SUM(Fasering!$D$5:$D$7)</f>
        <v>600.57442659256776</v>
      </c>
      <c r="AQ34" s="9">
        <f>($AK$2+(K34+AC34)*12*7.57%)*SUM(Fasering!$D$5:$D$8)</f>
        <v>1069.0754287815239</v>
      </c>
      <c r="AR34" s="9">
        <f>($AK$2+(L34+AD34)*12*7.57%)*SUM(Fasering!$D$5:$D$9)</f>
        <v>1627.929776408695</v>
      </c>
      <c r="AS34" s="9">
        <f>($AK$2+(M34+AE34)*12*7.57%)*SUM(Fasering!$D$5:$D$10)</f>
        <v>2277.1374694740816</v>
      </c>
      <c r="AT34" s="9">
        <f>($AK$2+(N34+AF34)*12*7.57%)*SUM(Fasering!$D$5:$D$11)</f>
        <v>3014.9346365560414</v>
      </c>
      <c r="AU34" s="82">
        <f>($AK$2+(O34+AG34)*12*7.57%)*SUM(Fasering!$D$5:$D$12)</f>
        <v>3844.645905100801</v>
      </c>
    </row>
    <row r="35" spans="1:47" x14ac:dyDescent="0.3">
      <c r="A35" s="32">
        <f t="shared" si="6"/>
        <v>27</v>
      </c>
      <c r="B35" s="125">
        <v>45260.639999999999</v>
      </c>
      <c r="C35" s="126"/>
      <c r="D35" s="125">
        <f t="shared" si="0"/>
        <v>48990.116736000004</v>
      </c>
      <c r="E35" s="127">
        <f t="shared" si="1"/>
        <v>1214.4332716739507</v>
      </c>
      <c r="F35" s="125">
        <f t="shared" si="2"/>
        <v>4082.509728</v>
      </c>
      <c r="G35" s="127">
        <f t="shared" si="3"/>
        <v>101.20277263949589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2406.4581425484603</v>
      </c>
      <c r="K35" s="45">
        <f>GEW!$E$12+($F35-GEW!$E$12)*SUM(Fasering!$D$5:$D$8)</f>
        <v>2741.8192387867666</v>
      </c>
      <c r="L35" s="45">
        <f>GEW!$E$12+($F35-GEW!$E$12)*SUM(Fasering!$D$5:$D$9)</f>
        <v>3077.180335025073</v>
      </c>
      <c r="M35" s="45">
        <f>GEW!$E$12+($F35-GEW!$E$12)*SUM(Fasering!$D$5:$D$10)</f>
        <v>3412.5414312633793</v>
      </c>
      <c r="N35" s="45">
        <f>GEW!$E$12+($F35-GEW!$E$12)*SUM(Fasering!$D$5:$D$11)</f>
        <v>3747.1486317616941</v>
      </c>
      <c r="O35" s="94">
        <f>GEW!$E$12+($F35-GEW!$E$12)*SUM(Fasering!$D$5:$D$12)</f>
        <v>4082.5097280000005</v>
      </c>
      <c r="P35" s="125">
        <f>((B35&lt;19968.2*1.2434)*913.03+(B35&gt;19968.2*1.2434)*(B35&lt;20424.71*1.2434)*(20424.71-B35/1.2434+456.51)+(B35&gt;20424.71*1.2434)*(B35&lt;22659.62*1.2434)*456.51+(B35&gt;22659.62*1.2434)*(B35&lt;23116.13*1.2434)*(23116.13-B35/1.2434))/12*Inhoud!$C$4</f>
        <v>0</v>
      </c>
      <c r="Q35" s="127">
        <f t="shared" si="7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94">
        <f>$P35*SUM(Fasering!$D$5:$D$12)</f>
        <v>0</v>
      </c>
      <c r="Y35" s="125">
        <f>((B35&lt;19968.2*1.2434)*456.51+(B35&gt;19968.2*1.2434)*(B35&lt;20196.46*1.2434)*(20196.46-B35/1.2434+228.26)+(B35&gt;20196.46*1.2434)*(B35&lt;22659.62*1.2434)*228.26+(B35&gt;22659.62*1.2434)*(B35&lt;22887.88*1.2434)*(22887.88-B35/1.2434))/12*Inhoud!$C$4</f>
        <v>0</v>
      </c>
      <c r="Z35" s="127">
        <f t="shared" si="8"/>
        <v>0</v>
      </c>
      <c r="AA35" s="93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94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600.62964441524264</v>
      </c>
      <c r="AJ35" s="9">
        <f>($AK$2+(K35+T35)*12*7.57%)*SUM(Fasering!$D$5:$D$8)</f>
        <v>1069.2121882045458</v>
      </c>
      <c r="AK35" s="9">
        <f>($AK$2+(L35+U35)*12*7.57%)*SUM(Fasering!$D$5:$D$9)</f>
        <v>1628.1844331301447</v>
      </c>
      <c r="AL35" s="9">
        <f>($AK$2+(M35+V35)*12*7.57%)*SUM(Fasering!$D$5:$D$10)</f>
        <v>2277.5463791920397</v>
      </c>
      <c r="AM35" s="9">
        <f>($AK$2+(N35+W35)*12*7.57%)*SUM(Fasering!$D$5:$D$11)</f>
        <v>3015.5336857058142</v>
      </c>
      <c r="AN35" s="82">
        <f>($AK$2+(O35+X35)*12*7.57%)*SUM(Fasering!$D$5:$D$12)</f>
        <v>3845.4718369152015</v>
      </c>
      <c r="AO35" s="5">
        <f>($AK$2+(I35+AA35)*12*7.57%)*SUM(Fasering!$D$5)</f>
        <v>0</v>
      </c>
      <c r="AP35" s="9">
        <f>($AK$2+(J35+AB35)*12*7.57%)*SUM(Fasering!$D$5:$D$7)</f>
        <v>600.62964441524264</v>
      </c>
      <c r="AQ35" s="9">
        <f>($AK$2+(K35+AC35)*12*7.57%)*SUM(Fasering!$D$5:$D$8)</f>
        <v>1069.2121882045458</v>
      </c>
      <c r="AR35" s="9">
        <f>($AK$2+(L35+AD35)*12*7.57%)*SUM(Fasering!$D$5:$D$9)</f>
        <v>1628.1844331301447</v>
      </c>
      <c r="AS35" s="9">
        <f>($AK$2+(M35+AE35)*12*7.57%)*SUM(Fasering!$D$5:$D$10)</f>
        <v>2277.5463791920397</v>
      </c>
      <c r="AT35" s="9">
        <f>($AK$2+(N35+AF35)*12*7.57%)*SUM(Fasering!$D$5:$D$11)</f>
        <v>3015.5336857058142</v>
      </c>
      <c r="AU35" s="82">
        <f>($AK$2+(O35+AG35)*12*7.57%)*SUM(Fasering!$D$5:$D$12)</f>
        <v>3845.4718369152015</v>
      </c>
    </row>
    <row r="36" spans="1:47" x14ac:dyDescent="0.3">
      <c r="A36" s="35"/>
      <c r="B36" s="128"/>
      <c r="C36" s="129"/>
      <c r="D36" s="128"/>
      <c r="E36" s="129"/>
      <c r="F36" s="128"/>
      <c r="G36" s="129"/>
      <c r="H36" s="46"/>
      <c r="I36" s="46"/>
      <c r="J36" s="46"/>
      <c r="K36" s="46"/>
      <c r="L36" s="46"/>
      <c r="M36" s="46"/>
      <c r="N36" s="46"/>
      <c r="O36" s="96"/>
      <c r="P36" s="128"/>
      <c r="Q36" s="129"/>
      <c r="R36" s="46"/>
      <c r="S36" s="46"/>
      <c r="T36" s="46"/>
      <c r="U36" s="46"/>
      <c r="V36" s="46"/>
      <c r="W36" s="46"/>
      <c r="X36" s="96"/>
      <c r="Y36" s="128"/>
      <c r="Z36" s="129"/>
      <c r="AA36" s="95"/>
      <c r="AB36" s="46"/>
      <c r="AC36" s="46"/>
      <c r="AD36" s="46"/>
      <c r="AE36" s="46"/>
      <c r="AF36" s="46"/>
      <c r="AG36" s="96"/>
      <c r="AH36" s="83"/>
      <c r="AI36" s="84"/>
      <c r="AJ36" s="84"/>
      <c r="AK36" s="84"/>
      <c r="AL36" s="84"/>
      <c r="AM36" s="84"/>
      <c r="AN36" s="85"/>
      <c r="AO36" s="83"/>
      <c r="AP36" s="84"/>
      <c r="AQ36" s="84"/>
      <c r="AR36" s="84"/>
      <c r="AS36" s="84"/>
      <c r="AT36" s="84"/>
      <c r="AU36" s="85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25" style="23" customWidth="1"/>
    <col min="16" max="17" width="7.75" style="23" customWidth="1"/>
    <col min="18" max="24" width="11.25" style="23" customWidth="1"/>
    <col min="25" max="26" width="7.75" style="23" customWidth="1"/>
    <col min="27" max="33" width="11.25" style="23" customWidth="1"/>
    <col min="34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73</v>
      </c>
      <c r="B1" s="21" t="s">
        <v>19</v>
      </c>
      <c r="C1" s="21" t="s">
        <v>123</v>
      </c>
      <c r="D1" s="21"/>
      <c r="E1" s="21"/>
      <c r="G1" s="21"/>
      <c r="H1" s="21"/>
      <c r="I1" s="21"/>
      <c r="L1" s="99">
        <f>D8</f>
        <v>43374</v>
      </c>
      <c r="O1" s="24" t="s">
        <v>74</v>
      </c>
      <c r="AE1"/>
      <c r="AF1"/>
      <c r="AG1"/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/>
      <c r="K2"/>
      <c r="L2"/>
      <c r="M2"/>
      <c r="N2"/>
      <c r="O2" s="24"/>
      <c r="P2" s="24"/>
      <c r="Q2" s="24"/>
      <c r="R2" s="24"/>
      <c r="AE2"/>
      <c r="AF2"/>
      <c r="AG2"/>
      <c r="AH2" s="76" t="str">
        <f>'L4'!$AH$2</f>
        <v>Berekening eindejaarspremie 2019: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/>
      <c r="K3"/>
      <c r="L3"/>
      <c r="M3"/>
      <c r="N3" s="23" t="s">
        <v>21</v>
      </c>
      <c r="O3" s="25">
        <f>'L4'!O3</f>
        <v>1.3459000000000001</v>
      </c>
      <c r="AH3" s="77" t="s">
        <v>92</v>
      </c>
      <c r="AK3" s="78">
        <f>'L4'!$AK$3</f>
        <v>136.91999999999999</v>
      </c>
      <c r="AR3"/>
    </row>
    <row r="4" spans="1:47" ht="16.5" x14ac:dyDescent="0.3">
      <c r="A4" s="21"/>
      <c r="B4" s="21"/>
      <c r="C4" s="64"/>
      <c r="D4" s="65"/>
      <c r="E4" s="65"/>
      <c r="F4" s="65"/>
      <c r="G4" s="65"/>
      <c r="H4" s="64"/>
      <c r="I4" s="64"/>
      <c r="J4" s="65"/>
      <c r="K4" s="66"/>
      <c r="L4" s="66"/>
      <c r="AH4" s="77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134"/>
      <c r="G9" s="135"/>
      <c r="H9" s="44"/>
      <c r="I9" s="44"/>
      <c r="J9" s="44"/>
      <c r="K9" s="44"/>
      <c r="L9" s="44"/>
      <c r="M9" s="44"/>
      <c r="N9" s="44"/>
      <c r="O9" s="75"/>
      <c r="P9" s="134"/>
      <c r="Q9" s="135"/>
      <c r="R9" s="44"/>
      <c r="S9" s="44"/>
      <c r="T9" s="44"/>
      <c r="U9" s="44"/>
      <c r="V9" s="44"/>
      <c r="W9" s="44"/>
      <c r="X9" s="75"/>
      <c r="Y9" s="134"/>
      <c r="Z9" s="135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26129.09</v>
      </c>
      <c r="C10" s="126"/>
      <c r="D10" s="125">
        <f t="shared" ref="D10:D37" si="0">B10*$O$3</f>
        <v>35167.142231000005</v>
      </c>
      <c r="E10" s="127">
        <f t="shared" ref="E10:E37" si="1">D10/40.3399</f>
        <v>871.77068438444337</v>
      </c>
      <c r="F10" s="125">
        <f t="shared" ref="F10:F37" si="2">B10/12*$O$3</f>
        <v>2930.5951859166671</v>
      </c>
      <c r="G10" s="127">
        <f t="shared" ref="G10:G37" si="3">F10/40.3399</f>
        <v>72.647557032036943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2108.614865070329</v>
      </c>
      <c r="K10" s="45">
        <f>GEW!$E$12+($F10-GEW!$E$12)*SUM(Fasering!$D$5:$D$8)</f>
        <v>2273.0848753481318</v>
      </c>
      <c r="L10" s="45">
        <f>GEW!$E$12+($F10-GEW!$E$12)*SUM(Fasering!$D$5:$D$9)</f>
        <v>2437.5548856259347</v>
      </c>
      <c r="M10" s="45">
        <f>GEW!$E$12+($F10-GEW!$E$12)*SUM(Fasering!$D$5:$D$10)</f>
        <v>2602.0248959037376</v>
      </c>
      <c r="N10" s="45">
        <f>GEW!$E$12+($F10-GEW!$E$12)*SUM(Fasering!$D$5:$D$11)</f>
        <v>2766.1251756388642</v>
      </c>
      <c r="O10" s="72">
        <f>GEW!$E$12+($F10-GEW!$E$12)*SUM(Fasering!$D$5:$D$12)</f>
        <v>2930.5951859166671</v>
      </c>
      <c r="P10" s="125">
        <f t="shared" ref="P10:P37" si="4">((B10&lt;19968.2)*913.03+(B10&gt;19968.2)*(B10&lt;20424.71)*(20424.71-B10+456.51)+(B10&gt;20424.71)*(B10&lt;22659.62)*456.51+(B10&gt;22659.62)*(B10&lt;23116.13)*(23116.13-B10))/12*$O$3</f>
        <v>0</v>
      </c>
      <c r="Q10" s="127">
        <f t="shared" ref="Q10:Q37" si="5">P10/40.3399</f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25">
        <f t="shared" ref="Y10:Y37" si="6">((B10&lt;19968.2)*456.51+(B10&gt;19968.2)*(B10&lt;20196.46)*(20196.46-B10+228.26)+(B10&gt;20196.46)*(B10&lt;22659.62)*228.26+(B10&gt;22659.62)*(B10&lt;22887.88)*(22887.88-B10))/12*$O$3</f>
        <v>0</v>
      </c>
      <c r="Z10" s="127">
        <f t="shared" ref="Z10:Z37" si="7">Y10/40.3399</f>
        <v>0</v>
      </c>
      <c r="AA10" s="71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($AK$3+(I10+R10)*12*7.57%)*SUM(Fasering!$D$5)</f>
        <v>0</v>
      </c>
      <c r="AI10" s="9">
        <f>($AK$3+(J10+S10)*12*7.57%)*SUM(Fasering!$D$5:$D$7)</f>
        <v>530.67243631370548</v>
      </c>
      <c r="AJ10" s="9">
        <f>($AK$3+(K10+T10)*12*7.57%)*SUM(Fasering!$D$5:$D$8)</f>
        <v>895.9473444865697</v>
      </c>
      <c r="AK10" s="9">
        <f>($AK$3+(L10+U10)*12*7.57%)*SUM(Fasering!$D$5:$D$9)</f>
        <v>1305.5517686398148</v>
      </c>
      <c r="AL10" s="9">
        <f>($AK$3+(M10+V10)*12*7.57%)*SUM(Fasering!$D$5:$D$10)</f>
        <v>1759.4857087734408</v>
      </c>
      <c r="AM10" s="9">
        <f>($AK$3+(N10+W10)*12*7.57%)*SUM(Fasering!$D$5:$D$11)</f>
        <v>2256.5793480723996</v>
      </c>
      <c r="AN10" s="82">
        <f>($AK$3+(O10+X10)*12*7.57%)*SUM(Fasering!$D$5:$D$12)</f>
        <v>2799.072666886701</v>
      </c>
      <c r="AO10" s="5">
        <f>($AK$3+(I10+AA10)*12*7.57%)*SUM(Fasering!$D$5)</f>
        <v>0</v>
      </c>
      <c r="AP10" s="9">
        <f>($AK$3+(J10+AB10)*12*7.57%)*SUM(Fasering!$D$5:$D$7)</f>
        <v>530.67243631370548</v>
      </c>
      <c r="AQ10" s="9">
        <f>($AK$3+(K10+AC10)*12*7.57%)*SUM(Fasering!$D$5:$D$8)</f>
        <v>895.9473444865697</v>
      </c>
      <c r="AR10" s="9">
        <f>($AK$3+(L10+AD10)*12*7.57%)*SUM(Fasering!$D$5:$D$9)</f>
        <v>1305.5517686398148</v>
      </c>
      <c r="AS10" s="9">
        <f>($AK$3+(M10+AE10)*12*7.57%)*SUM(Fasering!$D$5:$D$10)</f>
        <v>1759.4857087734408</v>
      </c>
      <c r="AT10" s="9">
        <f>($AK$3+(N10+AF10)*12*7.57%)*SUM(Fasering!$D$5:$D$11)</f>
        <v>2256.5793480723996</v>
      </c>
      <c r="AU10" s="82">
        <f>($AK$3+(O10+AG10)*12*7.57%)*SUM(Fasering!$D$5:$D$12)</f>
        <v>2799.072666886701</v>
      </c>
    </row>
    <row r="11" spans="1:47" x14ac:dyDescent="0.3">
      <c r="A11" s="32">
        <f t="shared" ref="A11:A37" si="8">+A10+1</f>
        <v>1</v>
      </c>
      <c r="B11" s="125">
        <v>26911.8</v>
      </c>
      <c r="C11" s="126"/>
      <c r="D11" s="125">
        <f t="shared" si="0"/>
        <v>36220.591619999999</v>
      </c>
      <c r="E11" s="127">
        <f t="shared" si="1"/>
        <v>897.88501260538567</v>
      </c>
      <c r="F11" s="125">
        <f t="shared" si="2"/>
        <v>3018.3826350000004</v>
      </c>
      <c r="G11" s="127">
        <f t="shared" si="3"/>
        <v>74.82375105044882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2131.3135120629572</v>
      </c>
      <c r="K11" s="45">
        <f>GEW!$E$12+($F11-GEW!$E$12)*SUM(Fasering!$D$5:$D$8)</f>
        <v>2308.8071382076287</v>
      </c>
      <c r="L11" s="45">
        <f>GEW!$E$12+($F11-GEW!$E$12)*SUM(Fasering!$D$5:$D$9)</f>
        <v>2486.3007643523001</v>
      </c>
      <c r="M11" s="45">
        <f>GEW!$E$12+($F11-GEW!$E$12)*SUM(Fasering!$D$5:$D$10)</f>
        <v>2663.794390496972</v>
      </c>
      <c r="N11" s="45">
        <f>GEW!$E$12+($F11-GEW!$E$12)*SUM(Fasering!$D$5:$D$11)</f>
        <v>2840.8890088553289</v>
      </c>
      <c r="O11" s="72">
        <f>GEW!$E$12+($F11-GEW!$E$12)*SUM(Fasering!$D$5:$D$12)</f>
        <v>3018.3826350000008</v>
      </c>
      <c r="P11" s="125">
        <f t="shared" si="4"/>
        <v>0</v>
      </c>
      <c r="Q11" s="127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25">
        <f t="shared" si="6"/>
        <v>0</v>
      </c>
      <c r="Z11" s="127">
        <f t="shared" si="7"/>
        <v>0</v>
      </c>
      <c r="AA11" s="71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($AK$3+(I11+R11)*12*7.57%)*SUM(Fasering!$D$5)</f>
        <v>0</v>
      </c>
      <c r="AI11" s="9">
        <f>($AK$3+(J11+S11)*12*7.57%)*SUM(Fasering!$D$5:$D$7)</f>
        <v>536.00387768358223</v>
      </c>
      <c r="AJ11" s="9">
        <f>($AK$3+(K11+T11)*12*7.57%)*SUM(Fasering!$D$5:$D$8)</f>
        <v>909.15186451833699</v>
      </c>
      <c r="AK11" s="9">
        <f>($AK$3+(L11+U11)*12*7.57%)*SUM(Fasering!$D$5:$D$9)</f>
        <v>1330.139615716856</v>
      </c>
      <c r="AL11" s="9">
        <f>($AK$3+(M11+V11)*12*7.57%)*SUM(Fasering!$D$5:$D$10)</f>
        <v>1798.9671312791393</v>
      </c>
      <c r="AM11" s="9">
        <f>($AK$3+(N11+W11)*12*7.57%)*SUM(Fasering!$D$5:$D$11)</f>
        <v>2314.4192857044641</v>
      </c>
      <c r="AN11" s="82">
        <f>($AK$3+(O11+X11)*12*7.57%)*SUM(Fasering!$D$5:$D$12)</f>
        <v>2878.818785634001</v>
      </c>
      <c r="AO11" s="5">
        <f>($AK$3+(I11+AA11)*12*7.57%)*SUM(Fasering!$D$5)</f>
        <v>0</v>
      </c>
      <c r="AP11" s="9">
        <f>($AK$3+(J11+AB11)*12*7.57%)*SUM(Fasering!$D$5:$D$7)</f>
        <v>536.00387768358223</v>
      </c>
      <c r="AQ11" s="9">
        <f>($AK$3+(K11+AC11)*12*7.57%)*SUM(Fasering!$D$5:$D$8)</f>
        <v>909.15186451833699</v>
      </c>
      <c r="AR11" s="9">
        <f>($AK$3+(L11+AD11)*12*7.57%)*SUM(Fasering!$D$5:$D$9)</f>
        <v>1330.139615716856</v>
      </c>
      <c r="AS11" s="9">
        <f>($AK$3+(M11+AE11)*12*7.57%)*SUM(Fasering!$D$5:$D$10)</f>
        <v>1798.9671312791393</v>
      </c>
      <c r="AT11" s="9">
        <f>($AK$3+(N11+AF11)*12*7.57%)*SUM(Fasering!$D$5:$D$11)</f>
        <v>2314.4192857044641</v>
      </c>
      <c r="AU11" s="82">
        <f>($AK$3+(O11+AG11)*12*7.57%)*SUM(Fasering!$D$5:$D$12)</f>
        <v>2878.818785634001</v>
      </c>
    </row>
    <row r="12" spans="1:47" x14ac:dyDescent="0.3">
      <c r="A12" s="32">
        <f t="shared" si="8"/>
        <v>2</v>
      </c>
      <c r="B12" s="125">
        <v>27694.880000000001</v>
      </c>
      <c r="C12" s="126"/>
      <c r="D12" s="125">
        <f t="shared" si="0"/>
        <v>37274.538992000002</v>
      </c>
      <c r="E12" s="127">
        <f t="shared" si="1"/>
        <v>924.01168550244302</v>
      </c>
      <c r="F12" s="125">
        <f t="shared" si="2"/>
        <v>3106.2115826666668</v>
      </c>
      <c r="G12" s="127">
        <f t="shared" si="3"/>
        <v>77.000973791870251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2154.0228890825265</v>
      </c>
      <c r="K12" s="45">
        <f>GEW!$E$12+($F12-GEW!$E$12)*SUM(Fasering!$D$5:$D$8)</f>
        <v>2344.5462875733128</v>
      </c>
      <c r="L12" s="45">
        <f>GEW!$E$12+($F12-GEW!$E$12)*SUM(Fasering!$D$5:$D$9)</f>
        <v>2535.0696860640992</v>
      </c>
      <c r="M12" s="45">
        <f>GEW!$E$12+($F12-GEW!$E$12)*SUM(Fasering!$D$5:$D$10)</f>
        <v>2725.5930845548855</v>
      </c>
      <c r="N12" s="45">
        <f>GEW!$E$12+($F12-GEW!$E$12)*SUM(Fasering!$D$5:$D$11)</f>
        <v>2915.6881841758805</v>
      </c>
      <c r="O12" s="72">
        <f>GEW!$E$12+($F12-GEW!$E$12)*SUM(Fasering!$D$5:$D$12)</f>
        <v>3106.2115826666668</v>
      </c>
      <c r="P12" s="125">
        <f t="shared" si="4"/>
        <v>0</v>
      </c>
      <c r="Q12" s="127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25">
        <f t="shared" si="6"/>
        <v>0</v>
      </c>
      <c r="Z12" s="127">
        <f t="shared" si="7"/>
        <v>0</v>
      </c>
      <c r="AA12" s="71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($AK$3+(I12+R12)*12*7.57%)*SUM(Fasering!$D$5)</f>
        <v>0</v>
      </c>
      <c r="AI12" s="9">
        <f>($AK$3+(J12+S12)*12*7.57%)*SUM(Fasering!$D$5:$D$7)</f>
        <v>541.33783931422863</v>
      </c>
      <c r="AJ12" s="9">
        <f>($AK$3+(K12+T12)*12*7.57%)*SUM(Fasering!$D$5:$D$8)</f>
        <v>922.36262654574978</v>
      </c>
      <c r="AK12" s="9">
        <f>($AK$3+(L12+U12)*12*7.57%)*SUM(Fasering!$D$5:$D$9)</f>
        <v>1354.739085877055</v>
      </c>
      <c r="AL12" s="9">
        <f>($AK$3+(M12+V12)*12*7.57%)*SUM(Fasering!$D$5:$D$10)</f>
        <v>1838.4672173081437</v>
      </c>
      <c r="AM12" s="9">
        <f>($AK$3+(N12+W12)*12*7.57%)*SUM(Fasering!$D$5:$D$11)</f>
        <v>2372.2865652344522</v>
      </c>
      <c r="AN12" s="82">
        <f>($AK$3+(O12+X12)*12*7.57%)*SUM(Fasering!$D$5:$D$12)</f>
        <v>2958.6026016944006</v>
      </c>
      <c r="AO12" s="5">
        <f>($AK$3+(I12+AA12)*12*7.57%)*SUM(Fasering!$D$5)</f>
        <v>0</v>
      </c>
      <c r="AP12" s="9">
        <f>($AK$3+(J12+AB12)*12*7.57%)*SUM(Fasering!$D$5:$D$7)</f>
        <v>541.33783931422863</v>
      </c>
      <c r="AQ12" s="9">
        <f>($AK$3+(K12+AC12)*12*7.57%)*SUM(Fasering!$D$5:$D$8)</f>
        <v>922.36262654574978</v>
      </c>
      <c r="AR12" s="9">
        <f>($AK$3+(L12+AD12)*12*7.57%)*SUM(Fasering!$D$5:$D$9)</f>
        <v>1354.739085877055</v>
      </c>
      <c r="AS12" s="9">
        <f>($AK$3+(M12+AE12)*12*7.57%)*SUM(Fasering!$D$5:$D$10)</f>
        <v>1838.4672173081437</v>
      </c>
      <c r="AT12" s="9">
        <f>($AK$3+(N12+AF12)*12*7.57%)*SUM(Fasering!$D$5:$D$11)</f>
        <v>2372.2865652344522</v>
      </c>
      <c r="AU12" s="82">
        <f>($AK$3+(O12+AG12)*12*7.57%)*SUM(Fasering!$D$5:$D$12)</f>
        <v>2958.6026016944006</v>
      </c>
    </row>
    <row r="13" spans="1:47" x14ac:dyDescent="0.3">
      <c r="A13" s="32">
        <f t="shared" si="8"/>
        <v>3</v>
      </c>
      <c r="B13" s="125">
        <v>28477.96</v>
      </c>
      <c r="C13" s="126"/>
      <c r="D13" s="125">
        <f t="shared" si="0"/>
        <v>38328.486364000004</v>
      </c>
      <c r="E13" s="127">
        <f t="shared" si="1"/>
        <v>950.13835839950036</v>
      </c>
      <c r="F13" s="125">
        <f t="shared" si="2"/>
        <v>3194.0405303333337</v>
      </c>
      <c r="G13" s="127">
        <f t="shared" si="3"/>
        <v>79.178196533291697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2176.7322661020962</v>
      </c>
      <c r="K13" s="45">
        <f>GEW!$E$12+($F13-GEW!$E$12)*SUM(Fasering!$D$5:$D$8)</f>
        <v>2380.2854369389975</v>
      </c>
      <c r="L13" s="45">
        <f>GEW!$E$12+($F13-GEW!$E$12)*SUM(Fasering!$D$5:$D$9)</f>
        <v>2583.8386077758987</v>
      </c>
      <c r="M13" s="45">
        <f>GEW!$E$12+($F13-GEW!$E$12)*SUM(Fasering!$D$5:$D$10)</f>
        <v>2787.3917786127995</v>
      </c>
      <c r="N13" s="45">
        <f>GEW!$E$12+($F13-GEW!$E$12)*SUM(Fasering!$D$5:$D$11)</f>
        <v>2990.4873594964329</v>
      </c>
      <c r="O13" s="72">
        <f>GEW!$E$12+($F13-GEW!$E$12)*SUM(Fasering!$D$5:$D$12)</f>
        <v>3194.0405303333337</v>
      </c>
      <c r="P13" s="125">
        <f t="shared" si="4"/>
        <v>0</v>
      </c>
      <c r="Q13" s="127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25">
        <f t="shared" si="6"/>
        <v>0</v>
      </c>
      <c r="Z13" s="127">
        <f t="shared" si="7"/>
        <v>0</v>
      </c>
      <c r="AA13" s="71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($AK$3+(I13+R13)*12*7.57%)*SUM(Fasering!$D$5)</f>
        <v>0</v>
      </c>
      <c r="AI13" s="9">
        <f>($AK$3+(J13+S13)*12*7.57%)*SUM(Fasering!$D$5:$D$7)</f>
        <v>546.6718009448748</v>
      </c>
      <c r="AJ13" s="9">
        <f>($AK$3+(K13+T13)*12*7.57%)*SUM(Fasering!$D$5:$D$8)</f>
        <v>935.57338857316302</v>
      </c>
      <c r="AK13" s="9">
        <f>($AK$3+(L13+U13)*12*7.57%)*SUM(Fasering!$D$5:$D$9)</f>
        <v>1379.3385560372542</v>
      </c>
      <c r="AL13" s="9">
        <f>($AK$3+(M13+V13)*12*7.57%)*SUM(Fasering!$D$5:$D$10)</f>
        <v>1877.9673033371485</v>
      </c>
      <c r="AM13" s="9">
        <f>($AK$3+(N13+W13)*12*7.57%)*SUM(Fasering!$D$5:$D$11)</f>
        <v>2430.1538447644407</v>
      </c>
      <c r="AN13" s="82">
        <f>($AK$3+(O13+X13)*12*7.57%)*SUM(Fasering!$D$5:$D$12)</f>
        <v>3038.3864177548007</v>
      </c>
      <c r="AO13" s="5">
        <f>($AK$3+(I13+AA13)*12*7.57%)*SUM(Fasering!$D$5)</f>
        <v>0</v>
      </c>
      <c r="AP13" s="9">
        <f>($AK$3+(J13+AB13)*12*7.57%)*SUM(Fasering!$D$5:$D$7)</f>
        <v>546.6718009448748</v>
      </c>
      <c r="AQ13" s="9">
        <f>($AK$3+(K13+AC13)*12*7.57%)*SUM(Fasering!$D$5:$D$8)</f>
        <v>935.57338857316302</v>
      </c>
      <c r="AR13" s="9">
        <f>($AK$3+(L13+AD13)*12*7.57%)*SUM(Fasering!$D$5:$D$9)</f>
        <v>1379.3385560372542</v>
      </c>
      <c r="AS13" s="9">
        <f>($AK$3+(M13+AE13)*12*7.57%)*SUM(Fasering!$D$5:$D$10)</f>
        <v>1877.9673033371485</v>
      </c>
      <c r="AT13" s="9">
        <f>($AK$3+(N13+AF13)*12*7.57%)*SUM(Fasering!$D$5:$D$11)</f>
        <v>2430.1538447644407</v>
      </c>
      <c r="AU13" s="82">
        <f>($AK$3+(O13+AG13)*12*7.57%)*SUM(Fasering!$D$5:$D$12)</f>
        <v>3038.3864177548007</v>
      </c>
    </row>
    <row r="14" spans="1:47" x14ac:dyDescent="0.3">
      <c r="A14" s="32">
        <f t="shared" si="8"/>
        <v>4</v>
      </c>
      <c r="B14" s="125">
        <v>29427.34</v>
      </c>
      <c r="C14" s="126"/>
      <c r="D14" s="125">
        <f t="shared" si="0"/>
        <v>39606.256906000002</v>
      </c>
      <c r="E14" s="127">
        <f t="shared" si="1"/>
        <v>981.81346275027954</v>
      </c>
      <c r="F14" s="125">
        <f t="shared" si="2"/>
        <v>3300.5214088333332</v>
      </c>
      <c r="G14" s="127">
        <f t="shared" si="3"/>
        <v>81.81778856252329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2204.264355230715</v>
      </c>
      <c r="K14" s="45">
        <f>GEW!$E$12+($F14-GEW!$E$12)*SUM(Fasering!$D$5:$D$8)</f>
        <v>2423.6143862478716</v>
      </c>
      <c r="L14" s="45">
        <f>GEW!$E$12+($F14-GEW!$E$12)*SUM(Fasering!$D$5:$D$9)</f>
        <v>2642.9644172650283</v>
      </c>
      <c r="M14" s="45">
        <f>GEW!$E$12+($F14-GEW!$E$12)*SUM(Fasering!$D$5:$D$10)</f>
        <v>2862.3144482821849</v>
      </c>
      <c r="N14" s="45">
        <f>GEW!$E$12+($F14-GEW!$E$12)*SUM(Fasering!$D$5:$D$11)</f>
        <v>3081.171377816177</v>
      </c>
      <c r="O14" s="72">
        <f>GEW!$E$12+($F14-GEW!$E$12)*SUM(Fasering!$D$5:$D$12)</f>
        <v>3300.5214088333332</v>
      </c>
      <c r="P14" s="125">
        <f t="shared" si="4"/>
        <v>0</v>
      </c>
      <c r="Q14" s="127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25">
        <f t="shared" si="6"/>
        <v>0</v>
      </c>
      <c r="Z14" s="127">
        <f t="shared" si="7"/>
        <v>0</v>
      </c>
      <c r="AA14" s="71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($AK$3+(I14+R14)*12*7.57%)*SUM(Fasering!$D$5)</f>
        <v>0</v>
      </c>
      <c r="AI14" s="9">
        <f>($AK$3+(J14+S14)*12*7.57%)*SUM(Fasering!$D$5:$D$7)</f>
        <v>553.13851761865408</v>
      </c>
      <c r="AJ14" s="9">
        <f>($AK$3+(K14+T14)*12*7.57%)*SUM(Fasering!$D$5:$D$8)</f>
        <v>951.58967458938764</v>
      </c>
      <c r="AK14" s="9">
        <f>($AK$3+(L14+U14)*12*7.57%)*SUM(Fasering!$D$5:$D$9)</f>
        <v>1409.1621308708472</v>
      </c>
      <c r="AL14" s="9">
        <f>($AK$3+(M14+V14)*12*7.57%)*SUM(Fasering!$D$5:$D$10)</f>
        <v>1925.855886463032</v>
      </c>
      <c r="AM14" s="9">
        <f>($AK$3+(N14+W14)*12*7.57%)*SUM(Fasering!$D$5:$D$11)</f>
        <v>2500.3101989558136</v>
      </c>
      <c r="AN14" s="82">
        <f>($AK$3+(O14+X14)*12*7.57%)*SUM(Fasering!$D$5:$D$12)</f>
        <v>3135.1136477842006</v>
      </c>
      <c r="AO14" s="5">
        <f>($AK$3+(I14+AA14)*12*7.57%)*SUM(Fasering!$D$5)</f>
        <v>0</v>
      </c>
      <c r="AP14" s="9">
        <f>($AK$3+(J14+AB14)*12*7.57%)*SUM(Fasering!$D$5:$D$7)</f>
        <v>553.13851761865408</v>
      </c>
      <c r="AQ14" s="9">
        <f>($AK$3+(K14+AC14)*12*7.57%)*SUM(Fasering!$D$5:$D$8)</f>
        <v>951.58967458938764</v>
      </c>
      <c r="AR14" s="9">
        <f>($AK$3+(L14+AD14)*12*7.57%)*SUM(Fasering!$D$5:$D$9)</f>
        <v>1409.1621308708472</v>
      </c>
      <c r="AS14" s="9">
        <f>($AK$3+(M14+AE14)*12*7.57%)*SUM(Fasering!$D$5:$D$10)</f>
        <v>1925.855886463032</v>
      </c>
      <c r="AT14" s="9">
        <f>($AK$3+(N14+AF14)*12*7.57%)*SUM(Fasering!$D$5:$D$11)</f>
        <v>2500.3101989558136</v>
      </c>
      <c r="AU14" s="82">
        <f>($AK$3+(O14+AG14)*12*7.57%)*SUM(Fasering!$D$5:$D$12)</f>
        <v>3135.1136477842006</v>
      </c>
    </row>
    <row r="15" spans="1:47" x14ac:dyDescent="0.3">
      <c r="A15" s="32">
        <f t="shared" si="8"/>
        <v>5</v>
      </c>
      <c r="B15" s="125">
        <v>30630.09</v>
      </c>
      <c r="C15" s="126"/>
      <c r="D15" s="125">
        <f t="shared" si="0"/>
        <v>41225.038131000001</v>
      </c>
      <c r="E15" s="127">
        <f t="shared" si="1"/>
        <v>1021.9420011204787</v>
      </c>
      <c r="F15" s="125">
        <f t="shared" si="2"/>
        <v>3435.4198442500006</v>
      </c>
      <c r="G15" s="127">
        <f t="shared" si="3"/>
        <v>85.161833426706579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2239.1441928083414</v>
      </c>
      <c r="K15" s="45">
        <f>GEW!$E$12+($F15-GEW!$E$12)*SUM(Fasering!$D$5:$D$8)</f>
        <v>2478.5069411587074</v>
      </c>
      <c r="L15" s="45">
        <f>GEW!$E$12+($F15-GEW!$E$12)*SUM(Fasering!$D$5:$D$9)</f>
        <v>2717.8696895090734</v>
      </c>
      <c r="M15" s="45">
        <f>GEW!$E$12+($F15-GEW!$E$12)*SUM(Fasering!$D$5:$D$10)</f>
        <v>2957.2324378594394</v>
      </c>
      <c r="N15" s="45">
        <f>GEW!$E$12+($F15-GEW!$E$12)*SUM(Fasering!$D$5:$D$11)</f>
        <v>3196.057095899635</v>
      </c>
      <c r="O15" s="72">
        <f>GEW!$E$12+($F15-GEW!$E$12)*SUM(Fasering!$D$5:$D$12)</f>
        <v>3435.419844250001</v>
      </c>
      <c r="P15" s="125">
        <f t="shared" si="4"/>
        <v>0</v>
      </c>
      <c r="Q15" s="127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25">
        <f t="shared" si="6"/>
        <v>0</v>
      </c>
      <c r="Z15" s="127">
        <f t="shared" si="7"/>
        <v>0</v>
      </c>
      <c r="AA15" s="71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($AK$3+(I15+R15)*12*7.57%)*SUM(Fasering!$D$5)</f>
        <v>0</v>
      </c>
      <c r="AI15" s="9">
        <f>($AK$3+(J15+S15)*12*7.57%)*SUM(Fasering!$D$5:$D$7)</f>
        <v>561.33106799825748</v>
      </c>
      <c r="AJ15" s="9">
        <f>($AK$3+(K15+T15)*12*7.57%)*SUM(Fasering!$D$5:$D$8)</f>
        <v>971.8803780021567</v>
      </c>
      <c r="AK15" s="9">
        <f>($AK$3+(L15+U15)*12*7.57%)*SUM(Fasering!$D$5:$D$9)</f>
        <v>1446.9450045685278</v>
      </c>
      <c r="AL15" s="9">
        <f>($AK$3+(M15+V15)*12*7.57%)*SUM(Fasering!$D$5:$D$10)</f>
        <v>1986.5249476973709</v>
      </c>
      <c r="AM15" s="9">
        <f>($AK$3+(N15+W15)*12*7.57%)*SUM(Fasering!$D$5:$D$11)</f>
        <v>2589.1898414632124</v>
      </c>
      <c r="AN15" s="82">
        <f>($AK$3+(O15+X15)*12*7.57%)*SUM(Fasering!$D$5:$D$12)</f>
        <v>3257.6553865167016</v>
      </c>
      <c r="AO15" s="5">
        <f>($AK$3+(I15+AA15)*12*7.57%)*SUM(Fasering!$D$5)</f>
        <v>0</v>
      </c>
      <c r="AP15" s="9">
        <f>($AK$3+(J15+AB15)*12*7.57%)*SUM(Fasering!$D$5:$D$7)</f>
        <v>561.33106799825748</v>
      </c>
      <c r="AQ15" s="9">
        <f>($AK$3+(K15+AC15)*12*7.57%)*SUM(Fasering!$D$5:$D$8)</f>
        <v>971.8803780021567</v>
      </c>
      <c r="AR15" s="9">
        <f>($AK$3+(L15+AD15)*12*7.57%)*SUM(Fasering!$D$5:$D$9)</f>
        <v>1446.9450045685278</v>
      </c>
      <c r="AS15" s="9">
        <f>($AK$3+(M15+AE15)*12*7.57%)*SUM(Fasering!$D$5:$D$10)</f>
        <v>1986.5249476973709</v>
      </c>
      <c r="AT15" s="9">
        <f>($AK$3+(N15+AF15)*12*7.57%)*SUM(Fasering!$D$5:$D$11)</f>
        <v>2589.1898414632124</v>
      </c>
      <c r="AU15" s="82">
        <f>($AK$3+(O15+AG15)*12*7.57%)*SUM(Fasering!$D$5:$D$12)</f>
        <v>3257.6553865167016</v>
      </c>
    </row>
    <row r="16" spans="1:47" x14ac:dyDescent="0.3">
      <c r="A16" s="32">
        <f t="shared" si="8"/>
        <v>6</v>
      </c>
      <c r="B16" s="125">
        <v>30630.09</v>
      </c>
      <c r="C16" s="126"/>
      <c r="D16" s="125">
        <f t="shared" si="0"/>
        <v>41225.038131000001</v>
      </c>
      <c r="E16" s="127">
        <f t="shared" si="1"/>
        <v>1021.9420011204787</v>
      </c>
      <c r="F16" s="125">
        <f t="shared" si="2"/>
        <v>3435.4198442500006</v>
      </c>
      <c r="G16" s="127">
        <f t="shared" si="3"/>
        <v>85.161833426706579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2239.1441928083414</v>
      </c>
      <c r="K16" s="45">
        <f>GEW!$E$12+($F16-GEW!$E$12)*SUM(Fasering!$D$5:$D$8)</f>
        <v>2478.5069411587074</v>
      </c>
      <c r="L16" s="45">
        <f>GEW!$E$12+($F16-GEW!$E$12)*SUM(Fasering!$D$5:$D$9)</f>
        <v>2717.8696895090734</v>
      </c>
      <c r="M16" s="45">
        <f>GEW!$E$12+($F16-GEW!$E$12)*SUM(Fasering!$D$5:$D$10)</f>
        <v>2957.2324378594394</v>
      </c>
      <c r="N16" s="45">
        <f>GEW!$E$12+($F16-GEW!$E$12)*SUM(Fasering!$D$5:$D$11)</f>
        <v>3196.057095899635</v>
      </c>
      <c r="O16" s="72">
        <f>GEW!$E$12+($F16-GEW!$E$12)*SUM(Fasering!$D$5:$D$12)</f>
        <v>3435.419844250001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25">
        <f t="shared" si="6"/>
        <v>0</v>
      </c>
      <c r="Z16" s="127">
        <f t="shared" si="7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9">
        <f>($AK$3+(J16+S16)*12*7.57%)*SUM(Fasering!$D$5:$D$7)</f>
        <v>561.33106799825748</v>
      </c>
      <c r="AJ16" s="9">
        <f>($AK$3+(K16+T16)*12*7.57%)*SUM(Fasering!$D$5:$D$8)</f>
        <v>971.8803780021567</v>
      </c>
      <c r="AK16" s="9">
        <f>($AK$3+(L16+U16)*12*7.57%)*SUM(Fasering!$D$5:$D$9)</f>
        <v>1446.9450045685278</v>
      </c>
      <c r="AL16" s="9">
        <f>($AK$3+(M16+V16)*12*7.57%)*SUM(Fasering!$D$5:$D$10)</f>
        <v>1986.5249476973709</v>
      </c>
      <c r="AM16" s="9">
        <f>($AK$3+(N16+W16)*12*7.57%)*SUM(Fasering!$D$5:$D$11)</f>
        <v>2589.1898414632124</v>
      </c>
      <c r="AN16" s="82">
        <f>($AK$3+(O16+X16)*12*7.57%)*SUM(Fasering!$D$5:$D$12)</f>
        <v>3257.6553865167016</v>
      </c>
      <c r="AO16" s="5">
        <f>($AK$3+(I16+AA16)*12*7.57%)*SUM(Fasering!$D$5)</f>
        <v>0</v>
      </c>
      <c r="AP16" s="9">
        <f>($AK$3+(J16+AB16)*12*7.57%)*SUM(Fasering!$D$5:$D$7)</f>
        <v>561.33106799825748</v>
      </c>
      <c r="AQ16" s="9">
        <f>($AK$3+(K16+AC16)*12*7.57%)*SUM(Fasering!$D$5:$D$8)</f>
        <v>971.8803780021567</v>
      </c>
      <c r="AR16" s="9">
        <f>($AK$3+(L16+AD16)*12*7.57%)*SUM(Fasering!$D$5:$D$9)</f>
        <v>1446.9450045685278</v>
      </c>
      <c r="AS16" s="9">
        <f>($AK$3+(M16+AE16)*12*7.57%)*SUM(Fasering!$D$5:$D$10)</f>
        <v>1986.5249476973709</v>
      </c>
      <c r="AT16" s="9">
        <f>($AK$3+(N16+AF16)*12*7.57%)*SUM(Fasering!$D$5:$D$11)</f>
        <v>2589.1898414632124</v>
      </c>
      <c r="AU16" s="82">
        <f>($AK$3+(O16+AG16)*12*7.57%)*SUM(Fasering!$D$5:$D$12)</f>
        <v>3257.6553865167016</v>
      </c>
    </row>
    <row r="17" spans="1:47" x14ac:dyDescent="0.3">
      <c r="A17" s="32">
        <f t="shared" si="8"/>
        <v>7</v>
      </c>
      <c r="B17" s="125">
        <v>31832.43</v>
      </c>
      <c r="C17" s="126"/>
      <c r="D17" s="125">
        <f t="shared" si="0"/>
        <v>42843.267537000007</v>
      </c>
      <c r="E17" s="127">
        <f t="shared" si="1"/>
        <v>1062.0568602549833</v>
      </c>
      <c r="F17" s="125">
        <f t="shared" si="2"/>
        <v>3570.2722947500001</v>
      </c>
      <c r="G17" s="127">
        <f t="shared" si="3"/>
        <v>88.504738354581946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2274.0121403561134</v>
      </c>
      <c r="K17" s="45">
        <f>GEW!$E$12+($F17-GEW!$E$12)*SUM(Fasering!$D$5:$D$8)</f>
        <v>2533.3807839951182</v>
      </c>
      <c r="L17" s="45">
        <f>GEW!$E$12+($F17-GEW!$E$12)*SUM(Fasering!$D$5:$D$9)</f>
        <v>2792.7494276341235</v>
      </c>
      <c r="M17" s="45">
        <f>GEW!$E$12+($F17-GEW!$E$12)*SUM(Fasering!$D$5:$D$10)</f>
        <v>3052.1180712731284</v>
      </c>
      <c r="N17" s="45">
        <f>GEW!$E$12+($F17-GEW!$E$12)*SUM(Fasering!$D$5:$D$11)</f>
        <v>3310.9036511109953</v>
      </c>
      <c r="O17" s="72">
        <f>GEW!$E$12+($F17-GEW!$E$12)*SUM(Fasering!$D$5:$D$12)</f>
        <v>3570.2722947500006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25">
        <f t="shared" si="6"/>
        <v>0</v>
      </c>
      <c r="Z17" s="127">
        <f t="shared" si="7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9">
        <f>($AK$3+(J17+S17)*12*7.57%)*SUM(Fasering!$D$5:$D$7)</f>
        <v>569.52082565646788</v>
      </c>
      <c r="AJ17" s="9">
        <f>($AK$3+(K17+T17)*12*7.57%)*SUM(Fasering!$D$5:$D$8)</f>
        <v>992.16416460893959</v>
      </c>
      <c r="AK17" s="9">
        <f>($AK$3+(L17+U17)*12*7.57%)*SUM(Fasering!$D$5:$D$9)</f>
        <v>1484.7149986335194</v>
      </c>
      <c r="AL17" s="9">
        <f>($AK$3+(M17+V17)*12*7.57%)*SUM(Fasering!$D$5:$D$10)</f>
        <v>2047.1733277302064</v>
      </c>
      <c r="AM17" s="9">
        <f>($AK$3+(N17+W17)*12*7.57%)*SUM(Fasering!$D$5:$D$11)</f>
        <v>2678.0391861918306</v>
      </c>
      <c r="AN17" s="82">
        <f>($AK$3+(O17+X17)*12*7.57%)*SUM(Fasering!$D$5:$D$12)</f>
        <v>3380.1553525509016</v>
      </c>
      <c r="AO17" s="5">
        <f>($AK$3+(I17+AA17)*12*7.57%)*SUM(Fasering!$D$5)</f>
        <v>0</v>
      </c>
      <c r="AP17" s="9">
        <f>($AK$3+(J17+AB17)*12*7.57%)*SUM(Fasering!$D$5:$D$7)</f>
        <v>569.52082565646788</v>
      </c>
      <c r="AQ17" s="9">
        <f>($AK$3+(K17+AC17)*12*7.57%)*SUM(Fasering!$D$5:$D$8)</f>
        <v>992.16416460893959</v>
      </c>
      <c r="AR17" s="9">
        <f>($AK$3+(L17+AD17)*12*7.57%)*SUM(Fasering!$D$5:$D$9)</f>
        <v>1484.7149986335194</v>
      </c>
      <c r="AS17" s="9">
        <f>($AK$3+(M17+AE17)*12*7.57%)*SUM(Fasering!$D$5:$D$10)</f>
        <v>2047.1733277302064</v>
      </c>
      <c r="AT17" s="9">
        <f>($AK$3+(N17+AF17)*12*7.57%)*SUM(Fasering!$D$5:$D$11)</f>
        <v>2678.0391861918306</v>
      </c>
      <c r="AU17" s="82">
        <f>($AK$3+(O17+AG17)*12*7.57%)*SUM(Fasering!$D$5:$D$12)</f>
        <v>3380.1553525509016</v>
      </c>
    </row>
    <row r="18" spans="1:47" x14ac:dyDescent="0.3">
      <c r="A18" s="32">
        <f t="shared" si="8"/>
        <v>8</v>
      </c>
      <c r="B18" s="125">
        <v>31832.43</v>
      </c>
      <c r="C18" s="126"/>
      <c r="D18" s="125">
        <f t="shared" si="0"/>
        <v>42843.267537000007</v>
      </c>
      <c r="E18" s="127">
        <f t="shared" si="1"/>
        <v>1062.0568602549833</v>
      </c>
      <c r="F18" s="125">
        <f t="shared" si="2"/>
        <v>3570.2722947500001</v>
      </c>
      <c r="G18" s="127">
        <f t="shared" si="3"/>
        <v>88.504738354581946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2274.0121403561134</v>
      </c>
      <c r="K18" s="45">
        <f>GEW!$E$12+($F18-GEW!$E$12)*SUM(Fasering!$D$5:$D$8)</f>
        <v>2533.3807839951182</v>
      </c>
      <c r="L18" s="45">
        <f>GEW!$E$12+($F18-GEW!$E$12)*SUM(Fasering!$D$5:$D$9)</f>
        <v>2792.7494276341235</v>
      </c>
      <c r="M18" s="45">
        <f>GEW!$E$12+($F18-GEW!$E$12)*SUM(Fasering!$D$5:$D$10)</f>
        <v>3052.1180712731284</v>
      </c>
      <c r="N18" s="45">
        <f>GEW!$E$12+($F18-GEW!$E$12)*SUM(Fasering!$D$5:$D$11)</f>
        <v>3310.9036511109953</v>
      </c>
      <c r="O18" s="72">
        <f>GEW!$E$12+($F18-GEW!$E$12)*SUM(Fasering!$D$5:$D$12)</f>
        <v>3570.2722947500006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6"/>
        <v>0</v>
      </c>
      <c r="Z18" s="127">
        <f t="shared" si="7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9">
        <f>($AK$3+(J18+S18)*12*7.57%)*SUM(Fasering!$D$5:$D$7)</f>
        <v>569.52082565646788</v>
      </c>
      <c r="AJ18" s="9">
        <f>($AK$3+(K18+T18)*12*7.57%)*SUM(Fasering!$D$5:$D$8)</f>
        <v>992.16416460893959</v>
      </c>
      <c r="AK18" s="9">
        <f>($AK$3+(L18+U18)*12*7.57%)*SUM(Fasering!$D$5:$D$9)</f>
        <v>1484.7149986335194</v>
      </c>
      <c r="AL18" s="9">
        <f>($AK$3+(M18+V18)*12*7.57%)*SUM(Fasering!$D$5:$D$10)</f>
        <v>2047.1733277302064</v>
      </c>
      <c r="AM18" s="9">
        <f>($AK$3+(N18+W18)*12*7.57%)*SUM(Fasering!$D$5:$D$11)</f>
        <v>2678.0391861918306</v>
      </c>
      <c r="AN18" s="82">
        <f>($AK$3+(O18+X18)*12*7.57%)*SUM(Fasering!$D$5:$D$12)</f>
        <v>3380.1553525509016</v>
      </c>
      <c r="AO18" s="5">
        <f>($AK$3+(I18+AA18)*12*7.57%)*SUM(Fasering!$D$5)</f>
        <v>0</v>
      </c>
      <c r="AP18" s="9">
        <f>($AK$3+(J18+AB18)*12*7.57%)*SUM(Fasering!$D$5:$D$7)</f>
        <v>569.52082565646788</v>
      </c>
      <c r="AQ18" s="9">
        <f>($AK$3+(K18+AC18)*12*7.57%)*SUM(Fasering!$D$5:$D$8)</f>
        <v>992.16416460893959</v>
      </c>
      <c r="AR18" s="9">
        <f>($AK$3+(L18+AD18)*12*7.57%)*SUM(Fasering!$D$5:$D$9)</f>
        <v>1484.7149986335194</v>
      </c>
      <c r="AS18" s="9">
        <f>($AK$3+(M18+AE18)*12*7.57%)*SUM(Fasering!$D$5:$D$10)</f>
        <v>2047.1733277302064</v>
      </c>
      <c r="AT18" s="9">
        <f>($AK$3+(N18+AF18)*12*7.57%)*SUM(Fasering!$D$5:$D$11)</f>
        <v>2678.0391861918306</v>
      </c>
      <c r="AU18" s="82">
        <f>($AK$3+(O18+AG18)*12*7.57%)*SUM(Fasering!$D$5:$D$12)</f>
        <v>3380.1553525509016</v>
      </c>
    </row>
    <row r="19" spans="1:47" x14ac:dyDescent="0.3">
      <c r="A19" s="32">
        <f t="shared" si="8"/>
        <v>9</v>
      </c>
      <c r="B19" s="125">
        <v>33034.800000000003</v>
      </c>
      <c r="C19" s="126"/>
      <c r="D19" s="125">
        <f t="shared" si="0"/>
        <v>44461.53732000001</v>
      </c>
      <c r="E19" s="127">
        <f t="shared" si="1"/>
        <v>1102.172720309173</v>
      </c>
      <c r="F19" s="125">
        <f t="shared" si="2"/>
        <v>3705.1281100000006</v>
      </c>
      <c r="G19" s="127">
        <f t="shared" si="3"/>
        <v>91.847726692431081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2308.8809579060699</v>
      </c>
      <c r="K19" s="45">
        <f>GEW!$E$12+($F19-GEW!$E$12)*SUM(Fasering!$D$5:$D$8)</f>
        <v>2588.2559960077069</v>
      </c>
      <c r="L19" s="45">
        <f>GEW!$E$12+($F19-GEW!$E$12)*SUM(Fasering!$D$5:$D$9)</f>
        <v>2867.6310341093449</v>
      </c>
      <c r="M19" s="45">
        <f>GEW!$E$12+($F19-GEW!$E$12)*SUM(Fasering!$D$5:$D$10)</f>
        <v>3147.006072210982</v>
      </c>
      <c r="N19" s="45">
        <f>GEW!$E$12+($F19-GEW!$E$12)*SUM(Fasering!$D$5:$D$11)</f>
        <v>3425.7530718983635</v>
      </c>
      <c r="O19" s="72">
        <f>GEW!$E$12+($F19-GEW!$E$12)*SUM(Fasering!$D$5:$D$12)</f>
        <v>3705.128110000001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6"/>
        <v>0</v>
      </c>
      <c r="Z19" s="127">
        <f t="shared" si="7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9">
        <f>($AK$3+(J19+S19)*12*7.57%)*SUM(Fasering!$D$5:$D$7)</f>
        <v>577.7107876601458</v>
      </c>
      <c r="AJ19" s="9">
        <f>($AK$3+(K19+T19)*12*7.57%)*SUM(Fasering!$D$5:$D$8)</f>
        <v>1012.4484573234778</v>
      </c>
      <c r="AK19" s="9">
        <f>($AK$3+(L19+U19)*12*7.57%)*SUM(Fasering!$D$5:$D$9)</f>
        <v>1522.4859351106595</v>
      </c>
      <c r="AL19" s="9">
        <f>($AK$3+(M19+V19)*12*7.57%)*SUM(Fasering!$D$5:$D$10)</f>
        <v>2107.8232210216902</v>
      </c>
      <c r="AM19" s="9">
        <f>($AK$3+(N19+W19)*12*7.57%)*SUM(Fasering!$D$5:$D$11)</f>
        <v>2766.8907478310916</v>
      </c>
      <c r="AN19" s="82">
        <f>($AK$3+(O19+X19)*12*7.57%)*SUM(Fasering!$D$5:$D$12)</f>
        <v>3502.6583751240019</v>
      </c>
      <c r="AO19" s="5">
        <f>($AK$3+(I19+AA19)*12*7.57%)*SUM(Fasering!$D$5)</f>
        <v>0</v>
      </c>
      <c r="AP19" s="9">
        <f>($AK$3+(J19+AB19)*12*7.57%)*SUM(Fasering!$D$5:$D$7)</f>
        <v>577.7107876601458</v>
      </c>
      <c r="AQ19" s="9">
        <f>($AK$3+(K19+AC19)*12*7.57%)*SUM(Fasering!$D$5:$D$8)</f>
        <v>1012.4484573234778</v>
      </c>
      <c r="AR19" s="9">
        <f>($AK$3+(L19+AD19)*12*7.57%)*SUM(Fasering!$D$5:$D$9)</f>
        <v>1522.4859351106595</v>
      </c>
      <c r="AS19" s="9">
        <f>($AK$3+(M19+AE19)*12*7.57%)*SUM(Fasering!$D$5:$D$10)</f>
        <v>2107.8232210216902</v>
      </c>
      <c r="AT19" s="9">
        <f>($AK$3+(N19+AF19)*12*7.57%)*SUM(Fasering!$D$5:$D$11)</f>
        <v>2766.8907478310916</v>
      </c>
      <c r="AU19" s="82">
        <f>($AK$3+(O19+AG19)*12*7.57%)*SUM(Fasering!$D$5:$D$12)</f>
        <v>3502.6583751240019</v>
      </c>
    </row>
    <row r="20" spans="1:47" x14ac:dyDescent="0.3">
      <c r="A20" s="32">
        <f t="shared" si="8"/>
        <v>10</v>
      </c>
      <c r="B20" s="125">
        <v>33116.01</v>
      </c>
      <c r="C20" s="126"/>
      <c r="D20" s="125">
        <f t="shared" si="0"/>
        <v>44570.837859000007</v>
      </c>
      <c r="E20" s="127">
        <f t="shared" si="1"/>
        <v>1104.8822098964054</v>
      </c>
      <c r="F20" s="125">
        <f t="shared" si="2"/>
        <v>3714.2364882500001</v>
      </c>
      <c r="G20" s="127">
        <f t="shared" si="3"/>
        <v>92.073517491367113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2311.2360538193343</v>
      </c>
      <c r="K20" s="45">
        <f>GEW!$E$12+($F20-GEW!$E$12)*SUM(Fasering!$D$5:$D$8)</f>
        <v>2591.9623559198326</v>
      </c>
      <c r="L20" s="45">
        <f>GEW!$E$12+($F20-GEW!$E$12)*SUM(Fasering!$D$5:$D$9)</f>
        <v>2872.6886580203309</v>
      </c>
      <c r="M20" s="45">
        <f>GEW!$E$12+($F20-GEW!$E$12)*SUM(Fasering!$D$5:$D$10)</f>
        <v>3153.4149601208292</v>
      </c>
      <c r="N20" s="45">
        <f>GEW!$E$12+($F20-GEW!$E$12)*SUM(Fasering!$D$5:$D$11)</f>
        <v>3433.5101861495023</v>
      </c>
      <c r="O20" s="72">
        <f>GEW!$E$12+($F20-GEW!$E$12)*SUM(Fasering!$D$5:$D$12)</f>
        <v>3714.2364882500005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6"/>
        <v>0</v>
      </c>
      <c r="Z20" s="127">
        <f t="shared" si="7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9">
        <f>($AK$3+(J20+S20)*12*7.57%)*SUM(Fasering!$D$5:$D$7)</f>
        <v>578.26395084146156</v>
      </c>
      <c r="AJ20" s="9">
        <f>($AK$3+(K20+T20)*12*7.57%)*SUM(Fasering!$D$5:$D$8)</f>
        <v>1013.8184910163908</v>
      </c>
      <c r="AK20" s="9">
        <f>($AK$3+(L20+U20)*12*7.57%)*SUM(Fasering!$D$5:$D$9)</f>
        <v>1525.0370447951229</v>
      </c>
      <c r="AL20" s="9">
        <f>($AK$3+(M20+V20)*12*7.57%)*SUM(Fasering!$D$5:$D$10)</f>
        <v>2111.9196121776581</v>
      </c>
      <c r="AM20" s="9">
        <f>($AK$3+(N20+W20)*12*7.57%)*SUM(Fasering!$D$5:$D$11)</f>
        <v>2772.8919249402379</v>
      </c>
      <c r="AN20" s="82">
        <f>($AK$3+(O20+X20)*12*7.57%)*SUM(Fasering!$D$5:$D$12)</f>
        <v>3510.9324259263017</v>
      </c>
      <c r="AO20" s="5">
        <f>($AK$3+(I20+AA20)*12*7.57%)*SUM(Fasering!$D$5)</f>
        <v>0</v>
      </c>
      <c r="AP20" s="9">
        <f>($AK$3+(J20+AB20)*12*7.57%)*SUM(Fasering!$D$5:$D$7)</f>
        <v>578.26395084146156</v>
      </c>
      <c r="AQ20" s="9">
        <f>($AK$3+(K20+AC20)*12*7.57%)*SUM(Fasering!$D$5:$D$8)</f>
        <v>1013.8184910163908</v>
      </c>
      <c r="AR20" s="9">
        <f>($AK$3+(L20+AD20)*12*7.57%)*SUM(Fasering!$D$5:$D$9)</f>
        <v>1525.0370447951229</v>
      </c>
      <c r="AS20" s="9">
        <f>($AK$3+(M20+AE20)*12*7.57%)*SUM(Fasering!$D$5:$D$10)</f>
        <v>2111.9196121776581</v>
      </c>
      <c r="AT20" s="9">
        <f>($AK$3+(N20+AF20)*12*7.57%)*SUM(Fasering!$D$5:$D$11)</f>
        <v>2772.8919249402379</v>
      </c>
      <c r="AU20" s="82">
        <f>($AK$3+(O20+AG20)*12*7.57%)*SUM(Fasering!$D$5:$D$12)</f>
        <v>3510.9324259263017</v>
      </c>
    </row>
    <row r="21" spans="1:47" x14ac:dyDescent="0.3">
      <c r="A21" s="32">
        <f t="shared" si="8"/>
        <v>11</v>
      </c>
      <c r="B21" s="125">
        <v>34237.14</v>
      </c>
      <c r="C21" s="126"/>
      <c r="D21" s="125">
        <f t="shared" si="0"/>
        <v>46079.766726000002</v>
      </c>
      <c r="E21" s="127">
        <f t="shared" si="1"/>
        <v>1142.2875794436775</v>
      </c>
      <c r="F21" s="125">
        <f t="shared" si="2"/>
        <v>3839.9805605000001</v>
      </c>
      <c r="G21" s="127">
        <f t="shared" si="3"/>
        <v>95.190631620306448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2343.7489054538419</v>
      </c>
      <c r="K21" s="45">
        <f>GEW!$E$12+($F21-GEW!$E$12)*SUM(Fasering!$D$5:$D$8)</f>
        <v>2643.1298388441182</v>
      </c>
      <c r="L21" s="45">
        <f>GEW!$E$12+($F21-GEW!$E$12)*SUM(Fasering!$D$5:$D$9)</f>
        <v>2942.5107722343951</v>
      </c>
      <c r="M21" s="45">
        <f>GEW!$E$12+($F21-GEW!$E$12)*SUM(Fasering!$D$5:$D$10)</f>
        <v>3241.8917056246719</v>
      </c>
      <c r="N21" s="45">
        <f>GEW!$E$12+($F21-GEW!$E$12)*SUM(Fasering!$D$5:$D$11)</f>
        <v>3540.5996271097238</v>
      </c>
      <c r="O21" s="72">
        <f>GEW!$E$12+($F21-GEW!$E$12)*SUM(Fasering!$D$5:$D$12)</f>
        <v>3839.9805605000006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6"/>
        <v>0</v>
      </c>
      <c r="Z21" s="127">
        <f t="shared" si="7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9">
        <f>($AK$3+(J21+S21)*12*7.57%)*SUM(Fasering!$D$5:$D$7)</f>
        <v>585.90054531835608</v>
      </c>
      <c r="AJ21" s="9">
        <f>($AK$3+(K21+T21)*12*7.57%)*SUM(Fasering!$D$5:$D$8)</f>
        <v>1032.7322439302609</v>
      </c>
      <c r="AK21" s="9">
        <f>($AK$3+(L21+U21)*12*7.57%)*SUM(Fasering!$D$5:$D$9)</f>
        <v>1560.2559291756513</v>
      </c>
      <c r="AL21" s="9">
        <f>($AK$3+(M21+V21)*12*7.57%)*SUM(Fasering!$D$5:$D$10)</f>
        <v>2168.4716010545267</v>
      </c>
      <c r="AM21" s="9">
        <f>($AK$3+(N21+W21)*12*7.57%)*SUM(Fasering!$D$5:$D$11)</f>
        <v>2855.740092559709</v>
      </c>
      <c r="AN21" s="82">
        <f>($AK$3+(O21+X21)*12*7.57%)*SUM(Fasering!$D$5:$D$12)</f>
        <v>3625.1583411582019</v>
      </c>
      <c r="AO21" s="5">
        <f>($AK$3+(I21+AA21)*12*7.57%)*SUM(Fasering!$D$5)</f>
        <v>0</v>
      </c>
      <c r="AP21" s="9">
        <f>($AK$3+(J21+AB21)*12*7.57%)*SUM(Fasering!$D$5:$D$7)</f>
        <v>585.90054531835608</v>
      </c>
      <c r="AQ21" s="9">
        <f>($AK$3+(K21+AC21)*12*7.57%)*SUM(Fasering!$D$5:$D$8)</f>
        <v>1032.7322439302609</v>
      </c>
      <c r="AR21" s="9">
        <f>($AK$3+(L21+AD21)*12*7.57%)*SUM(Fasering!$D$5:$D$9)</f>
        <v>1560.2559291756513</v>
      </c>
      <c r="AS21" s="9">
        <f>($AK$3+(M21+AE21)*12*7.57%)*SUM(Fasering!$D$5:$D$10)</f>
        <v>2168.4716010545267</v>
      </c>
      <c r="AT21" s="9">
        <f>($AK$3+(N21+AF21)*12*7.57%)*SUM(Fasering!$D$5:$D$11)</f>
        <v>2855.740092559709</v>
      </c>
      <c r="AU21" s="82">
        <f>($AK$3+(O21+AG21)*12*7.57%)*SUM(Fasering!$D$5:$D$12)</f>
        <v>3625.1583411582019</v>
      </c>
    </row>
    <row r="22" spans="1:47" x14ac:dyDescent="0.3">
      <c r="A22" s="32">
        <f t="shared" si="8"/>
        <v>12</v>
      </c>
      <c r="B22" s="125">
        <v>34587.39</v>
      </c>
      <c r="C22" s="126"/>
      <c r="D22" s="125">
        <f t="shared" si="0"/>
        <v>46551.168201</v>
      </c>
      <c r="E22" s="127">
        <f t="shared" si="1"/>
        <v>1153.9733167657828</v>
      </c>
      <c r="F22" s="125">
        <f t="shared" si="2"/>
        <v>3879.2640167499999</v>
      </c>
      <c r="G22" s="127">
        <f t="shared" si="3"/>
        <v>96.164443063815227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2353.9061809571162</v>
      </c>
      <c r="K22" s="45">
        <f>GEW!$E$12+($F22-GEW!$E$12)*SUM(Fasering!$D$5:$D$8)</f>
        <v>2659.1149707148479</v>
      </c>
      <c r="L22" s="45">
        <f>GEW!$E$12+($F22-GEW!$E$12)*SUM(Fasering!$D$5:$D$9)</f>
        <v>2964.3237604725796</v>
      </c>
      <c r="M22" s="45">
        <f>GEW!$E$12+($F22-GEW!$E$12)*SUM(Fasering!$D$5:$D$10)</f>
        <v>3269.5325502303112</v>
      </c>
      <c r="N22" s="45">
        <f>GEW!$E$12+($F22-GEW!$E$12)*SUM(Fasering!$D$5:$D$11)</f>
        <v>3574.0552269922687</v>
      </c>
      <c r="O22" s="72">
        <f>GEW!$E$12+($F22-GEW!$E$12)*SUM(Fasering!$D$5:$D$12)</f>
        <v>3879.2640167500003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6"/>
        <v>0</v>
      </c>
      <c r="Z22" s="127">
        <f t="shared" si="7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588.28627865483998</v>
      </c>
      <c r="AJ22" s="9">
        <f>($AK$3+(K22+T22)*12*7.57%)*SUM(Fasering!$D$5:$D$8)</f>
        <v>1038.6410519704373</v>
      </c>
      <c r="AK22" s="9">
        <f>($AK$3+(L22+U22)*12*7.57%)*SUM(Fasering!$D$5:$D$9)</f>
        <v>1571.2585910028074</v>
      </c>
      <c r="AL22" s="9">
        <f>($AK$3+(M22+V22)*12*7.57%)*SUM(Fasering!$D$5:$D$10)</f>
        <v>2186.1388957519507</v>
      </c>
      <c r="AM22" s="9">
        <f>($AK$3+(N22+W22)*12*7.57%)*SUM(Fasering!$D$5:$D$11)</f>
        <v>2881.6225243104609</v>
      </c>
      <c r="AN22" s="82">
        <f>($AK$3+(O22+X22)*12*7.57%)*SUM(Fasering!$D$5:$D$12)</f>
        <v>3660.8434328157018</v>
      </c>
      <c r="AO22" s="5">
        <f>($AK$3+(I22+AA22)*12*7.57%)*SUM(Fasering!$D$5)</f>
        <v>0</v>
      </c>
      <c r="AP22" s="9">
        <f>($AK$3+(J22+AB22)*12*7.57%)*SUM(Fasering!$D$5:$D$7)</f>
        <v>588.28627865483998</v>
      </c>
      <c r="AQ22" s="9">
        <f>($AK$3+(K22+AC22)*12*7.57%)*SUM(Fasering!$D$5:$D$8)</f>
        <v>1038.6410519704373</v>
      </c>
      <c r="AR22" s="9">
        <f>($AK$3+(L22+AD22)*12*7.57%)*SUM(Fasering!$D$5:$D$9)</f>
        <v>1571.2585910028074</v>
      </c>
      <c r="AS22" s="9">
        <f>($AK$3+(M22+AE22)*12*7.57%)*SUM(Fasering!$D$5:$D$10)</f>
        <v>2186.1388957519507</v>
      </c>
      <c r="AT22" s="9">
        <f>($AK$3+(N22+AF22)*12*7.57%)*SUM(Fasering!$D$5:$D$11)</f>
        <v>2881.6225243104609</v>
      </c>
      <c r="AU22" s="82">
        <f>($AK$3+(O22+AG22)*12*7.57%)*SUM(Fasering!$D$5:$D$12)</f>
        <v>3660.8434328157018</v>
      </c>
    </row>
    <row r="23" spans="1:47" x14ac:dyDescent="0.3">
      <c r="A23" s="32">
        <f t="shared" si="8"/>
        <v>13</v>
      </c>
      <c r="B23" s="125">
        <v>35439.480000000003</v>
      </c>
      <c r="C23" s="126"/>
      <c r="D23" s="125">
        <f t="shared" si="0"/>
        <v>47697.996132000007</v>
      </c>
      <c r="E23" s="127">
        <f t="shared" si="1"/>
        <v>1182.402438578182</v>
      </c>
      <c r="F23" s="125">
        <f t="shared" si="2"/>
        <v>3974.8330110000006</v>
      </c>
      <c r="G23" s="127">
        <f t="shared" si="3"/>
        <v>98.533536548181843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2378.6168530016139</v>
      </c>
      <c r="K23" s="45">
        <f>GEW!$E$12+($F23-GEW!$E$12)*SUM(Fasering!$D$5:$D$8)</f>
        <v>2698.0036816805296</v>
      </c>
      <c r="L23" s="45">
        <f>GEW!$E$12+($F23-GEW!$E$12)*SUM(Fasering!$D$5:$D$9)</f>
        <v>3017.3905103594461</v>
      </c>
      <c r="M23" s="45">
        <f>GEW!$E$12+($F23-GEW!$E$12)*SUM(Fasering!$D$5:$D$10)</f>
        <v>3336.7773390383618</v>
      </c>
      <c r="N23" s="45">
        <f>GEW!$E$12+($F23-GEW!$E$12)*SUM(Fasering!$D$5:$D$11)</f>
        <v>3655.446182321085</v>
      </c>
      <c r="O23" s="72">
        <f>GEW!$E$12+($F23-GEW!$E$12)*SUM(Fasering!$D$5:$D$12)</f>
        <v>3974.8330110000011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6"/>
        <v>0</v>
      </c>
      <c r="Z23" s="127">
        <f t="shared" si="7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594.09030297656636</v>
      </c>
      <c r="AJ23" s="9">
        <f>($AK$3+(K23+T23)*12*7.57%)*SUM(Fasering!$D$5:$D$8)</f>
        <v>1053.0160305370441</v>
      </c>
      <c r="AK23" s="9">
        <f>($AK$3+(L23+U23)*12*7.57%)*SUM(Fasering!$D$5:$D$9)</f>
        <v>1598.0259232406434</v>
      </c>
      <c r="AL23" s="9">
        <f>($AK$3+(M23+V23)*12*7.57%)*SUM(Fasering!$D$5:$D$10)</f>
        <v>2229.1199810873632</v>
      </c>
      <c r="AM23" s="9">
        <f>($AK$3+(N23+W23)*12*7.57%)*SUM(Fasering!$D$5:$D$11)</f>
        <v>2944.5894372883281</v>
      </c>
      <c r="AN23" s="82">
        <f>($AK$3+(O23+X23)*12*7.57%)*SUM(Fasering!$D$5:$D$12)</f>
        <v>3747.6583071924024</v>
      </c>
      <c r="AO23" s="5">
        <f>($AK$3+(I23+AA23)*12*7.57%)*SUM(Fasering!$D$5)</f>
        <v>0</v>
      </c>
      <c r="AP23" s="9">
        <f>($AK$3+(J23+AB23)*12*7.57%)*SUM(Fasering!$D$5:$D$7)</f>
        <v>594.09030297656636</v>
      </c>
      <c r="AQ23" s="9">
        <f>($AK$3+(K23+AC23)*12*7.57%)*SUM(Fasering!$D$5:$D$8)</f>
        <v>1053.0160305370441</v>
      </c>
      <c r="AR23" s="9">
        <f>($AK$3+(L23+AD23)*12*7.57%)*SUM(Fasering!$D$5:$D$9)</f>
        <v>1598.0259232406434</v>
      </c>
      <c r="AS23" s="9">
        <f>($AK$3+(M23+AE23)*12*7.57%)*SUM(Fasering!$D$5:$D$10)</f>
        <v>2229.1199810873632</v>
      </c>
      <c r="AT23" s="9">
        <f>($AK$3+(N23+AF23)*12*7.57%)*SUM(Fasering!$D$5:$D$11)</f>
        <v>2944.5894372883281</v>
      </c>
      <c r="AU23" s="82">
        <f>($AK$3+(O23+AG23)*12*7.57%)*SUM(Fasering!$D$5:$D$12)</f>
        <v>3747.6583071924024</v>
      </c>
    </row>
    <row r="24" spans="1:47" x14ac:dyDescent="0.3">
      <c r="A24" s="32">
        <f t="shared" si="8"/>
        <v>14</v>
      </c>
      <c r="B24" s="125">
        <v>36058.730000000003</v>
      </c>
      <c r="C24" s="126"/>
      <c r="D24" s="125">
        <f t="shared" si="0"/>
        <v>48531.44470700001</v>
      </c>
      <c r="E24" s="127">
        <f t="shared" si="1"/>
        <v>1203.0630890755806</v>
      </c>
      <c r="F24" s="125">
        <f t="shared" si="2"/>
        <v>4044.2870589166673</v>
      </c>
      <c r="G24" s="127">
        <f t="shared" si="3"/>
        <v>100.25525742296503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2396.5751480919857</v>
      </c>
      <c r="K24" s="45">
        <f>GEW!$E$12+($F24-GEW!$E$12)*SUM(Fasering!$D$5:$D$8)</f>
        <v>2726.265759941627</v>
      </c>
      <c r="L24" s="45">
        <f>GEW!$E$12+($F24-GEW!$E$12)*SUM(Fasering!$D$5:$D$9)</f>
        <v>3055.9563717912683</v>
      </c>
      <c r="M24" s="45">
        <f>GEW!$E$12+($F24-GEW!$E$12)*SUM(Fasering!$D$5:$D$10)</f>
        <v>3385.6469836409096</v>
      </c>
      <c r="N24" s="45">
        <f>GEW!$E$12+($F24-GEW!$E$12)*SUM(Fasering!$D$5:$D$11)</f>
        <v>3714.5964470670265</v>
      </c>
      <c r="O24" s="72">
        <f>GEW!$E$12+($F24-GEW!$E$12)*SUM(Fasering!$D$5:$D$12)</f>
        <v>4044.2870589166678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6"/>
        <v>0</v>
      </c>
      <c r="Z24" s="127">
        <f t="shared" si="7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598.30833400759468</v>
      </c>
      <c r="AJ24" s="9">
        <f>($AK$3+(K24+T24)*12*7.57%)*SUM(Fasering!$D$5:$D$8)</f>
        <v>1063.4629381141442</v>
      </c>
      <c r="AK24" s="9">
        <f>($AK$3+(L24+U24)*12*7.57%)*SUM(Fasering!$D$5:$D$9)</f>
        <v>1617.478880660962</v>
      </c>
      <c r="AL24" s="9">
        <f>($AK$3+(M24+V24)*12*7.57%)*SUM(Fasering!$D$5:$D$10)</f>
        <v>2260.3561616480488</v>
      </c>
      <c r="AM24" s="9">
        <f>($AK$3+(N24+W24)*12*7.57%)*SUM(Fasering!$D$5:$D$11)</f>
        <v>2990.3501677998279</v>
      </c>
      <c r="AN24" s="82">
        <f>($AK$3+(O24+X24)*12*7.57%)*SUM(Fasering!$D$5:$D$12)</f>
        <v>3810.7503643199025</v>
      </c>
      <c r="AO24" s="5">
        <f>($AK$3+(I24+AA24)*12*7.57%)*SUM(Fasering!$D$5)</f>
        <v>0</v>
      </c>
      <c r="AP24" s="9">
        <f>($AK$3+(J24+AB24)*12*7.57%)*SUM(Fasering!$D$5:$D$7)</f>
        <v>598.30833400759468</v>
      </c>
      <c r="AQ24" s="9">
        <f>($AK$3+(K24+AC24)*12*7.57%)*SUM(Fasering!$D$5:$D$8)</f>
        <v>1063.4629381141442</v>
      </c>
      <c r="AR24" s="9">
        <f>($AK$3+(L24+AD24)*12*7.57%)*SUM(Fasering!$D$5:$D$9)</f>
        <v>1617.478880660962</v>
      </c>
      <c r="AS24" s="9">
        <f>($AK$3+(M24+AE24)*12*7.57%)*SUM(Fasering!$D$5:$D$10)</f>
        <v>2260.3561616480488</v>
      </c>
      <c r="AT24" s="9">
        <f>($AK$3+(N24+AF24)*12*7.57%)*SUM(Fasering!$D$5:$D$11)</f>
        <v>2990.3501677998279</v>
      </c>
      <c r="AU24" s="82">
        <f>($AK$3+(O24+AG24)*12*7.57%)*SUM(Fasering!$D$5:$D$12)</f>
        <v>3810.7503643199025</v>
      </c>
    </row>
    <row r="25" spans="1:47" x14ac:dyDescent="0.3">
      <c r="A25" s="32">
        <f t="shared" si="8"/>
        <v>15</v>
      </c>
      <c r="B25" s="125">
        <v>36641.86</v>
      </c>
      <c r="C25" s="126"/>
      <c r="D25" s="125">
        <f t="shared" si="0"/>
        <v>49316.279374000005</v>
      </c>
      <c r="E25" s="127">
        <f t="shared" si="1"/>
        <v>1222.5186322722666</v>
      </c>
      <c r="F25" s="125">
        <f t="shared" si="2"/>
        <v>4109.6899478333335</v>
      </c>
      <c r="G25" s="127">
        <f t="shared" si="3"/>
        <v>101.87655268935553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2413.4859605522984</v>
      </c>
      <c r="K25" s="45">
        <f>GEW!$E$12+($F25-GEW!$E$12)*SUM(Fasering!$D$5:$D$8)</f>
        <v>2752.8793500851771</v>
      </c>
      <c r="L25" s="45">
        <f>GEW!$E$12+($F25-GEW!$E$12)*SUM(Fasering!$D$5:$D$9)</f>
        <v>3092.2727396180562</v>
      </c>
      <c r="M25" s="45">
        <f>GEW!$E$12+($F25-GEW!$E$12)*SUM(Fasering!$D$5:$D$10)</f>
        <v>3431.6661291509354</v>
      </c>
      <c r="N25" s="45">
        <f>GEW!$E$12+($F25-GEW!$E$12)*SUM(Fasering!$D$5:$D$11)</f>
        <v>3770.2965583004548</v>
      </c>
      <c r="O25" s="72">
        <f>GEW!$E$12+($F25-GEW!$E$12)*SUM(Fasering!$D$5:$D$12)</f>
        <v>4109.6899478333344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6"/>
        <v>0</v>
      </c>
      <c r="Z25" s="127">
        <f t="shared" si="7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602.28033309540035</v>
      </c>
      <c r="AJ25" s="9">
        <f>($AK$3+(K25+T25)*12*7.57%)*SUM(Fasering!$D$5:$D$8)</f>
        <v>1073.3004919541672</v>
      </c>
      <c r="AK25" s="9">
        <f>($AK$3+(L25+U25)*12*7.57%)*SUM(Fasering!$D$5:$D$9)</f>
        <v>1635.7971738551655</v>
      </c>
      <c r="AL25" s="9">
        <f>($AK$3+(M25+V25)*12*7.57%)*SUM(Fasering!$D$5:$D$10)</f>
        <v>2289.7703787983951</v>
      </c>
      <c r="AM25" s="9">
        <f>($AK$3+(N25+W25)*12*7.57%)*SUM(Fasering!$D$5:$D$11)</f>
        <v>3033.4417378978019</v>
      </c>
      <c r="AN25" s="82">
        <f>($AK$3+(O25+X25)*12*7.57%)*SUM(Fasering!$D$5:$D$12)</f>
        <v>3870.1623486118019</v>
      </c>
      <c r="AO25" s="5">
        <f>($AK$3+(I25+AA25)*12*7.57%)*SUM(Fasering!$D$5)</f>
        <v>0</v>
      </c>
      <c r="AP25" s="9">
        <f>($AK$3+(J25+AB25)*12*7.57%)*SUM(Fasering!$D$5:$D$7)</f>
        <v>602.28033309540035</v>
      </c>
      <c r="AQ25" s="9">
        <f>($AK$3+(K25+AC25)*12*7.57%)*SUM(Fasering!$D$5:$D$8)</f>
        <v>1073.3004919541672</v>
      </c>
      <c r="AR25" s="9">
        <f>($AK$3+(L25+AD25)*12*7.57%)*SUM(Fasering!$D$5:$D$9)</f>
        <v>1635.7971738551655</v>
      </c>
      <c r="AS25" s="9">
        <f>($AK$3+(M25+AE25)*12*7.57%)*SUM(Fasering!$D$5:$D$10)</f>
        <v>2289.7703787983951</v>
      </c>
      <c r="AT25" s="9">
        <f>($AK$3+(N25+AF25)*12*7.57%)*SUM(Fasering!$D$5:$D$11)</f>
        <v>3033.4417378978019</v>
      </c>
      <c r="AU25" s="82">
        <f>($AK$3+(O25+AG25)*12*7.57%)*SUM(Fasering!$D$5:$D$12)</f>
        <v>3870.1623486118019</v>
      </c>
    </row>
    <row r="26" spans="1:47" x14ac:dyDescent="0.3">
      <c r="A26" s="32">
        <f t="shared" si="8"/>
        <v>16</v>
      </c>
      <c r="B26" s="125">
        <v>37530.080000000002</v>
      </c>
      <c r="C26" s="126"/>
      <c r="D26" s="125">
        <f t="shared" si="0"/>
        <v>50511.734672000006</v>
      </c>
      <c r="E26" s="127">
        <f t="shared" si="1"/>
        <v>1252.1531950252729</v>
      </c>
      <c r="F26" s="125">
        <f t="shared" si="2"/>
        <v>4209.3112226666672</v>
      </c>
      <c r="G26" s="127">
        <f t="shared" si="3"/>
        <v>104.3460995854394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2439.2444052275832</v>
      </c>
      <c r="K26" s="45">
        <f>GEW!$E$12+($F26-GEW!$E$12)*SUM(Fasering!$D$5:$D$8)</f>
        <v>2793.417005560465</v>
      </c>
      <c r="L26" s="45">
        <f>GEW!$E$12+($F26-GEW!$E$12)*SUM(Fasering!$D$5:$D$9)</f>
        <v>3147.5896058933467</v>
      </c>
      <c r="M26" s="45">
        <f>GEW!$E$12+($F26-GEW!$E$12)*SUM(Fasering!$D$5:$D$10)</f>
        <v>3501.762206226229</v>
      </c>
      <c r="N26" s="45">
        <f>GEW!$E$12+($F26-GEW!$E$12)*SUM(Fasering!$D$5:$D$11)</f>
        <v>3855.1386223337859</v>
      </c>
      <c r="O26" s="72">
        <f>GEW!$E$12+($F26-GEW!$E$12)*SUM(Fasering!$D$5:$D$12)</f>
        <v>4209.3112226666672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6"/>
        <v>0</v>
      </c>
      <c r="Z26" s="127">
        <f t="shared" si="7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608.33045747550534</v>
      </c>
      <c r="AJ26" s="9">
        <f>($AK$3+(K26+T26)*12*7.57%)*SUM(Fasering!$D$5:$D$8)</f>
        <v>1088.2849929604358</v>
      </c>
      <c r="AK26" s="9">
        <f>($AK$3+(L26+U26)*12*7.57%)*SUM(Fasering!$D$5:$D$9)</f>
        <v>1663.6994844564988</v>
      </c>
      <c r="AL26" s="9">
        <f>($AK$3+(M26+V26)*12*7.57%)*SUM(Fasering!$D$5:$D$10)</f>
        <v>2334.5739319636946</v>
      </c>
      <c r="AM26" s="9">
        <f>($AK$3+(N26+W26)*12*7.57%)*SUM(Fasering!$D$5:$D$11)</f>
        <v>3099.0785502594081</v>
      </c>
      <c r="AN26" s="82">
        <f>($AK$3+(O26+X26)*12*7.57%)*SUM(Fasering!$D$5:$D$12)</f>
        <v>3960.6583146704015</v>
      </c>
      <c r="AO26" s="5">
        <f>($AK$3+(I26+AA26)*12*7.57%)*SUM(Fasering!$D$5)</f>
        <v>0</v>
      </c>
      <c r="AP26" s="9">
        <f>($AK$3+(J26+AB26)*12*7.57%)*SUM(Fasering!$D$5:$D$7)</f>
        <v>608.33045747550534</v>
      </c>
      <c r="AQ26" s="9">
        <f>($AK$3+(K26+AC26)*12*7.57%)*SUM(Fasering!$D$5:$D$8)</f>
        <v>1088.2849929604358</v>
      </c>
      <c r="AR26" s="9">
        <f>($AK$3+(L26+AD26)*12*7.57%)*SUM(Fasering!$D$5:$D$9)</f>
        <v>1663.6994844564988</v>
      </c>
      <c r="AS26" s="9">
        <f>($AK$3+(M26+AE26)*12*7.57%)*SUM(Fasering!$D$5:$D$10)</f>
        <v>2334.5739319636946</v>
      </c>
      <c r="AT26" s="9">
        <f>($AK$3+(N26+AF26)*12*7.57%)*SUM(Fasering!$D$5:$D$11)</f>
        <v>3099.0785502594081</v>
      </c>
      <c r="AU26" s="82">
        <f>($AK$3+(O26+AG26)*12*7.57%)*SUM(Fasering!$D$5:$D$12)</f>
        <v>3960.6583146704015</v>
      </c>
    </row>
    <row r="27" spans="1:47" x14ac:dyDescent="0.3">
      <c r="A27" s="32">
        <f t="shared" si="8"/>
        <v>17</v>
      </c>
      <c r="B27" s="125">
        <v>37844.61</v>
      </c>
      <c r="C27" s="126"/>
      <c r="D27" s="125">
        <f t="shared" si="0"/>
        <v>50935.060599000004</v>
      </c>
      <c r="E27" s="127">
        <f t="shared" si="1"/>
        <v>1262.6471706424657</v>
      </c>
      <c r="F27" s="125">
        <f t="shared" si="2"/>
        <v>4244.5883832500003</v>
      </c>
      <c r="G27" s="127">
        <f t="shared" si="3"/>
        <v>105.22059755353881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2448.3657981299243</v>
      </c>
      <c r="K27" s="45">
        <f>GEW!$E$12+($F27-GEW!$E$12)*SUM(Fasering!$D$5:$D$8)</f>
        <v>2807.7719049960128</v>
      </c>
      <c r="L27" s="45">
        <f>GEW!$E$12+($F27-GEW!$E$12)*SUM(Fasering!$D$5:$D$9)</f>
        <v>3167.1780118621009</v>
      </c>
      <c r="M27" s="45">
        <f>GEW!$E$12+($F27-GEW!$E$12)*SUM(Fasering!$D$5:$D$10)</f>
        <v>3526.5841187281894</v>
      </c>
      <c r="N27" s="45">
        <f>GEW!$E$12+($F27-GEW!$E$12)*SUM(Fasering!$D$5:$D$11)</f>
        <v>3885.1822763839123</v>
      </c>
      <c r="O27" s="72">
        <f>GEW!$E$12+($F27-GEW!$E$12)*SUM(Fasering!$D$5:$D$12)</f>
        <v>4244.5883832500003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6"/>
        <v>0</v>
      </c>
      <c r="Z27" s="127">
        <f t="shared" si="7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610.47288347500375</v>
      </c>
      <c r="AJ27" s="9">
        <f>($AK$3+(K27+T27)*12*7.57%)*SUM(Fasering!$D$5:$D$8)</f>
        <v>1093.5911953669363</v>
      </c>
      <c r="AK27" s="9">
        <f>($AK$3+(L27+U27)*12*7.57%)*SUM(Fasering!$D$5:$D$9)</f>
        <v>1673.5800475528458</v>
      </c>
      <c r="AL27" s="9">
        <f>($AK$3+(M27+V27)*12*7.57%)*SUM(Fasering!$D$5:$D$10)</f>
        <v>2350.4394400327333</v>
      </c>
      <c r="AM27" s="9">
        <f>($AK$3+(N27+W27)*12*7.57%)*SUM(Fasering!$D$5:$D$11)</f>
        <v>3122.3213804052011</v>
      </c>
      <c r="AN27" s="82">
        <f>($AK$3+(O27+X27)*12*7.57%)*SUM(Fasering!$D$5:$D$12)</f>
        <v>3992.7040873443016</v>
      </c>
      <c r="AO27" s="5">
        <f>($AK$3+(I27+AA27)*12*7.57%)*SUM(Fasering!$D$5)</f>
        <v>0</v>
      </c>
      <c r="AP27" s="9">
        <f>($AK$3+(J27+AB27)*12*7.57%)*SUM(Fasering!$D$5:$D$7)</f>
        <v>610.47288347500375</v>
      </c>
      <c r="AQ27" s="9">
        <f>($AK$3+(K27+AC27)*12*7.57%)*SUM(Fasering!$D$5:$D$8)</f>
        <v>1093.5911953669363</v>
      </c>
      <c r="AR27" s="9">
        <f>($AK$3+(L27+AD27)*12*7.57%)*SUM(Fasering!$D$5:$D$9)</f>
        <v>1673.5800475528458</v>
      </c>
      <c r="AS27" s="9">
        <f>($AK$3+(M27+AE27)*12*7.57%)*SUM(Fasering!$D$5:$D$10)</f>
        <v>2350.4394400327333</v>
      </c>
      <c r="AT27" s="9">
        <f>($AK$3+(N27+AF27)*12*7.57%)*SUM(Fasering!$D$5:$D$11)</f>
        <v>3122.3213804052011</v>
      </c>
      <c r="AU27" s="82">
        <f>($AK$3+(O27+AG27)*12*7.57%)*SUM(Fasering!$D$5:$D$12)</f>
        <v>3992.7040873443016</v>
      </c>
    </row>
    <row r="28" spans="1:47" x14ac:dyDescent="0.3">
      <c r="A28" s="32">
        <f t="shared" si="8"/>
        <v>18</v>
      </c>
      <c r="B28" s="125">
        <v>39001.449999999997</v>
      </c>
      <c r="C28" s="126"/>
      <c r="D28" s="125">
        <f t="shared" si="0"/>
        <v>52492.051554999998</v>
      </c>
      <c r="E28" s="127">
        <f t="shared" si="1"/>
        <v>1301.2439682547551</v>
      </c>
      <c r="F28" s="125">
        <f t="shared" si="2"/>
        <v>4374.3376295833332</v>
      </c>
      <c r="G28" s="127">
        <f t="shared" si="3"/>
        <v>108.43699735456293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2481.9142423646367</v>
      </c>
      <c r="K28" s="45">
        <f>GEW!$E$12+($F28-GEW!$E$12)*SUM(Fasering!$D$5:$D$8)</f>
        <v>2860.569163963421</v>
      </c>
      <c r="L28" s="45">
        <f>GEW!$E$12+($F28-GEW!$E$12)*SUM(Fasering!$D$5:$D$9)</f>
        <v>3239.2240855622053</v>
      </c>
      <c r="M28" s="45">
        <f>GEW!$E$12+($F28-GEW!$E$12)*SUM(Fasering!$D$5:$D$10)</f>
        <v>3617.8790071609892</v>
      </c>
      <c r="N28" s="45">
        <f>GEW!$E$12+($F28-GEW!$E$12)*SUM(Fasering!$D$5:$D$11)</f>
        <v>3995.6827079845493</v>
      </c>
      <c r="O28" s="72">
        <f>GEW!$E$12+($F28-GEW!$E$12)*SUM(Fasering!$D$5:$D$12)</f>
        <v>4374.3376295833332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6"/>
        <v>0</v>
      </c>
      <c r="Z28" s="127">
        <f t="shared" si="7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618.35271717372768</v>
      </c>
      <c r="AJ28" s="9">
        <f>($AK$3+(K28+T28)*12*7.57%)*SUM(Fasering!$D$5:$D$8)</f>
        <v>1113.1073852118975</v>
      </c>
      <c r="AK28" s="9">
        <f>($AK$3+(L28+U28)*12*7.57%)*SUM(Fasering!$D$5:$D$9)</f>
        <v>1709.920716526801</v>
      </c>
      <c r="AL28" s="9">
        <f>($AK$3+(M28+V28)*12*7.57%)*SUM(Fasering!$D$5:$D$10)</f>
        <v>2408.7927111184381</v>
      </c>
      <c r="AM28" s="9">
        <f>($AK$3+(N28+W28)*12*7.57%)*SUM(Fasering!$D$5:$D$11)</f>
        <v>3207.8084106594169</v>
      </c>
      <c r="AN28" s="82">
        <f>($AK$3+(O28+X28)*12*7.57%)*SUM(Fasering!$D$5:$D$12)</f>
        <v>4110.568302713501</v>
      </c>
      <c r="AO28" s="5">
        <f>($AK$3+(I28+AA28)*12*7.57%)*SUM(Fasering!$D$5)</f>
        <v>0</v>
      </c>
      <c r="AP28" s="9">
        <f>($AK$3+(J28+AB28)*12*7.57%)*SUM(Fasering!$D$5:$D$7)</f>
        <v>618.35271717372768</v>
      </c>
      <c r="AQ28" s="9">
        <f>($AK$3+(K28+AC28)*12*7.57%)*SUM(Fasering!$D$5:$D$8)</f>
        <v>1113.1073852118975</v>
      </c>
      <c r="AR28" s="9">
        <f>($AK$3+(L28+AD28)*12*7.57%)*SUM(Fasering!$D$5:$D$9)</f>
        <v>1709.920716526801</v>
      </c>
      <c r="AS28" s="9">
        <f>($AK$3+(M28+AE28)*12*7.57%)*SUM(Fasering!$D$5:$D$10)</f>
        <v>2408.7927111184381</v>
      </c>
      <c r="AT28" s="9">
        <f>($AK$3+(N28+AF28)*12*7.57%)*SUM(Fasering!$D$5:$D$11)</f>
        <v>3207.8084106594169</v>
      </c>
      <c r="AU28" s="82">
        <f>($AK$3+(O28+AG28)*12*7.57%)*SUM(Fasering!$D$5:$D$12)</f>
        <v>4110.568302713501</v>
      </c>
    </row>
    <row r="29" spans="1:47" x14ac:dyDescent="0.3">
      <c r="A29" s="32">
        <f t="shared" si="8"/>
        <v>19</v>
      </c>
      <c r="B29" s="125">
        <v>39046.949999999997</v>
      </c>
      <c r="C29" s="126"/>
      <c r="D29" s="125">
        <f t="shared" si="0"/>
        <v>52553.290005000003</v>
      </c>
      <c r="E29" s="127">
        <f t="shared" si="1"/>
        <v>1302.7620297769702</v>
      </c>
      <c r="F29" s="125">
        <f t="shared" si="2"/>
        <v>4379.4408337499999</v>
      </c>
      <c r="G29" s="127">
        <f t="shared" si="3"/>
        <v>108.56350248141418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2483.2337456776959</v>
      </c>
      <c r="K29" s="45">
        <f>GEW!$E$12+($F29-GEW!$E$12)*SUM(Fasering!$D$5:$D$8)</f>
        <v>2862.6457478324237</v>
      </c>
      <c r="L29" s="45">
        <f>GEW!$E$12+($F29-GEW!$E$12)*SUM(Fasering!$D$5:$D$9)</f>
        <v>3242.0577499871515</v>
      </c>
      <c r="M29" s="45">
        <f>GEW!$E$12+($F29-GEW!$E$12)*SUM(Fasering!$D$5:$D$10)</f>
        <v>3621.4697521418793</v>
      </c>
      <c r="N29" s="45">
        <f>GEW!$E$12+($F29-GEW!$E$12)*SUM(Fasering!$D$5:$D$11)</f>
        <v>4000.028831595273</v>
      </c>
      <c r="O29" s="72">
        <f>GEW!$E$12+($F29-GEW!$E$12)*SUM(Fasering!$D$5:$D$12)</f>
        <v>4379.4408337500008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6"/>
        <v>0</v>
      </c>
      <c r="Z29" s="127">
        <f t="shared" si="7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618.66264113321392</v>
      </c>
      <c r="AJ29" s="9">
        <f>($AK$3+(K29+T29)*12*7.57%)*SUM(Fasering!$D$5:$D$8)</f>
        <v>1113.8749819737193</v>
      </c>
      <c r="AK29" s="9">
        <f>($AK$3+(L29+U29)*12*7.57%)*SUM(Fasering!$D$5:$D$9)</f>
        <v>1711.3500416178381</v>
      </c>
      <c r="AL29" s="9">
        <f>($AK$3+(M29+V29)*12*7.57%)*SUM(Fasering!$D$5:$D$10)</f>
        <v>2411.0878200655698</v>
      </c>
      <c r="AM29" s="9">
        <f>($AK$3+(N29+W29)*12*7.57%)*SUM(Fasering!$D$5:$D$11)</f>
        <v>3211.1707251338189</v>
      </c>
      <c r="AN29" s="82">
        <f>($AK$3+(O29+X29)*12*7.57%)*SUM(Fasering!$D$5:$D$12)</f>
        <v>4115.2040533785021</v>
      </c>
      <c r="AO29" s="5">
        <f>($AK$3+(I29+AA29)*12*7.57%)*SUM(Fasering!$D$5)</f>
        <v>0</v>
      </c>
      <c r="AP29" s="9">
        <f>($AK$3+(J29+AB29)*12*7.57%)*SUM(Fasering!$D$5:$D$7)</f>
        <v>618.66264113321392</v>
      </c>
      <c r="AQ29" s="9">
        <f>($AK$3+(K29+AC29)*12*7.57%)*SUM(Fasering!$D$5:$D$8)</f>
        <v>1113.8749819737193</v>
      </c>
      <c r="AR29" s="9">
        <f>($AK$3+(L29+AD29)*12*7.57%)*SUM(Fasering!$D$5:$D$9)</f>
        <v>1711.3500416178381</v>
      </c>
      <c r="AS29" s="9">
        <f>($AK$3+(M29+AE29)*12*7.57%)*SUM(Fasering!$D$5:$D$10)</f>
        <v>2411.0878200655698</v>
      </c>
      <c r="AT29" s="9">
        <f>($AK$3+(N29+AF29)*12*7.57%)*SUM(Fasering!$D$5:$D$11)</f>
        <v>3211.1707251338189</v>
      </c>
      <c r="AU29" s="82">
        <f>($AK$3+(O29+AG29)*12*7.57%)*SUM(Fasering!$D$5:$D$12)</f>
        <v>4115.2040533785021</v>
      </c>
    </row>
    <row r="30" spans="1:47" x14ac:dyDescent="0.3">
      <c r="A30" s="32">
        <f t="shared" si="8"/>
        <v>20</v>
      </c>
      <c r="B30" s="125">
        <v>40472.800000000003</v>
      </c>
      <c r="C30" s="126"/>
      <c r="D30" s="125">
        <f t="shared" si="0"/>
        <v>54472.341520000009</v>
      </c>
      <c r="E30" s="127">
        <f t="shared" si="1"/>
        <v>1350.3340742044479</v>
      </c>
      <c r="F30" s="125">
        <f t="shared" si="2"/>
        <v>4539.3617933333344</v>
      </c>
      <c r="G30" s="127">
        <f t="shared" si="3"/>
        <v>112.52783951703734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2524.5834995002347</v>
      </c>
      <c r="K30" s="45">
        <f>GEW!$E$12+($F30-GEW!$E$12)*SUM(Fasering!$D$5:$D$8)</f>
        <v>2927.7204095822599</v>
      </c>
      <c r="L30" s="45">
        <f>GEW!$E$12+($F30-GEW!$E$12)*SUM(Fasering!$D$5:$D$9)</f>
        <v>3330.8573196642847</v>
      </c>
      <c r="M30" s="45">
        <f>GEW!$E$12+($F30-GEW!$E$12)*SUM(Fasering!$D$5:$D$10)</f>
        <v>3733.9942297463094</v>
      </c>
      <c r="N30" s="45">
        <f>GEW!$E$12+($F30-GEW!$E$12)*SUM(Fasering!$D$5:$D$11)</f>
        <v>4136.2248832513105</v>
      </c>
      <c r="O30" s="72">
        <f>GEW!$E$12+($F30-GEW!$E$12)*SUM(Fasering!$D$5:$D$12)</f>
        <v>4539.3617933333353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6"/>
        <v>0</v>
      </c>
      <c r="Z30" s="127">
        <f t="shared" si="7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628.37484064163846</v>
      </c>
      <c r="AJ30" s="9">
        <f>($AK$3+(K30+T30)*12*7.57%)*SUM(Fasering!$D$5:$D$8)</f>
        <v>1137.9294400581896</v>
      </c>
      <c r="AK30" s="9">
        <f>($AK$3+(L30+U30)*12*7.57%)*SUM(Fasering!$D$5:$D$9)</f>
        <v>1756.1413203223383</v>
      </c>
      <c r="AL30" s="9">
        <f>($AK$3+(M30+V30)*12*7.57%)*SUM(Fasering!$D$5:$D$10)</f>
        <v>2483.0104814340852</v>
      </c>
      <c r="AM30" s="9">
        <f>($AK$3+(N30+W30)*12*7.57%)*SUM(Fasering!$D$5:$D$11)</f>
        <v>3316.536793118999</v>
      </c>
      <c r="AN30" s="82">
        <f>($AK$3+(O30+X30)*12*7.57%)*SUM(Fasering!$D$5:$D$12)</f>
        <v>4260.4762530640028</v>
      </c>
      <c r="AO30" s="5">
        <f>($AK$3+(I30+AA30)*12*7.57%)*SUM(Fasering!$D$5)</f>
        <v>0</v>
      </c>
      <c r="AP30" s="9">
        <f>($AK$3+(J30+AB30)*12*7.57%)*SUM(Fasering!$D$5:$D$7)</f>
        <v>628.37484064163846</v>
      </c>
      <c r="AQ30" s="9">
        <f>($AK$3+(K30+AC30)*12*7.57%)*SUM(Fasering!$D$5:$D$8)</f>
        <v>1137.9294400581896</v>
      </c>
      <c r="AR30" s="9">
        <f>($AK$3+(L30+AD30)*12*7.57%)*SUM(Fasering!$D$5:$D$9)</f>
        <v>1756.1413203223383</v>
      </c>
      <c r="AS30" s="9">
        <f>($AK$3+(M30+AE30)*12*7.57%)*SUM(Fasering!$D$5:$D$10)</f>
        <v>2483.0104814340852</v>
      </c>
      <c r="AT30" s="9">
        <f>($AK$3+(N30+AF30)*12*7.57%)*SUM(Fasering!$D$5:$D$11)</f>
        <v>3316.536793118999</v>
      </c>
      <c r="AU30" s="82">
        <f>($AK$3+(O30+AG30)*12*7.57%)*SUM(Fasering!$D$5:$D$12)</f>
        <v>4260.4762530640028</v>
      </c>
    </row>
    <row r="31" spans="1:47" x14ac:dyDescent="0.3">
      <c r="A31" s="32">
        <f t="shared" si="8"/>
        <v>21</v>
      </c>
      <c r="B31" s="125">
        <v>40506.44</v>
      </c>
      <c r="C31" s="126"/>
      <c r="D31" s="125">
        <f t="shared" si="0"/>
        <v>54517.617596000004</v>
      </c>
      <c r="E31" s="127">
        <f t="shared" si="1"/>
        <v>1351.4564388112019</v>
      </c>
      <c r="F31" s="125">
        <f t="shared" si="2"/>
        <v>4543.1347996666673</v>
      </c>
      <c r="G31" s="127">
        <f t="shared" si="3"/>
        <v>112.6213699009335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2525.5590619497139</v>
      </c>
      <c r="K31" s="45">
        <f>GEW!$E$12+($F31-GEW!$E$12)*SUM(Fasering!$D$5:$D$8)</f>
        <v>2929.2557124691439</v>
      </c>
      <c r="L31" s="45">
        <f>GEW!$E$12+($F31-GEW!$E$12)*SUM(Fasering!$D$5:$D$9)</f>
        <v>3332.9523629885744</v>
      </c>
      <c r="M31" s="45">
        <f>GEW!$E$12+($F31-GEW!$E$12)*SUM(Fasering!$D$5:$D$10)</f>
        <v>3736.6490135080039</v>
      </c>
      <c r="N31" s="45">
        <f>GEW!$E$12+($F31-GEW!$E$12)*SUM(Fasering!$D$5:$D$11)</f>
        <v>4139.4381491472377</v>
      </c>
      <c r="O31" s="72">
        <f>GEW!$E$12+($F31-GEW!$E$12)*SUM(Fasering!$D$5:$D$12)</f>
        <v>4543.1347996666682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6"/>
        <v>0</v>
      </c>
      <c r="Z31" s="127">
        <f t="shared" si="7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628.60398002619036</v>
      </c>
      <c r="AJ31" s="9">
        <f>($AK$3+(K31+T31)*12*7.57%)*SUM(Fasering!$D$5:$D$8)</f>
        <v>1138.496955554182</v>
      </c>
      <c r="AK31" s="9">
        <f>($AK$3+(L31+U31)*12*7.57%)*SUM(Fasering!$D$5:$D$9)</f>
        <v>1757.1980784775576</v>
      </c>
      <c r="AL31" s="9">
        <f>($AK$3+(M31+V31)*12*7.57%)*SUM(Fasering!$D$5:$D$10)</f>
        <v>2484.7073487963153</v>
      </c>
      <c r="AM31" s="9">
        <f>($AK$3+(N31+W31)*12*7.57%)*SUM(Fasering!$D$5:$D$11)</f>
        <v>3319.0226889194132</v>
      </c>
      <c r="AN31" s="82">
        <f>($AK$3+(O31+X31)*12*7.57%)*SUM(Fasering!$D$5:$D$12)</f>
        <v>4263.9036520172021</v>
      </c>
      <c r="AO31" s="5">
        <f>($AK$3+(I31+AA31)*12*7.57%)*SUM(Fasering!$D$5)</f>
        <v>0</v>
      </c>
      <c r="AP31" s="9">
        <f>($AK$3+(J31+AB31)*12*7.57%)*SUM(Fasering!$D$5:$D$7)</f>
        <v>628.60398002619036</v>
      </c>
      <c r="AQ31" s="9">
        <f>($AK$3+(K31+AC31)*12*7.57%)*SUM(Fasering!$D$5:$D$8)</f>
        <v>1138.496955554182</v>
      </c>
      <c r="AR31" s="9">
        <f>($AK$3+(L31+AD31)*12*7.57%)*SUM(Fasering!$D$5:$D$9)</f>
        <v>1757.1980784775576</v>
      </c>
      <c r="AS31" s="9">
        <f>($AK$3+(M31+AE31)*12*7.57%)*SUM(Fasering!$D$5:$D$10)</f>
        <v>2484.7073487963153</v>
      </c>
      <c r="AT31" s="9">
        <f>($AK$3+(N31+AF31)*12*7.57%)*SUM(Fasering!$D$5:$D$11)</f>
        <v>3319.0226889194132</v>
      </c>
      <c r="AU31" s="82">
        <f>($AK$3+(O31+AG31)*12*7.57%)*SUM(Fasering!$D$5:$D$12)</f>
        <v>4263.9036520172021</v>
      </c>
    </row>
    <row r="32" spans="1:47" x14ac:dyDescent="0.3">
      <c r="A32" s="32">
        <f t="shared" si="8"/>
        <v>22</v>
      </c>
      <c r="B32" s="125">
        <v>41944.17</v>
      </c>
      <c r="C32" s="126"/>
      <c r="D32" s="125">
        <f t="shared" si="0"/>
        <v>56452.658403000001</v>
      </c>
      <c r="E32" s="127">
        <f t="shared" si="1"/>
        <v>1399.4248474339302</v>
      </c>
      <c r="F32" s="125">
        <f t="shared" si="2"/>
        <v>4704.3882002500004</v>
      </c>
      <c r="G32" s="127">
        <f t="shared" si="3"/>
        <v>116.61873728616087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2567.2533366372882</v>
      </c>
      <c r="K32" s="45">
        <f>GEW!$E$12+($F32-GEW!$E$12)*SUM(Fasering!$D$5:$D$8)</f>
        <v>2994.8725679852159</v>
      </c>
      <c r="L32" s="45">
        <f>GEW!$E$12+($F32-GEW!$E$12)*SUM(Fasering!$D$5:$D$9)</f>
        <v>3422.4917993331428</v>
      </c>
      <c r="M32" s="45">
        <f>GEW!$E$12+($F32-GEW!$E$12)*SUM(Fasering!$D$5:$D$10)</f>
        <v>3850.1110306810701</v>
      </c>
      <c r="N32" s="45">
        <f>GEW!$E$12+($F32-GEW!$E$12)*SUM(Fasering!$D$5:$D$11)</f>
        <v>4276.7689689020735</v>
      </c>
      <c r="O32" s="72">
        <f>GEW!$E$12+($F32-GEW!$E$12)*SUM(Fasering!$D$5:$D$12)</f>
        <v>4704.3882002500013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6"/>
        <v>0</v>
      </c>
      <c r="Z32" s="127">
        <f t="shared" si="7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638.3971003398608</v>
      </c>
      <c r="AJ32" s="9">
        <f>($AK$3+(K32+T32)*12*7.57%)*SUM(Fasering!$D$5:$D$8)</f>
        <v>1162.751832309651</v>
      </c>
      <c r="AK32" s="9">
        <f>($AK$3+(L32+U32)*12*7.57%)*SUM(Fasering!$D$5:$D$9)</f>
        <v>1802.3625523926401</v>
      </c>
      <c r="AL32" s="9">
        <f>($AK$3+(M32+V32)*12*7.57%)*SUM(Fasering!$D$5:$D$10)</f>
        <v>2557.2292605888288</v>
      </c>
      <c r="AM32" s="9">
        <f>($AK$3+(N32+W32)*12*7.57%)*SUM(Fasering!$D$5:$D$11)</f>
        <v>3425.2666535190074</v>
      </c>
      <c r="AN32" s="82">
        <f>($AK$3+(O32+X32)*12*7.57%)*SUM(Fasering!$D$5:$D$12)</f>
        <v>4410.3862411071023</v>
      </c>
      <c r="AO32" s="5">
        <f>($AK$3+(I32+AA32)*12*7.57%)*SUM(Fasering!$D$5)</f>
        <v>0</v>
      </c>
      <c r="AP32" s="9">
        <f>($AK$3+(J32+AB32)*12*7.57%)*SUM(Fasering!$D$5:$D$7)</f>
        <v>638.3971003398608</v>
      </c>
      <c r="AQ32" s="9">
        <f>($AK$3+(K32+AC32)*12*7.57%)*SUM(Fasering!$D$5:$D$8)</f>
        <v>1162.751832309651</v>
      </c>
      <c r="AR32" s="9">
        <f>($AK$3+(L32+AD32)*12*7.57%)*SUM(Fasering!$D$5:$D$9)</f>
        <v>1802.3625523926401</v>
      </c>
      <c r="AS32" s="9">
        <f>($AK$3+(M32+AE32)*12*7.57%)*SUM(Fasering!$D$5:$D$10)</f>
        <v>2557.2292605888288</v>
      </c>
      <c r="AT32" s="9">
        <f>($AK$3+(N32+AF32)*12*7.57%)*SUM(Fasering!$D$5:$D$11)</f>
        <v>3425.2666535190074</v>
      </c>
      <c r="AU32" s="82">
        <f>($AK$3+(O32+AG32)*12*7.57%)*SUM(Fasering!$D$5:$D$12)</f>
        <v>4410.3862411071023</v>
      </c>
    </row>
    <row r="33" spans="1:47" x14ac:dyDescent="0.3">
      <c r="A33" s="32">
        <f t="shared" si="8"/>
        <v>23</v>
      </c>
      <c r="B33" s="125">
        <v>43415.519999999997</v>
      </c>
      <c r="C33" s="126"/>
      <c r="D33" s="125">
        <f t="shared" si="0"/>
        <v>58432.948367999998</v>
      </c>
      <c r="E33" s="127">
        <f t="shared" si="1"/>
        <v>1448.5149533836227</v>
      </c>
      <c r="F33" s="125">
        <f t="shared" si="2"/>
        <v>4869.4123639999998</v>
      </c>
      <c r="G33" s="127">
        <f t="shared" si="3"/>
        <v>120.70957944863521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2609.9225937728856</v>
      </c>
      <c r="K33" s="45">
        <f>GEW!$E$12+($F33-GEW!$E$12)*SUM(Fasering!$D$5:$D$8)</f>
        <v>3062.0238136040534</v>
      </c>
      <c r="L33" s="45">
        <f>GEW!$E$12+($F33-GEW!$E$12)*SUM(Fasering!$D$5:$D$9)</f>
        <v>3514.1250334352212</v>
      </c>
      <c r="M33" s="45">
        <f>GEW!$E$12+($F33-GEW!$E$12)*SUM(Fasering!$D$5:$D$10)</f>
        <v>3966.226253266389</v>
      </c>
      <c r="N33" s="45">
        <f>GEW!$E$12+($F33-GEW!$E$12)*SUM(Fasering!$D$5:$D$11)</f>
        <v>4417.3111441688325</v>
      </c>
      <c r="O33" s="72">
        <f>GEW!$E$12+($F33-GEW!$E$12)*SUM(Fasering!$D$5:$D$12)</f>
        <v>4869.4123639999998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6"/>
        <v>0</v>
      </c>
      <c r="Z33" s="127">
        <f t="shared" si="7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648.41922380777146</v>
      </c>
      <c r="AJ33" s="9">
        <f>($AK$3+(K33+T33)*12*7.57%)*SUM(Fasering!$D$5:$D$8)</f>
        <v>1187.5738871559427</v>
      </c>
      <c r="AK33" s="9">
        <f>($AK$3+(L33+U33)*12*7.57%)*SUM(Fasering!$D$5:$D$9)</f>
        <v>1848.5831561881771</v>
      </c>
      <c r="AL33" s="9">
        <f>($AK$3+(M33+V33)*12*7.57%)*SUM(Fasering!$D$5:$D$10)</f>
        <v>2631.447030904475</v>
      </c>
      <c r="AM33" s="9">
        <f>($AK$3+(N33+W33)*12*7.57%)*SUM(Fasering!$D$5:$D$11)</f>
        <v>3533.9950359785876</v>
      </c>
      <c r="AN33" s="82">
        <f>($AK$3+(O33+X33)*12*7.57%)*SUM(Fasering!$D$5:$D$12)</f>
        <v>4560.2941914576013</v>
      </c>
      <c r="AO33" s="5">
        <f>($AK$3+(I33+AA33)*12*7.57%)*SUM(Fasering!$D$5)</f>
        <v>0</v>
      </c>
      <c r="AP33" s="9">
        <f>($AK$3+(J33+AB33)*12*7.57%)*SUM(Fasering!$D$5:$D$7)</f>
        <v>648.41922380777146</v>
      </c>
      <c r="AQ33" s="9">
        <f>($AK$3+(K33+AC33)*12*7.57%)*SUM(Fasering!$D$5:$D$8)</f>
        <v>1187.5738871559427</v>
      </c>
      <c r="AR33" s="9">
        <f>($AK$3+(L33+AD33)*12*7.57%)*SUM(Fasering!$D$5:$D$9)</f>
        <v>1848.5831561881771</v>
      </c>
      <c r="AS33" s="9">
        <f>($AK$3+(M33+AE33)*12*7.57%)*SUM(Fasering!$D$5:$D$10)</f>
        <v>2631.447030904475</v>
      </c>
      <c r="AT33" s="9">
        <f>($AK$3+(N33+AF33)*12*7.57%)*SUM(Fasering!$D$5:$D$11)</f>
        <v>3533.9950359785876</v>
      </c>
      <c r="AU33" s="82">
        <f>($AK$3+(O33+AG33)*12*7.57%)*SUM(Fasering!$D$5:$D$12)</f>
        <v>4560.2941914576013</v>
      </c>
    </row>
    <row r="34" spans="1:47" x14ac:dyDescent="0.3">
      <c r="A34" s="32">
        <f t="shared" si="8"/>
        <v>24</v>
      </c>
      <c r="B34" s="125">
        <v>44853.25</v>
      </c>
      <c r="C34" s="126"/>
      <c r="D34" s="125">
        <f t="shared" si="0"/>
        <v>60367.989175000002</v>
      </c>
      <c r="E34" s="127">
        <f t="shared" si="1"/>
        <v>1496.4833620063512</v>
      </c>
      <c r="F34" s="125">
        <f t="shared" si="2"/>
        <v>5030.6657645833338</v>
      </c>
      <c r="G34" s="127">
        <f t="shared" si="3"/>
        <v>124.7069468338626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2651.6168684604604</v>
      </c>
      <c r="K34" s="45">
        <f>GEW!$E$12+($F34-GEW!$E$12)*SUM(Fasering!$D$5:$D$8)</f>
        <v>3127.6406691201255</v>
      </c>
      <c r="L34" s="45">
        <f>GEW!$E$12+($F34-GEW!$E$12)*SUM(Fasering!$D$5:$D$9)</f>
        <v>3603.6644697797901</v>
      </c>
      <c r="M34" s="45">
        <f>GEW!$E$12+($F34-GEW!$E$12)*SUM(Fasering!$D$5:$D$10)</f>
        <v>4079.6882704394557</v>
      </c>
      <c r="N34" s="45">
        <f>GEW!$E$12+($F34-GEW!$E$12)*SUM(Fasering!$D$5:$D$11)</f>
        <v>4554.6419639236701</v>
      </c>
      <c r="O34" s="72">
        <f>GEW!$E$12+($F34-GEW!$E$12)*SUM(Fasering!$D$5:$D$12)</f>
        <v>5030.6657645833347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6"/>
        <v>0</v>
      </c>
      <c r="Z34" s="127">
        <f t="shared" si="7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658.21234412144213</v>
      </c>
      <c r="AJ34" s="9">
        <f>($AK$3+(K34+T34)*12*7.57%)*SUM(Fasering!$D$5:$D$8)</f>
        <v>1211.8287639114114</v>
      </c>
      <c r="AK34" s="9">
        <f>($AK$3+(L34+U34)*12*7.57%)*SUM(Fasering!$D$5:$D$9)</f>
        <v>1893.7476301032602</v>
      </c>
      <c r="AL34" s="9">
        <f>($AK$3+(M34+V34)*12*7.57%)*SUM(Fasering!$D$5:$D$10)</f>
        <v>2703.9689426969881</v>
      </c>
      <c r="AM34" s="9">
        <f>($AK$3+(N34+W34)*12*7.57%)*SUM(Fasering!$D$5:$D$11)</f>
        <v>3640.2390005781831</v>
      </c>
      <c r="AN34" s="82">
        <f>($AK$3+(O34+X34)*12*7.57%)*SUM(Fasering!$D$5:$D$12)</f>
        <v>4706.7767805475023</v>
      </c>
      <c r="AO34" s="5">
        <f>($AK$3+(I34+AA34)*12*7.57%)*SUM(Fasering!$D$5)</f>
        <v>0</v>
      </c>
      <c r="AP34" s="9">
        <f>($AK$3+(J34+AB34)*12*7.57%)*SUM(Fasering!$D$5:$D$7)</f>
        <v>658.21234412144213</v>
      </c>
      <c r="AQ34" s="9">
        <f>($AK$3+(K34+AC34)*12*7.57%)*SUM(Fasering!$D$5:$D$8)</f>
        <v>1211.8287639114114</v>
      </c>
      <c r="AR34" s="9">
        <f>($AK$3+(L34+AD34)*12*7.57%)*SUM(Fasering!$D$5:$D$9)</f>
        <v>1893.7476301032602</v>
      </c>
      <c r="AS34" s="9">
        <f>($AK$3+(M34+AE34)*12*7.57%)*SUM(Fasering!$D$5:$D$10)</f>
        <v>2703.9689426969881</v>
      </c>
      <c r="AT34" s="9">
        <f>($AK$3+(N34+AF34)*12*7.57%)*SUM(Fasering!$D$5:$D$11)</f>
        <v>3640.2390005781831</v>
      </c>
      <c r="AU34" s="82">
        <f>($AK$3+(O34+AG34)*12*7.57%)*SUM(Fasering!$D$5:$D$12)</f>
        <v>4706.7767805475023</v>
      </c>
    </row>
    <row r="35" spans="1:47" x14ac:dyDescent="0.3">
      <c r="A35" s="32">
        <f t="shared" si="8"/>
        <v>25</v>
      </c>
      <c r="B35" s="125">
        <v>44853.25</v>
      </c>
      <c r="C35" s="126"/>
      <c r="D35" s="125">
        <f t="shared" si="0"/>
        <v>60367.989175000002</v>
      </c>
      <c r="E35" s="127">
        <f t="shared" si="1"/>
        <v>1496.4833620063512</v>
      </c>
      <c r="F35" s="125">
        <f t="shared" si="2"/>
        <v>5030.6657645833338</v>
      </c>
      <c r="G35" s="127">
        <f t="shared" si="3"/>
        <v>124.7069468338626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2651.6168684604604</v>
      </c>
      <c r="K35" s="45">
        <f>GEW!$E$12+($F35-GEW!$E$12)*SUM(Fasering!$D$5:$D$8)</f>
        <v>3127.6406691201255</v>
      </c>
      <c r="L35" s="45">
        <f>GEW!$E$12+($F35-GEW!$E$12)*SUM(Fasering!$D$5:$D$9)</f>
        <v>3603.6644697797901</v>
      </c>
      <c r="M35" s="45">
        <f>GEW!$E$12+($F35-GEW!$E$12)*SUM(Fasering!$D$5:$D$10)</f>
        <v>4079.6882704394557</v>
      </c>
      <c r="N35" s="45">
        <f>GEW!$E$12+($F35-GEW!$E$12)*SUM(Fasering!$D$5:$D$11)</f>
        <v>4554.6419639236701</v>
      </c>
      <c r="O35" s="72">
        <f>GEW!$E$12+($F35-GEW!$E$12)*SUM(Fasering!$D$5:$D$12)</f>
        <v>5030.6657645833347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6"/>
        <v>0</v>
      </c>
      <c r="Z35" s="127">
        <f t="shared" si="7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658.21234412144213</v>
      </c>
      <c r="AJ35" s="9">
        <f>($AK$3+(K35+T35)*12*7.57%)*SUM(Fasering!$D$5:$D$8)</f>
        <v>1211.8287639114114</v>
      </c>
      <c r="AK35" s="9">
        <f>($AK$3+(L35+U35)*12*7.57%)*SUM(Fasering!$D$5:$D$9)</f>
        <v>1893.7476301032602</v>
      </c>
      <c r="AL35" s="9">
        <f>($AK$3+(M35+V35)*12*7.57%)*SUM(Fasering!$D$5:$D$10)</f>
        <v>2703.9689426969881</v>
      </c>
      <c r="AM35" s="9">
        <f>($AK$3+(N35+W35)*12*7.57%)*SUM(Fasering!$D$5:$D$11)</f>
        <v>3640.2390005781831</v>
      </c>
      <c r="AN35" s="82">
        <f>($AK$3+(O35+X35)*12*7.57%)*SUM(Fasering!$D$5:$D$12)</f>
        <v>4706.7767805475023</v>
      </c>
      <c r="AO35" s="5">
        <f>($AK$3+(I35+AA35)*12*7.57%)*SUM(Fasering!$D$5)</f>
        <v>0</v>
      </c>
      <c r="AP35" s="9">
        <f>($AK$3+(J35+AB35)*12*7.57%)*SUM(Fasering!$D$5:$D$7)</f>
        <v>658.21234412144213</v>
      </c>
      <c r="AQ35" s="9">
        <f>($AK$3+(K35+AC35)*12*7.57%)*SUM(Fasering!$D$5:$D$8)</f>
        <v>1211.8287639114114</v>
      </c>
      <c r="AR35" s="9">
        <f>($AK$3+(L35+AD35)*12*7.57%)*SUM(Fasering!$D$5:$D$9)</f>
        <v>1893.7476301032602</v>
      </c>
      <c r="AS35" s="9">
        <f>($AK$3+(M35+AE35)*12*7.57%)*SUM(Fasering!$D$5:$D$10)</f>
        <v>2703.9689426969881</v>
      </c>
      <c r="AT35" s="9">
        <f>($AK$3+(N35+AF35)*12*7.57%)*SUM(Fasering!$D$5:$D$11)</f>
        <v>3640.2390005781831</v>
      </c>
      <c r="AU35" s="82">
        <f>($AK$3+(O35+AG35)*12*7.57%)*SUM(Fasering!$D$5:$D$12)</f>
        <v>4706.7767805475023</v>
      </c>
    </row>
    <row r="36" spans="1:47" x14ac:dyDescent="0.3">
      <c r="A36" s="32">
        <f t="shared" si="8"/>
        <v>26</v>
      </c>
      <c r="B36" s="125">
        <v>44853.25</v>
      </c>
      <c r="C36" s="126"/>
      <c r="D36" s="125">
        <f t="shared" si="0"/>
        <v>60367.989175000002</v>
      </c>
      <c r="E36" s="127">
        <f t="shared" si="1"/>
        <v>1496.4833620063512</v>
      </c>
      <c r="F36" s="125">
        <f t="shared" si="2"/>
        <v>5030.6657645833338</v>
      </c>
      <c r="G36" s="127">
        <f t="shared" si="3"/>
        <v>124.7069468338626</v>
      </c>
      <c r="H36" s="45">
        <f>'L4'!$H$10</f>
        <v>1707.89</v>
      </c>
      <c r="I36" s="45">
        <f>GEW!$E$12+($F36-GEW!$E$12)*SUM(Fasering!$D$5)</f>
        <v>1821.9627753333334</v>
      </c>
      <c r="J36" s="45">
        <f>GEW!$E$12+($F36-GEW!$E$12)*SUM(Fasering!$D$5:$D$7)</f>
        <v>2651.6168684604604</v>
      </c>
      <c r="K36" s="45">
        <f>GEW!$E$12+($F36-GEW!$E$12)*SUM(Fasering!$D$5:$D$8)</f>
        <v>3127.6406691201255</v>
      </c>
      <c r="L36" s="45">
        <f>GEW!$E$12+($F36-GEW!$E$12)*SUM(Fasering!$D$5:$D$9)</f>
        <v>3603.6644697797901</v>
      </c>
      <c r="M36" s="45">
        <f>GEW!$E$12+($F36-GEW!$E$12)*SUM(Fasering!$D$5:$D$10)</f>
        <v>4079.6882704394557</v>
      </c>
      <c r="N36" s="45">
        <f>GEW!$E$12+($F36-GEW!$E$12)*SUM(Fasering!$D$5:$D$11)</f>
        <v>4554.6419639236701</v>
      </c>
      <c r="O36" s="72">
        <f>GEW!$E$12+($F36-GEW!$E$12)*SUM(Fasering!$D$5:$D$12)</f>
        <v>5030.6657645833347</v>
      </c>
      <c r="P36" s="125">
        <f t="shared" si="4"/>
        <v>0</v>
      </c>
      <c r="Q36" s="127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6"/>
        <v>0</v>
      </c>
      <c r="Z36" s="127">
        <f t="shared" si="7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658.21234412144213</v>
      </c>
      <c r="AJ36" s="9">
        <f>($AK$3+(K36+T36)*12*7.57%)*SUM(Fasering!$D$5:$D$8)</f>
        <v>1211.8287639114114</v>
      </c>
      <c r="AK36" s="9">
        <f>($AK$3+(L36+U36)*12*7.57%)*SUM(Fasering!$D$5:$D$9)</f>
        <v>1893.7476301032602</v>
      </c>
      <c r="AL36" s="9">
        <f>($AK$3+(M36+V36)*12*7.57%)*SUM(Fasering!$D$5:$D$10)</f>
        <v>2703.9689426969881</v>
      </c>
      <c r="AM36" s="9">
        <f>($AK$3+(N36+W36)*12*7.57%)*SUM(Fasering!$D$5:$D$11)</f>
        <v>3640.2390005781831</v>
      </c>
      <c r="AN36" s="82">
        <f>($AK$3+(O36+X36)*12*7.57%)*SUM(Fasering!$D$5:$D$12)</f>
        <v>4706.7767805475023</v>
      </c>
      <c r="AO36" s="5">
        <f>($AK$3+(I36+AA36)*12*7.57%)*SUM(Fasering!$D$5)</f>
        <v>0</v>
      </c>
      <c r="AP36" s="9">
        <f>($AK$3+(J36+AB36)*12*7.57%)*SUM(Fasering!$D$5:$D$7)</f>
        <v>658.21234412144213</v>
      </c>
      <c r="AQ36" s="9">
        <f>($AK$3+(K36+AC36)*12*7.57%)*SUM(Fasering!$D$5:$D$8)</f>
        <v>1211.8287639114114</v>
      </c>
      <c r="AR36" s="9">
        <f>($AK$3+(L36+AD36)*12*7.57%)*SUM(Fasering!$D$5:$D$9)</f>
        <v>1893.7476301032602</v>
      </c>
      <c r="AS36" s="9">
        <f>($AK$3+(M36+AE36)*12*7.57%)*SUM(Fasering!$D$5:$D$10)</f>
        <v>2703.9689426969881</v>
      </c>
      <c r="AT36" s="9">
        <f>($AK$3+(N36+AF36)*12*7.57%)*SUM(Fasering!$D$5:$D$11)</f>
        <v>3640.2390005781831</v>
      </c>
      <c r="AU36" s="82">
        <f>($AK$3+(O36+AG36)*12*7.57%)*SUM(Fasering!$D$5:$D$12)</f>
        <v>4706.7767805475023</v>
      </c>
    </row>
    <row r="37" spans="1:47" x14ac:dyDescent="0.3">
      <c r="A37" s="32">
        <f t="shared" si="8"/>
        <v>27</v>
      </c>
      <c r="B37" s="125">
        <v>44853.25</v>
      </c>
      <c r="C37" s="126"/>
      <c r="D37" s="125">
        <f t="shared" si="0"/>
        <v>60367.989175000002</v>
      </c>
      <c r="E37" s="127">
        <f t="shared" si="1"/>
        <v>1496.4833620063512</v>
      </c>
      <c r="F37" s="125">
        <f t="shared" si="2"/>
        <v>5030.6657645833338</v>
      </c>
      <c r="G37" s="127">
        <f t="shared" si="3"/>
        <v>124.7069468338626</v>
      </c>
      <c r="H37" s="45">
        <f>'L4'!$H$10</f>
        <v>1707.89</v>
      </c>
      <c r="I37" s="45">
        <f>GEW!$E$12+($F37-GEW!$E$12)*SUM(Fasering!$D$5)</f>
        <v>1821.9627753333334</v>
      </c>
      <c r="J37" s="45">
        <f>GEW!$E$12+($F37-GEW!$E$12)*SUM(Fasering!$D$5:$D$7)</f>
        <v>2651.6168684604604</v>
      </c>
      <c r="K37" s="45">
        <f>GEW!$E$12+($F37-GEW!$E$12)*SUM(Fasering!$D$5:$D$8)</f>
        <v>3127.6406691201255</v>
      </c>
      <c r="L37" s="45">
        <f>GEW!$E$12+($F37-GEW!$E$12)*SUM(Fasering!$D$5:$D$9)</f>
        <v>3603.6644697797901</v>
      </c>
      <c r="M37" s="45">
        <f>GEW!$E$12+($F37-GEW!$E$12)*SUM(Fasering!$D$5:$D$10)</f>
        <v>4079.6882704394557</v>
      </c>
      <c r="N37" s="45">
        <f>GEW!$E$12+($F37-GEW!$E$12)*SUM(Fasering!$D$5:$D$11)</f>
        <v>4554.6419639236701</v>
      </c>
      <c r="O37" s="72">
        <f>GEW!$E$12+($F37-GEW!$E$12)*SUM(Fasering!$D$5:$D$12)</f>
        <v>5030.6657645833347</v>
      </c>
      <c r="P37" s="125">
        <f t="shared" si="4"/>
        <v>0</v>
      </c>
      <c r="Q37" s="127">
        <f t="shared" si="5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6"/>
        <v>0</v>
      </c>
      <c r="Z37" s="127">
        <f t="shared" si="7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658.21234412144213</v>
      </c>
      <c r="AJ37" s="9">
        <f>($AK$3+(K37+T37)*12*7.57%)*SUM(Fasering!$D$5:$D$8)</f>
        <v>1211.8287639114114</v>
      </c>
      <c r="AK37" s="9">
        <f>($AK$3+(L37+U37)*12*7.57%)*SUM(Fasering!$D$5:$D$9)</f>
        <v>1893.7476301032602</v>
      </c>
      <c r="AL37" s="9">
        <f>($AK$3+(M37+V37)*12*7.57%)*SUM(Fasering!$D$5:$D$10)</f>
        <v>2703.9689426969881</v>
      </c>
      <c r="AM37" s="9">
        <f>($AK$3+(N37+W37)*12*7.57%)*SUM(Fasering!$D$5:$D$11)</f>
        <v>3640.2390005781831</v>
      </c>
      <c r="AN37" s="82">
        <f>($AK$3+(O37+X37)*12*7.57%)*SUM(Fasering!$D$5:$D$12)</f>
        <v>4706.7767805475023</v>
      </c>
      <c r="AO37" s="5">
        <f>($AK$3+(I37+AA37)*12*7.57%)*SUM(Fasering!$D$5)</f>
        <v>0</v>
      </c>
      <c r="AP37" s="9">
        <f>($AK$3+(J37+AB37)*12*7.57%)*SUM(Fasering!$D$5:$D$7)</f>
        <v>658.21234412144213</v>
      </c>
      <c r="AQ37" s="9">
        <f>($AK$3+(K37+AC37)*12*7.57%)*SUM(Fasering!$D$5:$D$8)</f>
        <v>1211.8287639114114</v>
      </c>
      <c r="AR37" s="9">
        <f>($AK$3+(L37+AD37)*12*7.57%)*SUM(Fasering!$D$5:$D$9)</f>
        <v>1893.7476301032602</v>
      </c>
      <c r="AS37" s="9">
        <f>($AK$3+(M37+AE37)*12*7.57%)*SUM(Fasering!$D$5:$D$10)</f>
        <v>2703.9689426969881</v>
      </c>
      <c r="AT37" s="9">
        <f>($AK$3+(N37+AF37)*12*7.57%)*SUM(Fasering!$D$5:$D$11)</f>
        <v>3640.2390005781831</v>
      </c>
      <c r="AU37" s="82">
        <f>($AK$3+(O37+AG37)*12*7.57%)*SUM(Fasering!$D$5:$D$12)</f>
        <v>4706.7767805475023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69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9"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25" style="23" customWidth="1"/>
    <col min="16" max="17" width="7.75" style="23" customWidth="1"/>
    <col min="18" max="24" width="11.25" style="23" customWidth="1"/>
    <col min="25" max="26" width="7.75" style="23" customWidth="1"/>
    <col min="27" max="33" width="11.25" style="23" customWidth="1"/>
    <col min="34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45</v>
      </c>
      <c r="B1" s="21" t="s">
        <v>19</v>
      </c>
      <c r="C1" s="21" t="s">
        <v>124</v>
      </c>
      <c r="D1" s="21"/>
      <c r="E1" s="67"/>
      <c r="G1" s="56"/>
      <c r="H1" s="21"/>
      <c r="I1" s="21"/>
      <c r="L1" s="99">
        <f>D6</f>
        <v>43374</v>
      </c>
      <c r="O1" s="24" t="s">
        <v>46</v>
      </c>
      <c r="AB1"/>
      <c r="AC1"/>
      <c r="AD1"/>
      <c r="AE1"/>
      <c r="AF1"/>
      <c r="AG1"/>
      <c r="AH1" s="76" t="str">
        <f>'L4'!$AH$2</f>
        <v>Berekening eindejaarspremie 2019: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4"/>
      <c r="I2" s="64"/>
      <c r="J2" s="65"/>
      <c r="K2" s="66"/>
      <c r="L2" s="66"/>
      <c r="N2" s="23" t="s">
        <v>21</v>
      </c>
      <c r="O2" s="25">
        <f>'L4'!O3</f>
        <v>1.3459000000000001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32" t="s">
        <v>22</v>
      </c>
      <c r="C4" s="147"/>
      <c r="D4" s="147"/>
      <c r="E4" s="133"/>
      <c r="F4" s="132" t="s">
        <v>23</v>
      </c>
      <c r="G4" s="133"/>
      <c r="H4" s="144" t="s">
        <v>37</v>
      </c>
      <c r="I4" s="145"/>
      <c r="J4" s="145"/>
      <c r="K4" s="145"/>
      <c r="L4" s="145"/>
      <c r="M4" s="145"/>
      <c r="N4" s="145"/>
      <c r="O4" s="146"/>
      <c r="P4" s="132" t="s">
        <v>24</v>
      </c>
      <c r="Q4" s="135"/>
      <c r="R4" s="144" t="s">
        <v>38</v>
      </c>
      <c r="S4" s="145"/>
      <c r="T4" s="145"/>
      <c r="U4" s="145"/>
      <c r="V4" s="145"/>
      <c r="W4" s="145"/>
      <c r="X4" s="146"/>
      <c r="Y4" s="132" t="s">
        <v>25</v>
      </c>
      <c r="Z4" s="133"/>
      <c r="AA4" s="144" t="s">
        <v>39</v>
      </c>
      <c r="AB4" s="145"/>
      <c r="AC4" s="145"/>
      <c r="AD4" s="145"/>
      <c r="AE4" s="145"/>
      <c r="AF4" s="145"/>
      <c r="AG4" s="146"/>
      <c r="AH4" s="144" t="s">
        <v>99</v>
      </c>
      <c r="AI4" s="145"/>
      <c r="AJ4" s="145"/>
      <c r="AK4" s="145"/>
      <c r="AL4" s="145"/>
      <c r="AM4" s="145"/>
      <c r="AN4" s="146"/>
      <c r="AO4" s="144" t="s">
        <v>100</v>
      </c>
      <c r="AP4" s="145"/>
      <c r="AQ4" s="145"/>
      <c r="AR4" s="145"/>
      <c r="AS4" s="145"/>
      <c r="AT4" s="145"/>
      <c r="AU4" s="146"/>
    </row>
    <row r="5" spans="1:47" x14ac:dyDescent="0.3">
      <c r="A5" s="32"/>
      <c r="B5" s="148">
        <v>1</v>
      </c>
      <c r="C5" s="149"/>
      <c r="D5" s="148"/>
      <c r="E5" s="149"/>
      <c r="F5" s="148"/>
      <c r="G5" s="149"/>
      <c r="H5" s="43" t="s">
        <v>128</v>
      </c>
      <c r="I5" s="43" t="s">
        <v>32</v>
      </c>
      <c r="J5" s="43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9" t="s">
        <v>126</v>
      </c>
      <c r="P5" s="148"/>
      <c r="Q5" s="149"/>
      <c r="R5" s="43" t="s">
        <v>127</v>
      </c>
      <c r="S5" s="43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9" t="s">
        <v>126</v>
      </c>
      <c r="Y5" s="150" t="s">
        <v>27</v>
      </c>
      <c r="Z5" s="149"/>
      <c r="AA5" s="43" t="s">
        <v>127</v>
      </c>
      <c r="AB5" s="43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9" t="s">
        <v>126</v>
      </c>
      <c r="AH5" s="43" t="s">
        <v>127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9" t="s">
        <v>126</v>
      </c>
      <c r="AO5" s="43" t="s">
        <v>127</v>
      </c>
      <c r="AP5" s="43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9" t="s">
        <v>126</v>
      </c>
    </row>
    <row r="6" spans="1:47" x14ac:dyDescent="0.3">
      <c r="A6" s="32"/>
      <c r="B6" s="136" t="s">
        <v>30</v>
      </c>
      <c r="C6" s="137"/>
      <c r="D6" s="142">
        <f>'L4'!$D$8</f>
        <v>43374</v>
      </c>
      <c r="E6" s="141"/>
      <c r="F6" s="142">
        <f>D6</f>
        <v>43374</v>
      </c>
      <c r="G6" s="143"/>
      <c r="H6" s="47"/>
      <c r="I6" s="47" t="s">
        <v>101</v>
      </c>
      <c r="J6" s="4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0"/>
      <c r="Q6" s="141"/>
      <c r="R6" s="47" t="s">
        <v>101</v>
      </c>
      <c r="S6" s="4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0"/>
      <c r="Z6" s="141"/>
      <c r="AA6" s="47" t="s">
        <v>101</v>
      </c>
      <c r="AB6" s="4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32"/>
      <c r="C7" s="133"/>
      <c r="D7" s="134"/>
      <c r="E7" s="135"/>
      <c r="F7" s="134"/>
      <c r="G7" s="135"/>
      <c r="H7" s="44"/>
      <c r="I7" s="44"/>
      <c r="J7" s="44"/>
      <c r="K7" s="44"/>
      <c r="L7" s="44"/>
      <c r="M7" s="44"/>
      <c r="N7" s="44"/>
      <c r="O7" s="75"/>
      <c r="P7" s="134"/>
      <c r="Q7" s="135"/>
      <c r="R7" s="44"/>
      <c r="S7" s="44"/>
      <c r="T7" s="44"/>
      <c r="U7" s="44"/>
      <c r="V7" s="44"/>
      <c r="W7" s="44"/>
      <c r="X7" s="75"/>
      <c r="Y7" s="134"/>
      <c r="Z7" s="135"/>
      <c r="AA7" s="74"/>
      <c r="AB7" s="44"/>
      <c r="AC7" s="44"/>
      <c r="AD7" s="44"/>
      <c r="AE7" s="44"/>
      <c r="AF7" s="44"/>
      <c r="AG7" s="75"/>
      <c r="AH7" s="79"/>
      <c r="AI7" s="80"/>
      <c r="AJ7" s="80"/>
      <c r="AK7" s="80"/>
      <c r="AL7" s="80"/>
      <c r="AM7" s="80"/>
      <c r="AN7" s="81"/>
      <c r="AO7" s="79"/>
      <c r="AP7" s="80"/>
      <c r="AQ7" s="80"/>
      <c r="AR7" s="80"/>
      <c r="AS7" s="80"/>
      <c r="AT7" s="80"/>
      <c r="AU7" s="81"/>
    </row>
    <row r="8" spans="1:47" x14ac:dyDescent="0.3">
      <c r="A8" s="32">
        <v>0</v>
      </c>
      <c r="B8" s="125">
        <v>27164.45</v>
      </c>
      <c r="C8" s="126"/>
      <c r="D8" s="125">
        <f t="shared" ref="D8:D35" si="0">B8*$O$2</f>
        <v>36560.633255000001</v>
      </c>
      <c r="E8" s="127">
        <f t="shared" ref="E8:E35" si="1">D8/40.3399</f>
        <v>906.31442455236629</v>
      </c>
      <c r="F8" s="125">
        <f t="shared" ref="F8:F35" si="2">B8/12*$O$2</f>
        <v>3046.7194379166672</v>
      </c>
      <c r="G8" s="127">
        <f t="shared" ref="G8:G35" si="3">F8/40.3399</f>
        <v>75.526202046030534</v>
      </c>
      <c r="H8" s="45">
        <f>'L4'!$H$10</f>
        <v>1707.89</v>
      </c>
      <c r="I8" s="45">
        <f>GEW!$E$12+($F8-GEW!$E$12)*SUM(Fasering!$D$5)</f>
        <v>1821.9627753333334</v>
      </c>
      <c r="J8" s="45">
        <f>GEW!$E$12+($F8-GEW!$E$12)*SUM(Fasering!$D$5:$D$7)</f>
        <v>2138.6403804595375</v>
      </c>
      <c r="K8" s="45">
        <f>GEW!$E$12+($F8-GEW!$E$12)*SUM(Fasering!$D$5:$D$8)</f>
        <v>2320.3378835813328</v>
      </c>
      <c r="L8" s="45">
        <f>GEW!$E$12+($F8-GEW!$E$12)*SUM(Fasering!$D$5:$D$9)</f>
        <v>2502.0353867031281</v>
      </c>
      <c r="M8" s="45">
        <f>GEW!$E$12+($F8-GEW!$E$12)*SUM(Fasering!$D$5:$D$10)</f>
        <v>2683.7328898249229</v>
      </c>
      <c r="N8" s="45">
        <f>GEW!$E$12+($F8-GEW!$E$12)*SUM(Fasering!$D$5:$D$11)</f>
        <v>2865.0219347948723</v>
      </c>
      <c r="O8" s="72">
        <f>GEW!$E$12+($F8-GEW!$E$12)*SUM(Fasering!$D$5:$D$12)</f>
        <v>3046.7194379166676</v>
      </c>
      <c r="P8" s="125">
        <f t="shared" ref="P8:P35" si="4">((B8&lt;19968.2)*913.03+(B8&gt;19968.2)*(B8&lt;20424.71)*(20424.71-B8+456.51)+(B8&gt;20424.71)*(B8&lt;22659.62)*456.51+(B8&gt;22659.62)*(B8&lt;23116.13)*(23116.13-B8))/12*$O$2</f>
        <v>0</v>
      </c>
      <c r="Q8" s="127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45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25">
        <f t="shared" ref="Y8:Y35" si="6">((B8&lt;19968.2)*456.51+(B8&gt;19968.2)*(B8&lt;20196.46)*(20196.46-B8+228.26)+(B8&gt;20196.46)*(B8&lt;22659.62)*228.26+(B8&gt;22659.62)*(B8&lt;22887.88)*(22887.88-B8))/12*$O$2</f>
        <v>0</v>
      </c>
      <c r="Z8" s="127">
        <f t="shared" ref="Z8:Z35" si="7">Y8/40.3399</f>
        <v>0</v>
      </c>
      <c r="AA8" s="71">
        <f>$Y8*SUM(Fasering!$D$5)</f>
        <v>0</v>
      </c>
      <c r="AB8" s="45">
        <f>$Y8*SUM(Fasering!$D$5:$D$7)</f>
        <v>0</v>
      </c>
      <c r="AC8" s="45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9">
        <f>($AK$2+(J8+S8)*12*7.57%)*SUM(Fasering!$D$5:$D$7)</f>
        <v>537.72480709817944</v>
      </c>
      <c r="AJ8" s="9">
        <f>($AK$2+(K8+T8)*12*7.57%)*SUM(Fasering!$D$5:$D$8)</f>
        <v>913.41413532875981</v>
      </c>
      <c r="AK8" s="9">
        <f>($AK$2+(L8+U8)*12*7.57%)*SUM(Fasering!$D$5:$D$9)</f>
        <v>1338.0762966893933</v>
      </c>
      <c r="AL8" s="9">
        <f>($AK$2+(M8+V8)*12*7.57%)*SUM(Fasering!$D$5:$D$10)</f>
        <v>1811.7112911800791</v>
      </c>
      <c r="AM8" s="9">
        <f>($AK$2+(N8+W8)*12*7.57%)*SUM(Fasering!$D$5:$D$11)</f>
        <v>2333.0893681650705</v>
      </c>
      <c r="AN8" s="82">
        <f>($AK$2+(O8+X8)*12*7.57%)*SUM(Fasering!$D$5:$D$12)</f>
        <v>2904.5599374035014</v>
      </c>
      <c r="AO8" s="5">
        <f>($AK$2+(I8+AA8)*12*7.57%)*SUM(Fasering!$D$5)</f>
        <v>0</v>
      </c>
      <c r="AP8" s="9">
        <f>($AK$2+(J8+AB8)*12*7.57%)*SUM(Fasering!$D$5:$D$7)</f>
        <v>537.72480709817944</v>
      </c>
      <c r="AQ8" s="9">
        <f>($AK$2+(K8+AC8)*12*7.57%)*SUM(Fasering!$D$5:$D$8)</f>
        <v>913.41413532875981</v>
      </c>
      <c r="AR8" s="9">
        <f>($AK$2+(L8+AD8)*12*7.57%)*SUM(Fasering!$D$5:$D$9)</f>
        <v>1338.0762966893933</v>
      </c>
      <c r="AS8" s="9">
        <f>($AK$2+(M8+AE8)*12*7.57%)*SUM(Fasering!$D$5:$D$10)</f>
        <v>1811.7112911800791</v>
      </c>
      <c r="AT8" s="9">
        <f>($AK$2+(N8+AF8)*12*7.57%)*SUM(Fasering!$D$5:$D$11)</f>
        <v>2333.0893681650705</v>
      </c>
      <c r="AU8" s="82">
        <f>($AK$2+(O8+AG8)*12*7.57%)*SUM(Fasering!$D$5:$D$12)</f>
        <v>2904.5599374035014</v>
      </c>
    </row>
    <row r="9" spans="1:47" x14ac:dyDescent="0.3">
      <c r="A9" s="32">
        <f t="shared" ref="A9:A35" si="8">+A8+1</f>
        <v>1</v>
      </c>
      <c r="B9" s="125">
        <v>27948.04</v>
      </c>
      <c r="C9" s="126"/>
      <c r="D9" s="125">
        <f t="shared" si="0"/>
        <v>37615.267036000005</v>
      </c>
      <c r="E9" s="127">
        <f t="shared" si="1"/>
        <v>932.45811308406826</v>
      </c>
      <c r="F9" s="125">
        <f t="shared" si="2"/>
        <v>3134.605586333334</v>
      </c>
      <c r="G9" s="127">
        <f t="shared" si="3"/>
        <v>77.704842757005693</v>
      </c>
      <c r="H9" s="45">
        <f>'L4'!$H$10</f>
        <v>1707.89</v>
      </c>
      <c r="I9" s="45">
        <f>GEW!$E$12+($F9-GEW!$E$12)*SUM(Fasering!$D$5)</f>
        <v>1821.9627753333334</v>
      </c>
      <c r="J9" s="45">
        <f>GEW!$E$12+($F9-GEW!$E$12)*SUM(Fasering!$D$5:$D$7)</f>
        <v>2161.3645475162425</v>
      </c>
      <c r="K9" s="45">
        <f>GEW!$E$12+($F9-GEW!$E$12)*SUM(Fasering!$D$5:$D$8)</f>
        <v>2356.1003089420324</v>
      </c>
      <c r="L9" s="45">
        <f>GEW!$E$12+($F9-GEW!$E$12)*SUM(Fasering!$D$5:$D$9)</f>
        <v>2550.8360703678222</v>
      </c>
      <c r="M9" s="45">
        <f>GEW!$E$12+($F9-GEW!$E$12)*SUM(Fasering!$D$5:$D$10)</f>
        <v>2745.5718317936121</v>
      </c>
      <c r="N9" s="45">
        <f>GEW!$E$12+($F9-GEW!$E$12)*SUM(Fasering!$D$5:$D$11)</f>
        <v>2939.8698249075446</v>
      </c>
      <c r="O9" s="72">
        <f>GEW!$E$12+($F9-GEW!$E$12)*SUM(Fasering!$D$5:$D$12)</f>
        <v>3134.605586333334</v>
      </c>
      <c r="P9" s="125">
        <f t="shared" si="4"/>
        <v>0</v>
      </c>
      <c r="Q9" s="127">
        <f t="shared" si="5"/>
        <v>0</v>
      </c>
      <c r="R9" s="45">
        <f>$P9*SUM(Fasering!$D$5)</f>
        <v>0</v>
      </c>
      <c r="S9" s="45">
        <f>$P9*SUM(Fasering!$D$5:$D$7)</f>
        <v>0</v>
      </c>
      <c r="T9" s="45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25">
        <f t="shared" si="6"/>
        <v>0</v>
      </c>
      <c r="Z9" s="127">
        <f t="shared" si="7"/>
        <v>0</v>
      </c>
      <c r="AA9" s="71">
        <f>$Y9*SUM(Fasering!$D$5)</f>
        <v>0</v>
      </c>
      <c r="AB9" s="45">
        <f>$Y9*SUM(Fasering!$D$5:$D$7)</f>
        <v>0</v>
      </c>
      <c r="AC9" s="45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9">
        <f>($AK$2+(J9+S9)*12*7.57%)*SUM(Fasering!$D$5:$D$7)</f>
        <v>543.06224260177828</v>
      </c>
      <c r="AJ9" s="9">
        <f>($AK$2+(K9+T9)*12*7.57%)*SUM(Fasering!$D$5:$D$8)</f>
        <v>926.63350118800861</v>
      </c>
      <c r="AK9" s="9">
        <f>($AK$2+(L9+U9)*12*7.57%)*SUM(Fasering!$D$5:$D$9)</f>
        <v>1362.6917878561071</v>
      </c>
      <c r="AL9" s="9">
        <f>($AK$2+(M9+V9)*12*7.57%)*SUM(Fasering!$D$5:$D$10)</f>
        <v>1851.2371026060741</v>
      </c>
      <c r="AM9" s="9">
        <f>($AK$2+(N9+W9)*12*7.57%)*SUM(Fasering!$D$5:$D$11)</f>
        <v>2390.9943351759812</v>
      </c>
      <c r="AN9" s="82">
        <f>($AK$2+(O9+X9)*12*7.57%)*SUM(Fasering!$D$5:$D$12)</f>
        <v>2984.395714625201</v>
      </c>
      <c r="AO9" s="5">
        <f>($AK$2+(I9+AA9)*12*7.57%)*SUM(Fasering!$D$5)</f>
        <v>0</v>
      </c>
      <c r="AP9" s="9">
        <f>($AK$2+(J9+AB9)*12*7.57%)*SUM(Fasering!$D$5:$D$7)</f>
        <v>543.06224260177828</v>
      </c>
      <c r="AQ9" s="9">
        <f>($AK$2+(K9+AC9)*12*7.57%)*SUM(Fasering!$D$5:$D$8)</f>
        <v>926.63350118800861</v>
      </c>
      <c r="AR9" s="9">
        <f>($AK$2+(L9+AD9)*12*7.57%)*SUM(Fasering!$D$5:$D$9)</f>
        <v>1362.6917878561071</v>
      </c>
      <c r="AS9" s="9">
        <f>($AK$2+(M9+AE9)*12*7.57%)*SUM(Fasering!$D$5:$D$10)</f>
        <v>1851.2371026060741</v>
      </c>
      <c r="AT9" s="9">
        <f>($AK$2+(N9+AF9)*12*7.57%)*SUM(Fasering!$D$5:$D$11)</f>
        <v>2390.9943351759812</v>
      </c>
      <c r="AU9" s="82">
        <f>($AK$2+(O9+AG9)*12*7.57%)*SUM(Fasering!$D$5:$D$12)</f>
        <v>2984.395714625201</v>
      </c>
    </row>
    <row r="10" spans="1:47" x14ac:dyDescent="0.3">
      <c r="A10" s="32">
        <f t="shared" si="8"/>
        <v>2</v>
      </c>
      <c r="B10" s="125">
        <v>28764.29</v>
      </c>
      <c r="C10" s="126"/>
      <c r="D10" s="125">
        <f t="shared" si="0"/>
        <v>38713.857911000006</v>
      </c>
      <c r="E10" s="127">
        <f t="shared" si="1"/>
        <v>959.69146951281505</v>
      </c>
      <c r="F10" s="125">
        <f t="shared" si="2"/>
        <v>3226.1548259166666</v>
      </c>
      <c r="G10" s="127">
        <f t="shared" si="3"/>
        <v>79.974289126067902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2185.0358569510686</v>
      </c>
      <c r="K10" s="45">
        <f>GEW!$E$12+($F10-GEW!$E$12)*SUM(Fasering!$D$5:$D$8)</f>
        <v>2393.3533107678222</v>
      </c>
      <c r="L10" s="45">
        <f>GEW!$E$12+($F10-GEW!$E$12)*SUM(Fasering!$D$5:$D$9)</f>
        <v>2601.6707645845763</v>
      </c>
      <c r="M10" s="45">
        <f>GEW!$E$12+($F10-GEW!$E$12)*SUM(Fasering!$D$5:$D$10)</f>
        <v>2809.98821840133</v>
      </c>
      <c r="N10" s="45">
        <f>GEW!$E$12+($F10-GEW!$E$12)*SUM(Fasering!$D$5:$D$11)</f>
        <v>3017.8373720999134</v>
      </c>
      <c r="O10" s="72">
        <f>GEW!$E$12+($F10-GEW!$E$12)*SUM(Fasering!$D$5:$D$12)</f>
        <v>3226.1548259166666</v>
      </c>
      <c r="P10" s="125">
        <f t="shared" si="4"/>
        <v>0</v>
      </c>
      <c r="Q10" s="127">
        <f t="shared" si="5"/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25">
        <f t="shared" si="6"/>
        <v>0</v>
      </c>
      <c r="Z10" s="127">
        <f t="shared" si="7"/>
        <v>0</v>
      </c>
      <c r="AA10" s="71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9">
        <f>($AK$2+(J10+S10)*12*7.57%)*SUM(Fasering!$D$5:$D$7)</f>
        <v>548.62214220464773</v>
      </c>
      <c r="AJ10" s="9">
        <f>($AK$2+(K10+T10)*12*7.57%)*SUM(Fasering!$D$5:$D$8)</f>
        <v>940.40384968991873</v>
      </c>
      <c r="AK10" s="9">
        <f>($AK$2+(L10+U10)*12*7.57%)*SUM(Fasering!$D$5:$D$9)</f>
        <v>1388.3332517145411</v>
      </c>
      <c r="AL10" s="9">
        <f>($AK$2+(M10+V10)*12*7.57%)*SUM(Fasering!$D$5:$D$10)</f>
        <v>1892.4103482785151</v>
      </c>
      <c r="AM10" s="9">
        <f>($AK$2+(N10+W10)*12*7.57%)*SUM(Fasering!$D$5:$D$11)</f>
        <v>2451.3127789063187</v>
      </c>
      <c r="AN10" s="82">
        <f>($AK$2+(O10+X10)*12*7.57%)*SUM(Fasering!$D$5:$D$12)</f>
        <v>3067.5590438627005</v>
      </c>
      <c r="AO10" s="5">
        <f>($AK$2+(I10+AA10)*12*7.57%)*SUM(Fasering!$D$5)</f>
        <v>0</v>
      </c>
      <c r="AP10" s="9">
        <f>($AK$2+(J10+AB10)*12*7.57%)*SUM(Fasering!$D$5:$D$7)</f>
        <v>548.62214220464773</v>
      </c>
      <c r="AQ10" s="9">
        <f>($AK$2+(K10+AC10)*12*7.57%)*SUM(Fasering!$D$5:$D$8)</f>
        <v>940.40384968991873</v>
      </c>
      <c r="AR10" s="9">
        <f>($AK$2+(L10+AD10)*12*7.57%)*SUM(Fasering!$D$5:$D$9)</f>
        <v>1388.3332517145411</v>
      </c>
      <c r="AS10" s="9">
        <f>($AK$2+(M10+AE10)*12*7.57%)*SUM(Fasering!$D$5:$D$10)</f>
        <v>1892.4103482785151</v>
      </c>
      <c r="AT10" s="9">
        <f>($AK$2+(N10+AF10)*12*7.57%)*SUM(Fasering!$D$5:$D$11)</f>
        <v>2451.3127789063187</v>
      </c>
      <c r="AU10" s="82">
        <f>($AK$2+(O10+AG10)*12*7.57%)*SUM(Fasering!$D$5:$D$12)</f>
        <v>3067.5590438627005</v>
      </c>
    </row>
    <row r="11" spans="1:47" x14ac:dyDescent="0.3">
      <c r="A11" s="32">
        <f t="shared" si="8"/>
        <v>3</v>
      </c>
      <c r="B11" s="125">
        <v>29580.51</v>
      </c>
      <c r="C11" s="126"/>
      <c r="D11" s="125">
        <f t="shared" si="0"/>
        <v>39812.408409000003</v>
      </c>
      <c r="E11" s="127">
        <f t="shared" si="1"/>
        <v>986.92382502187672</v>
      </c>
      <c r="F11" s="125">
        <f t="shared" si="2"/>
        <v>3317.7007007500001</v>
      </c>
      <c r="G11" s="127">
        <f t="shared" si="3"/>
        <v>82.243652085156384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2208.7062963837102</v>
      </c>
      <c r="K11" s="45">
        <f>GEW!$E$12+($F11-GEW!$E$12)*SUM(Fasering!$D$5:$D$8)</f>
        <v>2430.6049434174356</v>
      </c>
      <c r="L11" s="45">
        <f>GEW!$E$12+($F11-GEW!$E$12)*SUM(Fasering!$D$5:$D$9)</f>
        <v>2652.5035904511606</v>
      </c>
      <c r="M11" s="45">
        <f>GEW!$E$12+($F11-GEW!$E$12)*SUM(Fasering!$D$5:$D$10)</f>
        <v>2874.4022374848855</v>
      </c>
      <c r="N11" s="45">
        <f>GEW!$E$12+($F11-GEW!$E$12)*SUM(Fasering!$D$5:$D$11)</f>
        <v>3095.8020537162756</v>
      </c>
      <c r="O11" s="72">
        <f>GEW!$E$12+($F11-GEW!$E$12)*SUM(Fasering!$D$5:$D$12)</f>
        <v>3317.7007007500006</v>
      </c>
      <c r="P11" s="125">
        <f t="shared" si="4"/>
        <v>0</v>
      </c>
      <c r="Q11" s="127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25">
        <f t="shared" si="6"/>
        <v>0</v>
      </c>
      <c r="Z11" s="127">
        <f t="shared" si="7"/>
        <v>0</v>
      </c>
      <c r="AA11" s="71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9">
        <f>($AK$2+(J11+S11)*12*7.57%)*SUM(Fasering!$D$5:$D$7)</f>
        <v>554.18183746204943</v>
      </c>
      <c r="AJ11" s="9">
        <f>($AK$2+(K11+T11)*12*7.57%)*SUM(Fasering!$D$5:$D$8)</f>
        <v>954.17369208407388</v>
      </c>
      <c r="AK11" s="9">
        <f>($AK$2+(L11+U11)*12*7.57%)*SUM(Fasering!$D$5:$D$9)</f>
        <v>1413.9737731608272</v>
      </c>
      <c r="AL11" s="9">
        <f>($AK$2+(M11+V11)*12*7.57%)*SUM(Fasering!$D$5:$D$10)</f>
        <v>1933.5820806923095</v>
      </c>
      <c r="AM11" s="9">
        <f>($AK$2+(N11+W11)*12*7.57%)*SUM(Fasering!$D$5:$D$11)</f>
        <v>2511.6290057260144</v>
      </c>
      <c r="AN11" s="82">
        <f>($AK$2+(O11+X11)*12*7.57%)*SUM(Fasering!$D$5:$D$12)</f>
        <v>3150.7193165613021</v>
      </c>
      <c r="AO11" s="5">
        <f>($AK$2+(I11+AA11)*12*7.57%)*SUM(Fasering!$D$5)</f>
        <v>0</v>
      </c>
      <c r="AP11" s="9">
        <f>($AK$2+(J11+AB11)*12*7.57%)*SUM(Fasering!$D$5:$D$7)</f>
        <v>554.18183746204943</v>
      </c>
      <c r="AQ11" s="9">
        <f>($AK$2+(K11+AC11)*12*7.57%)*SUM(Fasering!$D$5:$D$8)</f>
        <v>954.17369208407388</v>
      </c>
      <c r="AR11" s="9">
        <f>($AK$2+(L11+AD11)*12*7.57%)*SUM(Fasering!$D$5:$D$9)</f>
        <v>1413.9737731608272</v>
      </c>
      <c r="AS11" s="9">
        <f>($AK$2+(M11+AE11)*12*7.57%)*SUM(Fasering!$D$5:$D$10)</f>
        <v>1933.5820806923095</v>
      </c>
      <c r="AT11" s="9">
        <f>($AK$2+(N11+AF11)*12*7.57%)*SUM(Fasering!$D$5:$D$11)</f>
        <v>2511.6290057260144</v>
      </c>
      <c r="AU11" s="82">
        <f>($AK$2+(O11+AG11)*12*7.57%)*SUM(Fasering!$D$5:$D$12)</f>
        <v>3150.7193165613021</v>
      </c>
    </row>
    <row r="12" spans="1:47" x14ac:dyDescent="0.3">
      <c r="A12" s="32">
        <f t="shared" si="8"/>
        <v>4</v>
      </c>
      <c r="B12" s="125">
        <v>30560.01</v>
      </c>
      <c r="C12" s="126"/>
      <c r="D12" s="125">
        <f t="shared" si="0"/>
        <v>41130.717459</v>
      </c>
      <c r="E12" s="127">
        <f t="shared" si="1"/>
        <v>1019.6038527363727</v>
      </c>
      <c r="F12" s="125">
        <f t="shared" si="2"/>
        <v>3427.5597882500001</v>
      </c>
      <c r="G12" s="127">
        <f t="shared" si="3"/>
        <v>84.966987728031057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2237.1118677055019</v>
      </c>
      <c r="K12" s="45">
        <f>GEW!$E$12+($F12-GEW!$E$12)*SUM(Fasering!$D$5:$D$8)</f>
        <v>2475.3085456083836</v>
      </c>
      <c r="L12" s="45">
        <f>GEW!$E$12+($F12-GEW!$E$12)*SUM(Fasering!$D$5:$D$9)</f>
        <v>2713.5052235112657</v>
      </c>
      <c r="M12" s="45">
        <f>GEW!$E$12+($F12-GEW!$E$12)*SUM(Fasering!$D$5:$D$10)</f>
        <v>2951.7019014141479</v>
      </c>
      <c r="N12" s="45">
        <f>GEW!$E$12+($F12-GEW!$E$12)*SUM(Fasering!$D$5:$D$11)</f>
        <v>3189.3631103471184</v>
      </c>
      <c r="O12" s="72">
        <f>GEW!$E$12+($F12-GEW!$E$12)*SUM(Fasering!$D$5:$D$12)</f>
        <v>3427.5597882500006</v>
      </c>
      <c r="P12" s="125">
        <f t="shared" si="4"/>
        <v>0</v>
      </c>
      <c r="Q12" s="127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25">
        <f t="shared" si="6"/>
        <v>0</v>
      </c>
      <c r="Z12" s="127">
        <f t="shared" si="7"/>
        <v>0</v>
      </c>
      <c r="AA12" s="71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9">
        <f>($AK$2+(J12+S12)*12*7.57%)*SUM(Fasering!$D$5:$D$7)</f>
        <v>560.85371698549295</v>
      </c>
      <c r="AJ12" s="9">
        <f>($AK$2+(K12+T12)*12*7.57%)*SUM(Fasering!$D$5:$D$8)</f>
        <v>970.69811028636605</v>
      </c>
      <c r="AK12" s="9">
        <f>($AK$2+(L12+U12)*12*7.57%)*SUM(Fasering!$D$5:$D$9)</f>
        <v>1444.7435297909481</v>
      </c>
      <c r="AL12" s="9">
        <f>($AK$2+(M12+V12)*12*7.57%)*SUM(Fasering!$D$5:$D$10)</f>
        <v>1982.9899754992389</v>
      </c>
      <c r="AM12" s="9">
        <f>($AK$2+(N12+W12)*12*7.57%)*SUM(Fasering!$D$5:$D$11)</f>
        <v>2584.0111382024197</v>
      </c>
      <c r="AN12" s="82">
        <f>($AK$2+(O12+X12)*12*7.57%)*SUM(Fasering!$D$5:$D$12)</f>
        <v>3250.5153116463016</v>
      </c>
      <c r="AO12" s="5">
        <f>($AK$2+(I12+AA12)*12*7.57%)*SUM(Fasering!$D$5)</f>
        <v>0</v>
      </c>
      <c r="AP12" s="9">
        <f>($AK$2+(J12+AB12)*12*7.57%)*SUM(Fasering!$D$5:$D$7)</f>
        <v>560.85371698549295</v>
      </c>
      <c r="AQ12" s="9">
        <f>($AK$2+(K12+AC12)*12*7.57%)*SUM(Fasering!$D$5:$D$8)</f>
        <v>970.69811028636605</v>
      </c>
      <c r="AR12" s="9">
        <f>($AK$2+(L12+AD12)*12*7.57%)*SUM(Fasering!$D$5:$D$9)</f>
        <v>1444.7435297909481</v>
      </c>
      <c r="AS12" s="9">
        <f>($AK$2+(M12+AE12)*12*7.57%)*SUM(Fasering!$D$5:$D$10)</f>
        <v>1982.9899754992389</v>
      </c>
      <c r="AT12" s="9">
        <f>($AK$2+(N12+AF12)*12*7.57%)*SUM(Fasering!$D$5:$D$11)</f>
        <v>2584.0111382024197</v>
      </c>
      <c r="AU12" s="82">
        <f>($AK$2+(O12+AG12)*12*7.57%)*SUM(Fasering!$D$5:$D$12)</f>
        <v>3250.5153116463016</v>
      </c>
    </row>
    <row r="13" spans="1:47" x14ac:dyDescent="0.3">
      <c r="A13" s="32">
        <f t="shared" si="8"/>
        <v>5</v>
      </c>
      <c r="B13" s="125">
        <v>31833.34</v>
      </c>
      <c r="C13" s="126"/>
      <c r="D13" s="125">
        <f t="shared" si="0"/>
        <v>42844.492306</v>
      </c>
      <c r="E13" s="127">
        <f t="shared" si="1"/>
        <v>1062.0872214854276</v>
      </c>
      <c r="F13" s="125">
        <f t="shared" si="2"/>
        <v>3570.3743588333332</v>
      </c>
      <c r="G13" s="127">
        <f t="shared" si="3"/>
        <v>88.507268457118954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2274.0385304223742</v>
      </c>
      <c r="K13" s="45">
        <f>GEW!$E$12+($F13-GEW!$E$12)*SUM(Fasering!$D$5:$D$8)</f>
        <v>2533.4223156724984</v>
      </c>
      <c r="L13" s="45">
        <f>GEW!$E$12+($F13-GEW!$E$12)*SUM(Fasering!$D$5:$D$9)</f>
        <v>2792.8061009226221</v>
      </c>
      <c r="M13" s="45">
        <f>GEW!$E$12+($F13-GEW!$E$12)*SUM(Fasering!$D$5:$D$10)</f>
        <v>3052.1898861727464</v>
      </c>
      <c r="N13" s="45">
        <f>GEW!$E$12+($F13-GEW!$E$12)*SUM(Fasering!$D$5:$D$11)</f>
        <v>3310.9905735832099</v>
      </c>
      <c r="O13" s="72">
        <f>GEW!$E$12+($F13-GEW!$E$12)*SUM(Fasering!$D$5:$D$12)</f>
        <v>3570.3743588333336</v>
      </c>
      <c r="P13" s="125">
        <f t="shared" si="4"/>
        <v>0</v>
      </c>
      <c r="Q13" s="127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25">
        <f t="shared" si="6"/>
        <v>0</v>
      </c>
      <c r="Z13" s="127">
        <f t="shared" si="7"/>
        <v>0</v>
      </c>
      <c r="AA13" s="71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9">
        <f>($AK$2+(J13+S13)*12*7.57%)*SUM(Fasering!$D$5:$D$7)</f>
        <v>569.52702413565737</v>
      </c>
      <c r="AJ13" s="9">
        <f>($AK$2+(K13+T13)*12*7.57%)*SUM(Fasering!$D$5:$D$8)</f>
        <v>992.17951654417607</v>
      </c>
      <c r="AK13" s="9">
        <f>($AK$2+(L13+U13)*12*7.57%)*SUM(Fasering!$D$5:$D$9)</f>
        <v>1484.7435851353398</v>
      </c>
      <c r="AL13" s="9">
        <f>($AK$2+(M13+V13)*12*7.57%)*SUM(Fasering!$D$5:$D$10)</f>
        <v>2047.2192299091494</v>
      </c>
      <c r="AM13" s="9">
        <f>($AK$2+(N13+W13)*12*7.57%)*SUM(Fasering!$D$5:$D$11)</f>
        <v>2678.1064324813187</v>
      </c>
      <c r="AN13" s="82">
        <f>($AK$2+(O13+X13)*12*7.57%)*SUM(Fasering!$D$5:$D$12)</f>
        <v>3380.2480675642009</v>
      </c>
      <c r="AO13" s="5">
        <f>($AK$2+(I13+AA13)*12*7.57%)*SUM(Fasering!$D$5)</f>
        <v>0</v>
      </c>
      <c r="AP13" s="9">
        <f>($AK$2+(J13+AB13)*12*7.57%)*SUM(Fasering!$D$5:$D$7)</f>
        <v>569.52702413565737</v>
      </c>
      <c r="AQ13" s="9">
        <f>($AK$2+(K13+AC13)*12*7.57%)*SUM(Fasering!$D$5:$D$8)</f>
        <v>992.17951654417607</v>
      </c>
      <c r="AR13" s="9">
        <f>($AK$2+(L13+AD13)*12*7.57%)*SUM(Fasering!$D$5:$D$9)</f>
        <v>1484.7435851353398</v>
      </c>
      <c r="AS13" s="9">
        <f>($AK$2+(M13+AE13)*12*7.57%)*SUM(Fasering!$D$5:$D$10)</f>
        <v>2047.2192299091494</v>
      </c>
      <c r="AT13" s="9">
        <f>($AK$2+(N13+AF13)*12*7.57%)*SUM(Fasering!$D$5:$D$11)</f>
        <v>2678.1064324813187</v>
      </c>
      <c r="AU13" s="82">
        <f>($AK$2+(O13+AG13)*12*7.57%)*SUM(Fasering!$D$5:$D$12)</f>
        <v>3380.2480675642009</v>
      </c>
    </row>
    <row r="14" spans="1:47" x14ac:dyDescent="0.3">
      <c r="A14" s="32">
        <f t="shared" si="8"/>
        <v>6</v>
      </c>
      <c r="B14" s="125">
        <v>31833.34</v>
      </c>
      <c r="C14" s="126"/>
      <c r="D14" s="125">
        <f t="shared" si="0"/>
        <v>42844.492306</v>
      </c>
      <c r="E14" s="127">
        <f t="shared" si="1"/>
        <v>1062.0872214854276</v>
      </c>
      <c r="F14" s="125">
        <f t="shared" si="2"/>
        <v>3570.3743588333332</v>
      </c>
      <c r="G14" s="127">
        <f t="shared" si="3"/>
        <v>88.507268457118954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2274.0385304223742</v>
      </c>
      <c r="K14" s="45">
        <f>GEW!$E$12+($F14-GEW!$E$12)*SUM(Fasering!$D$5:$D$8)</f>
        <v>2533.4223156724984</v>
      </c>
      <c r="L14" s="45">
        <f>GEW!$E$12+($F14-GEW!$E$12)*SUM(Fasering!$D$5:$D$9)</f>
        <v>2792.8061009226221</v>
      </c>
      <c r="M14" s="45">
        <f>GEW!$E$12+($F14-GEW!$E$12)*SUM(Fasering!$D$5:$D$10)</f>
        <v>3052.1898861727464</v>
      </c>
      <c r="N14" s="45">
        <f>GEW!$E$12+($F14-GEW!$E$12)*SUM(Fasering!$D$5:$D$11)</f>
        <v>3310.9905735832099</v>
      </c>
      <c r="O14" s="72">
        <f>GEW!$E$12+($F14-GEW!$E$12)*SUM(Fasering!$D$5:$D$12)</f>
        <v>3570.3743588333336</v>
      </c>
      <c r="P14" s="125">
        <f t="shared" si="4"/>
        <v>0</v>
      </c>
      <c r="Q14" s="127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25">
        <f t="shared" si="6"/>
        <v>0</v>
      </c>
      <c r="Z14" s="127">
        <f t="shared" si="7"/>
        <v>0</v>
      </c>
      <c r="AA14" s="71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9">
        <f>($AK$2+(J14+S14)*12*7.57%)*SUM(Fasering!$D$5:$D$7)</f>
        <v>569.52702413565737</v>
      </c>
      <c r="AJ14" s="9">
        <f>($AK$2+(K14+T14)*12*7.57%)*SUM(Fasering!$D$5:$D$8)</f>
        <v>992.17951654417607</v>
      </c>
      <c r="AK14" s="9">
        <f>($AK$2+(L14+U14)*12*7.57%)*SUM(Fasering!$D$5:$D$9)</f>
        <v>1484.7435851353398</v>
      </c>
      <c r="AL14" s="9">
        <f>($AK$2+(M14+V14)*12*7.57%)*SUM(Fasering!$D$5:$D$10)</f>
        <v>2047.2192299091494</v>
      </c>
      <c r="AM14" s="9">
        <f>($AK$2+(N14+W14)*12*7.57%)*SUM(Fasering!$D$5:$D$11)</f>
        <v>2678.1064324813187</v>
      </c>
      <c r="AN14" s="82">
        <f>($AK$2+(O14+X14)*12*7.57%)*SUM(Fasering!$D$5:$D$12)</f>
        <v>3380.2480675642009</v>
      </c>
      <c r="AO14" s="5">
        <f>($AK$2+(I14+AA14)*12*7.57%)*SUM(Fasering!$D$5)</f>
        <v>0</v>
      </c>
      <c r="AP14" s="9">
        <f>($AK$2+(J14+AB14)*12*7.57%)*SUM(Fasering!$D$5:$D$7)</f>
        <v>569.52702413565737</v>
      </c>
      <c r="AQ14" s="9">
        <f>($AK$2+(K14+AC14)*12*7.57%)*SUM(Fasering!$D$5:$D$8)</f>
        <v>992.17951654417607</v>
      </c>
      <c r="AR14" s="9">
        <f>($AK$2+(L14+AD14)*12*7.57%)*SUM(Fasering!$D$5:$D$9)</f>
        <v>1484.7435851353398</v>
      </c>
      <c r="AS14" s="9">
        <f>($AK$2+(M14+AE14)*12*7.57%)*SUM(Fasering!$D$5:$D$10)</f>
        <v>2047.2192299091494</v>
      </c>
      <c r="AT14" s="9">
        <f>($AK$2+(N14+AF14)*12*7.57%)*SUM(Fasering!$D$5:$D$11)</f>
        <v>2678.1064324813187</v>
      </c>
      <c r="AU14" s="82">
        <f>($AK$2+(O14+AG14)*12*7.57%)*SUM(Fasering!$D$5:$D$12)</f>
        <v>3380.2480675642009</v>
      </c>
    </row>
    <row r="15" spans="1:47" x14ac:dyDescent="0.3">
      <c r="A15" s="32">
        <f t="shared" si="8"/>
        <v>7</v>
      </c>
      <c r="B15" s="125">
        <v>33139.31</v>
      </c>
      <c r="C15" s="126"/>
      <c r="D15" s="125">
        <f t="shared" si="0"/>
        <v>44602.197329000002</v>
      </c>
      <c r="E15" s="127">
        <f t="shared" si="1"/>
        <v>1105.6595908517374</v>
      </c>
      <c r="F15" s="125">
        <f t="shared" si="2"/>
        <v>3716.8497774166667</v>
      </c>
      <c r="G15" s="127">
        <f t="shared" si="3"/>
        <v>92.138299237644787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2311.9117555159119</v>
      </c>
      <c r="K15" s="45">
        <f>GEW!$E$12+($F15-GEW!$E$12)*SUM(Fasering!$D$5:$D$8)</f>
        <v>2593.0257494175858</v>
      </c>
      <c r="L15" s="45">
        <f>GEW!$E$12+($F15-GEW!$E$12)*SUM(Fasering!$D$5:$D$9)</f>
        <v>2874.1397433192592</v>
      </c>
      <c r="M15" s="45">
        <f>GEW!$E$12+($F15-GEW!$E$12)*SUM(Fasering!$D$5:$D$10)</f>
        <v>3155.2537372209326</v>
      </c>
      <c r="N15" s="45">
        <f>GEW!$E$12+($F15-GEW!$E$12)*SUM(Fasering!$D$5:$D$11)</f>
        <v>3435.7357835149933</v>
      </c>
      <c r="O15" s="72">
        <f>GEW!$E$12+($F15-GEW!$E$12)*SUM(Fasering!$D$5:$D$12)</f>
        <v>3716.8497774166672</v>
      </c>
      <c r="P15" s="125">
        <f t="shared" si="4"/>
        <v>0</v>
      </c>
      <c r="Q15" s="127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25">
        <f t="shared" si="6"/>
        <v>0</v>
      </c>
      <c r="Z15" s="127">
        <f t="shared" si="7"/>
        <v>0</v>
      </c>
      <c r="AA15" s="71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9">
        <f>($AK$2+(J15+S15)*12*7.57%)*SUM(Fasering!$D$5:$D$7)</f>
        <v>578.42265915478094</v>
      </c>
      <c r="AJ15" s="9">
        <f>($AK$2+(K15+T15)*12*7.57%)*SUM(Fasering!$D$5:$D$8)</f>
        <v>1014.2115680394775</v>
      </c>
      <c r="AK15" s="9">
        <f>($AK$2+(L15+U15)*12*7.57%)*SUM(Fasering!$D$5:$D$9)</f>
        <v>1525.7689848966866</v>
      </c>
      <c r="AL15" s="9">
        <f>($AK$2+(M15+V15)*12*7.57%)*SUM(Fasering!$D$5:$D$10)</f>
        <v>2113.0949097264083</v>
      </c>
      <c r="AM15" s="9">
        <f>($AK$2+(N15+W15)*12*7.57%)*SUM(Fasering!$D$5:$D$11)</f>
        <v>2774.6137255392173</v>
      </c>
      <c r="AN15" s="82">
        <f>($AK$2+(O15+X15)*12*7.57%)*SUM(Fasering!$D$5:$D$12)</f>
        <v>3513.3063378053012</v>
      </c>
      <c r="AO15" s="5">
        <f>($AK$2+(I15+AA15)*12*7.57%)*SUM(Fasering!$D$5)</f>
        <v>0</v>
      </c>
      <c r="AP15" s="9">
        <f>($AK$2+(J15+AB15)*12*7.57%)*SUM(Fasering!$D$5:$D$7)</f>
        <v>578.42265915478094</v>
      </c>
      <c r="AQ15" s="9">
        <f>($AK$2+(K15+AC15)*12*7.57%)*SUM(Fasering!$D$5:$D$8)</f>
        <v>1014.2115680394775</v>
      </c>
      <c r="AR15" s="9">
        <f>($AK$2+(L15+AD15)*12*7.57%)*SUM(Fasering!$D$5:$D$9)</f>
        <v>1525.7689848966866</v>
      </c>
      <c r="AS15" s="9">
        <f>($AK$2+(M15+AE15)*12*7.57%)*SUM(Fasering!$D$5:$D$10)</f>
        <v>2113.0949097264083</v>
      </c>
      <c r="AT15" s="9">
        <f>($AK$2+(N15+AF15)*12*7.57%)*SUM(Fasering!$D$5:$D$11)</f>
        <v>2774.6137255392173</v>
      </c>
      <c r="AU15" s="82">
        <f>($AK$2+(O15+AG15)*12*7.57%)*SUM(Fasering!$D$5:$D$12)</f>
        <v>3513.3063378053012</v>
      </c>
    </row>
    <row r="16" spans="1:47" x14ac:dyDescent="0.3">
      <c r="A16" s="32">
        <f t="shared" si="8"/>
        <v>8</v>
      </c>
      <c r="B16" s="125">
        <v>33139.31</v>
      </c>
      <c r="C16" s="126"/>
      <c r="D16" s="125">
        <f t="shared" si="0"/>
        <v>44602.197329000002</v>
      </c>
      <c r="E16" s="127">
        <f t="shared" si="1"/>
        <v>1105.6595908517374</v>
      </c>
      <c r="F16" s="125">
        <f t="shared" si="2"/>
        <v>3716.8497774166667</v>
      </c>
      <c r="G16" s="127">
        <f t="shared" si="3"/>
        <v>92.138299237644787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2311.9117555159119</v>
      </c>
      <c r="K16" s="45">
        <f>GEW!$E$12+($F16-GEW!$E$12)*SUM(Fasering!$D$5:$D$8)</f>
        <v>2593.0257494175858</v>
      </c>
      <c r="L16" s="45">
        <f>GEW!$E$12+($F16-GEW!$E$12)*SUM(Fasering!$D$5:$D$9)</f>
        <v>2874.1397433192592</v>
      </c>
      <c r="M16" s="45">
        <f>GEW!$E$12+($F16-GEW!$E$12)*SUM(Fasering!$D$5:$D$10)</f>
        <v>3155.2537372209326</v>
      </c>
      <c r="N16" s="45">
        <f>GEW!$E$12+($F16-GEW!$E$12)*SUM(Fasering!$D$5:$D$11)</f>
        <v>3435.7357835149933</v>
      </c>
      <c r="O16" s="72">
        <f>GEW!$E$12+($F16-GEW!$E$12)*SUM(Fasering!$D$5:$D$12)</f>
        <v>3716.8497774166672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25">
        <f t="shared" si="6"/>
        <v>0</v>
      </c>
      <c r="Z16" s="127">
        <f t="shared" si="7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9">
        <f>($AK$2+(J16+S16)*12*7.57%)*SUM(Fasering!$D$5:$D$7)</f>
        <v>578.42265915478094</v>
      </c>
      <c r="AJ16" s="9">
        <f>($AK$2+(K16+T16)*12*7.57%)*SUM(Fasering!$D$5:$D$8)</f>
        <v>1014.2115680394775</v>
      </c>
      <c r="AK16" s="9">
        <f>($AK$2+(L16+U16)*12*7.57%)*SUM(Fasering!$D$5:$D$9)</f>
        <v>1525.7689848966866</v>
      </c>
      <c r="AL16" s="9">
        <f>($AK$2+(M16+V16)*12*7.57%)*SUM(Fasering!$D$5:$D$10)</f>
        <v>2113.0949097264083</v>
      </c>
      <c r="AM16" s="9">
        <f>($AK$2+(N16+W16)*12*7.57%)*SUM(Fasering!$D$5:$D$11)</f>
        <v>2774.6137255392173</v>
      </c>
      <c r="AN16" s="82">
        <f>($AK$2+(O16+X16)*12*7.57%)*SUM(Fasering!$D$5:$D$12)</f>
        <v>3513.3063378053012</v>
      </c>
      <c r="AO16" s="5">
        <f>($AK$2+(I16+AA16)*12*7.57%)*SUM(Fasering!$D$5)</f>
        <v>0</v>
      </c>
      <c r="AP16" s="9">
        <f>($AK$2+(J16+AB16)*12*7.57%)*SUM(Fasering!$D$5:$D$7)</f>
        <v>578.42265915478094</v>
      </c>
      <c r="AQ16" s="9">
        <f>($AK$2+(K16+AC16)*12*7.57%)*SUM(Fasering!$D$5:$D$8)</f>
        <v>1014.2115680394775</v>
      </c>
      <c r="AR16" s="9">
        <f>($AK$2+(L16+AD16)*12*7.57%)*SUM(Fasering!$D$5:$D$9)</f>
        <v>1525.7689848966866</v>
      </c>
      <c r="AS16" s="9">
        <f>($AK$2+(M16+AE16)*12*7.57%)*SUM(Fasering!$D$5:$D$10)</f>
        <v>2113.0949097264083</v>
      </c>
      <c r="AT16" s="9">
        <f>($AK$2+(N16+AF16)*12*7.57%)*SUM(Fasering!$D$5:$D$11)</f>
        <v>2774.6137255392173</v>
      </c>
      <c r="AU16" s="82">
        <f>($AK$2+(O16+AG16)*12*7.57%)*SUM(Fasering!$D$5:$D$12)</f>
        <v>3513.3063378053012</v>
      </c>
    </row>
    <row r="17" spans="1:47" x14ac:dyDescent="0.3">
      <c r="A17" s="32">
        <f t="shared" si="8"/>
        <v>9</v>
      </c>
      <c r="B17" s="125">
        <v>34445.31</v>
      </c>
      <c r="C17" s="126"/>
      <c r="D17" s="125">
        <f t="shared" si="0"/>
        <v>46359.942729000002</v>
      </c>
      <c r="E17" s="127">
        <f t="shared" si="1"/>
        <v>1149.2329611377322</v>
      </c>
      <c r="F17" s="125">
        <f t="shared" si="2"/>
        <v>3863.3285607499997</v>
      </c>
      <c r="G17" s="127">
        <f t="shared" si="3"/>
        <v>95.769413428144333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2349.7858506116336</v>
      </c>
      <c r="K17" s="45">
        <f>GEW!$E$12+($F17-GEW!$E$12)*SUM(Fasering!$D$5:$D$8)</f>
        <v>2652.6305523388501</v>
      </c>
      <c r="L17" s="45">
        <f>GEW!$E$12+($F17-GEW!$E$12)*SUM(Fasering!$D$5:$D$9)</f>
        <v>2955.4752540660661</v>
      </c>
      <c r="M17" s="45">
        <f>GEW!$E$12+($F17-GEW!$E$12)*SUM(Fasering!$D$5:$D$10)</f>
        <v>3258.3199557932821</v>
      </c>
      <c r="N17" s="45">
        <f>GEW!$E$12+($F17-GEW!$E$12)*SUM(Fasering!$D$5:$D$11)</f>
        <v>3560.4838590227837</v>
      </c>
      <c r="O17" s="72">
        <f>GEW!$E$12+($F17-GEW!$E$12)*SUM(Fasering!$D$5:$D$12)</f>
        <v>3863.3285607500002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25">
        <f t="shared" si="6"/>
        <v>0</v>
      </c>
      <c r="Z17" s="127">
        <f t="shared" si="7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9">
        <f>($AK$2+(J17+S17)*12*7.57%)*SUM(Fasering!$D$5:$D$7)</f>
        <v>587.31849851937204</v>
      </c>
      <c r="AJ17" s="9">
        <f>($AK$2+(K17+T17)*12*7.57%)*SUM(Fasering!$D$5:$D$8)</f>
        <v>1036.2441256425338</v>
      </c>
      <c r="AK17" s="9">
        <f>($AK$2+(L17+U17)*12*7.57%)*SUM(Fasering!$D$5:$D$9)</f>
        <v>1566.795327070181</v>
      </c>
      <c r="AL17" s="9">
        <f>($AK$2+(M17+V17)*12*7.57%)*SUM(Fasering!$D$5:$D$10)</f>
        <v>2178.9721028023141</v>
      </c>
      <c r="AM17" s="9">
        <f>($AK$2+(N17+W17)*12*7.57%)*SUM(Fasering!$D$5:$D$11)</f>
        <v>2871.1232355077573</v>
      </c>
      <c r="AN17" s="82">
        <f>($AK$2+(O17+X17)*12*7.57%)*SUM(Fasering!$D$5:$D$12)</f>
        <v>3646.3676645853011</v>
      </c>
      <c r="AO17" s="5">
        <f>($AK$2+(I17+AA17)*12*7.57%)*SUM(Fasering!$D$5)</f>
        <v>0</v>
      </c>
      <c r="AP17" s="9">
        <f>($AK$2+(J17+AB17)*12*7.57%)*SUM(Fasering!$D$5:$D$7)</f>
        <v>587.31849851937204</v>
      </c>
      <c r="AQ17" s="9">
        <f>($AK$2+(K17+AC17)*12*7.57%)*SUM(Fasering!$D$5:$D$8)</f>
        <v>1036.2441256425338</v>
      </c>
      <c r="AR17" s="9">
        <f>($AK$2+(L17+AD17)*12*7.57%)*SUM(Fasering!$D$5:$D$9)</f>
        <v>1566.795327070181</v>
      </c>
      <c r="AS17" s="9">
        <f>($AK$2+(M17+AE17)*12*7.57%)*SUM(Fasering!$D$5:$D$10)</f>
        <v>2178.9721028023141</v>
      </c>
      <c r="AT17" s="9">
        <f>($AK$2+(N17+AF17)*12*7.57%)*SUM(Fasering!$D$5:$D$11)</f>
        <v>2871.1232355077573</v>
      </c>
      <c r="AU17" s="82">
        <f>($AK$2+(O17+AG17)*12*7.57%)*SUM(Fasering!$D$5:$D$12)</f>
        <v>3646.3676645853011</v>
      </c>
    </row>
    <row r="18" spans="1:47" x14ac:dyDescent="0.3">
      <c r="A18" s="32">
        <f t="shared" si="8"/>
        <v>10</v>
      </c>
      <c r="B18" s="125">
        <v>34445.31</v>
      </c>
      <c r="C18" s="126"/>
      <c r="D18" s="125">
        <f t="shared" si="0"/>
        <v>46359.942729000002</v>
      </c>
      <c r="E18" s="127">
        <f t="shared" si="1"/>
        <v>1149.2329611377322</v>
      </c>
      <c r="F18" s="125">
        <f t="shared" si="2"/>
        <v>3863.3285607499997</v>
      </c>
      <c r="G18" s="127">
        <f t="shared" si="3"/>
        <v>95.769413428144333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2349.7858506116336</v>
      </c>
      <c r="K18" s="45">
        <f>GEW!$E$12+($F18-GEW!$E$12)*SUM(Fasering!$D$5:$D$8)</f>
        <v>2652.6305523388501</v>
      </c>
      <c r="L18" s="45">
        <f>GEW!$E$12+($F18-GEW!$E$12)*SUM(Fasering!$D$5:$D$9)</f>
        <v>2955.4752540660661</v>
      </c>
      <c r="M18" s="45">
        <f>GEW!$E$12+($F18-GEW!$E$12)*SUM(Fasering!$D$5:$D$10)</f>
        <v>3258.3199557932821</v>
      </c>
      <c r="N18" s="45">
        <f>GEW!$E$12+($F18-GEW!$E$12)*SUM(Fasering!$D$5:$D$11)</f>
        <v>3560.4838590227837</v>
      </c>
      <c r="O18" s="72">
        <f>GEW!$E$12+($F18-GEW!$E$12)*SUM(Fasering!$D$5:$D$12)</f>
        <v>3863.3285607500002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6"/>
        <v>0</v>
      </c>
      <c r="Z18" s="127">
        <f t="shared" si="7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9">
        <f>($AK$2+(J18+S18)*12*7.57%)*SUM(Fasering!$D$5:$D$7)</f>
        <v>587.31849851937204</v>
      </c>
      <c r="AJ18" s="9">
        <f>($AK$2+(K18+T18)*12*7.57%)*SUM(Fasering!$D$5:$D$8)</f>
        <v>1036.2441256425338</v>
      </c>
      <c r="AK18" s="9">
        <f>($AK$2+(L18+U18)*12*7.57%)*SUM(Fasering!$D$5:$D$9)</f>
        <v>1566.795327070181</v>
      </c>
      <c r="AL18" s="9">
        <f>($AK$2+(M18+V18)*12*7.57%)*SUM(Fasering!$D$5:$D$10)</f>
        <v>2178.9721028023141</v>
      </c>
      <c r="AM18" s="9">
        <f>($AK$2+(N18+W18)*12*7.57%)*SUM(Fasering!$D$5:$D$11)</f>
        <v>2871.1232355077573</v>
      </c>
      <c r="AN18" s="82">
        <f>($AK$2+(O18+X18)*12*7.57%)*SUM(Fasering!$D$5:$D$12)</f>
        <v>3646.3676645853011</v>
      </c>
      <c r="AO18" s="5">
        <f>($AK$2+(I18+AA18)*12*7.57%)*SUM(Fasering!$D$5)</f>
        <v>0</v>
      </c>
      <c r="AP18" s="9">
        <f>($AK$2+(J18+AB18)*12*7.57%)*SUM(Fasering!$D$5:$D$7)</f>
        <v>587.31849851937204</v>
      </c>
      <c r="AQ18" s="9">
        <f>($AK$2+(K18+AC18)*12*7.57%)*SUM(Fasering!$D$5:$D$8)</f>
        <v>1036.2441256425338</v>
      </c>
      <c r="AR18" s="9">
        <f>($AK$2+(L18+AD18)*12*7.57%)*SUM(Fasering!$D$5:$D$9)</f>
        <v>1566.795327070181</v>
      </c>
      <c r="AS18" s="9">
        <f>($AK$2+(M18+AE18)*12*7.57%)*SUM(Fasering!$D$5:$D$10)</f>
        <v>2178.9721028023141</v>
      </c>
      <c r="AT18" s="9">
        <f>($AK$2+(N18+AF18)*12*7.57%)*SUM(Fasering!$D$5:$D$11)</f>
        <v>2871.1232355077573</v>
      </c>
      <c r="AU18" s="82">
        <f>($AK$2+(O18+AG18)*12*7.57%)*SUM(Fasering!$D$5:$D$12)</f>
        <v>3646.3676645853011</v>
      </c>
    </row>
    <row r="19" spans="1:47" x14ac:dyDescent="0.3">
      <c r="A19" s="32">
        <f t="shared" si="8"/>
        <v>11</v>
      </c>
      <c r="B19" s="125">
        <v>36077.79</v>
      </c>
      <c r="C19" s="126"/>
      <c r="D19" s="125">
        <f t="shared" si="0"/>
        <v>48557.097561000002</v>
      </c>
      <c r="E19" s="127">
        <f t="shared" si="1"/>
        <v>1203.6990067154356</v>
      </c>
      <c r="F19" s="125">
        <f t="shared" si="2"/>
        <v>4046.4247967500005</v>
      </c>
      <c r="G19" s="127">
        <f t="shared" si="3"/>
        <v>100.30825055961965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2397.1278894798297</v>
      </c>
      <c r="K19" s="45">
        <f>GEW!$E$12+($F19-GEW!$E$12)*SUM(Fasering!$D$5:$D$8)</f>
        <v>2727.1356432063126</v>
      </c>
      <c r="L19" s="45">
        <f>GEW!$E$12+($F19-GEW!$E$12)*SUM(Fasering!$D$5:$D$9)</f>
        <v>3057.1433969327954</v>
      </c>
      <c r="M19" s="45">
        <f>GEW!$E$12+($F19-GEW!$E$12)*SUM(Fasering!$D$5:$D$10)</f>
        <v>3387.1511506592778</v>
      </c>
      <c r="N19" s="45">
        <f>GEW!$E$12+($F19-GEW!$E$12)*SUM(Fasering!$D$5:$D$11)</f>
        <v>3716.4170430235181</v>
      </c>
      <c r="O19" s="72">
        <f>GEW!$E$12+($F19-GEW!$E$12)*SUM(Fasering!$D$5:$D$12)</f>
        <v>4046.424796750001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6"/>
        <v>0</v>
      </c>
      <c r="Z19" s="127">
        <f t="shared" si="7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598.43816149479926</v>
      </c>
      <c r="AJ19" s="9">
        <f>($AK$2+(K19+T19)*12*7.57%)*SUM(Fasering!$D$5:$D$8)</f>
        <v>1063.784485241184</v>
      </c>
      <c r="AK19" s="9">
        <f>($AK$2+(L19+U19)*12*7.57%)*SUM(Fasering!$D$5:$D$9)</f>
        <v>1618.0776265122843</v>
      </c>
      <c r="AL19" s="9">
        <f>($AK$2+(M19+V19)*12*7.57%)*SUM(Fasering!$D$5:$D$10)</f>
        <v>2261.3175853080993</v>
      </c>
      <c r="AM19" s="9">
        <f>($AK$2+(N19+W19)*12*7.57%)*SUM(Fasering!$D$5:$D$11)</f>
        <v>2991.758645028006</v>
      </c>
      <c r="AN19" s="82">
        <f>($AK$2+(O19+X19)*12*7.57%)*SUM(Fasering!$D$5:$D$12)</f>
        <v>3812.692285367702</v>
      </c>
      <c r="AO19" s="5">
        <f>($AK$2+(I19+AA19)*12*7.57%)*SUM(Fasering!$D$5)</f>
        <v>0</v>
      </c>
      <c r="AP19" s="9">
        <f>($AK$2+(J19+AB19)*12*7.57%)*SUM(Fasering!$D$5:$D$7)</f>
        <v>598.43816149479926</v>
      </c>
      <c r="AQ19" s="9">
        <f>($AK$2+(K19+AC19)*12*7.57%)*SUM(Fasering!$D$5:$D$8)</f>
        <v>1063.784485241184</v>
      </c>
      <c r="AR19" s="9">
        <f>($AK$2+(L19+AD19)*12*7.57%)*SUM(Fasering!$D$5:$D$9)</f>
        <v>1618.0776265122843</v>
      </c>
      <c r="AS19" s="9">
        <f>($AK$2+(M19+AE19)*12*7.57%)*SUM(Fasering!$D$5:$D$10)</f>
        <v>2261.3175853080993</v>
      </c>
      <c r="AT19" s="9">
        <f>($AK$2+(N19+AF19)*12*7.57%)*SUM(Fasering!$D$5:$D$11)</f>
        <v>2991.758645028006</v>
      </c>
      <c r="AU19" s="82">
        <f>($AK$2+(O19+AG19)*12*7.57%)*SUM(Fasering!$D$5:$D$12)</f>
        <v>3812.692285367702</v>
      </c>
    </row>
    <row r="20" spans="1:47" x14ac:dyDescent="0.3">
      <c r="A20" s="32">
        <f t="shared" si="8"/>
        <v>12</v>
      </c>
      <c r="B20" s="125">
        <v>36077.79</v>
      </c>
      <c r="C20" s="126"/>
      <c r="D20" s="125">
        <f t="shared" si="0"/>
        <v>48557.097561000002</v>
      </c>
      <c r="E20" s="127">
        <f t="shared" si="1"/>
        <v>1203.6990067154356</v>
      </c>
      <c r="F20" s="125">
        <f t="shared" si="2"/>
        <v>4046.4247967500005</v>
      </c>
      <c r="G20" s="127">
        <f t="shared" si="3"/>
        <v>100.30825055961965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2397.1278894798297</v>
      </c>
      <c r="K20" s="45">
        <f>GEW!$E$12+($F20-GEW!$E$12)*SUM(Fasering!$D$5:$D$8)</f>
        <v>2727.1356432063126</v>
      </c>
      <c r="L20" s="45">
        <f>GEW!$E$12+($F20-GEW!$E$12)*SUM(Fasering!$D$5:$D$9)</f>
        <v>3057.1433969327954</v>
      </c>
      <c r="M20" s="45">
        <f>GEW!$E$12+($F20-GEW!$E$12)*SUM(Fasering!$D$5:$D$10)</f>
        <v>3387.1511506592778</v>
      </c>
      <c r="N20" s="45">
        <f>GEW!$E$12+($F20-GEW!$E$12)*SUM(Fasering!$D$5:$D$11)</f>
        <v>3716.4170430235181</v>
      </c>
      <c r="O20" s="72">
        <f>GEW!$E$12+($F20-GEW!$E$12)*SUM(Fasering!$D$5:$D$12)</f>
        <v>4046.424796750001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6"/>
        <v>0</v>
      </c>
      <c r="Z20" s="127">
        <f t="shared" si="7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598.43816149479926</v>
      </c>
      <c r="AJ20" s="9">
        <f>($AK$2+(K20+T20)*12*7.57%)*SUM(Fasering!$D$5:$D$8)</f>
        <v>1063.784485241184</v>
      </c>
      <c r="AK20" s="9">
        <f>($AK$2+(L20+U20)*12*7.57%)*SUM(Fasering!$D$5:$D$9)</f>
        <v>1618.0776265122843</v>
      </c>
      <c r="AL20" s="9">
        <f>($AK$2+(M20+V20)*12*7.57%)*SUM(Fasering!$D$5:$D$10)</f>
        <v>2261.3175853080993</v>
      </c>
      <c r="AM20" s="9">
        <f>($AK$2+(N20+W20)*12*7.57%)*SUM(Fasering!$D$5:$D$11)</f>
        <v>2991.758645028006</v>
      </c>
      <c r="AN20" s="82">
        <f>($AK$2+(O20+X20)*12*7.57%)*SUM(Fasering!$D$5:$D$12)</f>
        <v>3812.692285367702</v>
      </c>
      <c r="AO20" s="5">
        <f>($AK$2+(I20+AA20)*12*7.57%)*SUM(Fasering!$D$5)</f>
        <v>0</v>
      </c>
      <c r="AP20" s="9">
        <f>($AK$2+(J20+AB20)*12*7.57%)*SUM(Fasering!$D$5:$D$7)</f>
        <v>598.43816149479926</v>
      </c>
      <c r="AQ20" s="9">
        <f>($AK$2+(K20+AC20)*12*7.57%)*SUM(Fasering!$D$5:$D$8)</f>
        <v>1063.784485241184</v>
      </c>
      <c r="AR20" s="9">
        <f>($AK$2+(L20+AD20)*12*7.57%)*SUM(Fasering!$D$5:$D$9)</f>
        <v>1618.0776265122843</v>
      </c>
      <c r="AS20" s="9">
        <f>($AK$2+(M20+AE20)*12*7.57%)*SUM(Fasering!$D$5:$D$10)</f>
        <v>2261.3175853080993</v>
      </c>
      <c r="AT20" s="9">
        <f>($AK$2+(N20+AF20)*12*7.57%)*SUM(Fasering!$D$5:$D$11)</f>
        <v>2991.758645028006</v>
      </c>
      <c r="AU20" s="82">
        <f>($AK$2+(O20+AG20)*12*7.57%)*SUM(Fasering!$D$5:$D$12)</f>
        <v>3812.692285367702</v>
      </c>
    </row>
    <row r="21" spans="1:47" x14ac:dyDescent="0.3">
      <c r="A21" s="32">
        <f t="shared" si="8"/>
        <v>13</v>
      </c>
      <c r="B21" s="125">
        <v>37547.019999999997</v>
      </c>
      <c r="C21" s="126"/>
      <c r="D21" s="125">
        <f t="shared" si="0"/>
        <v>50534.534218000001</v>
      </c>
      <c r="E21" s="127">
        <f t="shared" si="1"/>
        <v>1252.7183810073898</v>
      </c>
      <c r="F21" s="125">
        <f t="shared" si="2"/>
        <v>4211.2111848333334</v>
      </c>
      <c r="G21" s="127">
        <f t="shared" si="3"/>
        <v>104.39319841728248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2439.7356664610606</v>
      </c>
      <c r="K21" s="45">
        <f>GEW!$E$12+($F21-GEW!$E$12)*SUM(Fasering!$D$5:$D$8)</f>
        <v>2794.1901337086165</v>
      </c>
      <c r="L21" s="45">
        <f>GEW!$E$12+($F21-GEW!$E$12)*SUM(Fasering!$D$5:$D$9)</f>
        <v>3148.6446009561728</v>
      </c>
      <c r="M21" s="45">
        <f>GEW!$E$12+($F21-GEW!$E$12)*SUM(Fasering!$D$5:$D$10)</f>
        <v>3503.0990682037291</v>
      </c>
      <c r="N21" s="45">
        <f>GEW!$E$12+($F21-GEW!$E$12)*SUM(Fasering!$D$5:$D$11)</f>
        <v>3856.7567175857776</v>
      </c>
      <c r="O21" s="72">
        <f>GEW!$E$12+($F21-GEW!$E$12)*SUM(Fasering!$D$5:$D$12)</f>
        <v>4211.2111848333334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6"/>
        <v>0</v>
      </c>
      <c r="Z21" s="127">
        <f t="shared" si="7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608.44584454965241</v>
      </c>
      <c r="AJ21" s="9">
        <f>($AK$2+(K21+T21)*12*7.57%)*SUM(Fasering!$D$5:$D$8)</f>
        <v>1088.5707751394525</v>
      </c>
      <c r="AK21" s="9">
        <f>($AK$2+(L21+U21)*12*7.57%)*SUM(Fasering!$D$5:$D$9)</f>
        <v>1664.2316331827001</v>
      </c>
      <c r="AL21" s="9">
        <f>($AK$2+(M21+V21)*12*7.57%)*SUM(Fasering!$D$5:$D$10)</f>
        <v>2335.4284186793957</v>
      </c>
      <c r="AM21" s="9">
        <f>($AK$2+(N21+W21)*12*7.57%)*SUM(Fasering!$D$5:$D$11)</f>
        <v>3100.3303658021855</v>
      </c>
      <c r="AN21" s="82">
        <f>($AK$2+(O21+X21)*12*7.57%)*SUM(Fasering!$D$5:$D$12)</f>
        <v>3962.384240302601</v>
      </c>
      <c r="AO21" s="5">
        <f>($AK$2+(I21+AA21)*12*7.57%)*SUM(Fasering!$D$5)</f>
        <v>0</v>
      </c>
      <c r="AP21" s="9">
        <f>($AK$2+(J21+AB21)*12*7.57%)*SUM(Fasering!$D$5:$D$7)</f>
        <v>608.44584454965241</v>
      </c>
      <c r="AQ21" s="9">
        <f>($AK$2+(K21+AC21)*12*7.57%)*SUM(Fasering!$D$5:$D$8)</f>
        <v>1088.5707751394525</v>
      </c>
      <c r="AR21" s="9">
        <f>($AK$2+(L21+AD21)*12*7.57%)*SUM(Fasering!$D$5:$D$9)</f>
        <v>1664.2316331827001</v>
      </c>
      <c r="AS21" s="9">
        <f>($AK$2+(M21+AE21)*12*7.57%)*SUM(Fasering!$D$5:$D$10)</f>
        <v>2335.4284186793957</v>
      </c>
      <c r="AT21" s="9">
        <f>($AK$2+(N21+AF21)*12*7.57%)*SUM(Fasering!$D$5:$D$11)</f>
        <v>3100.3303658021855</v>
      </c>
      <c r="AU21" s="82">
        <f>($AK$2+(O21+AG21)*12*7.57%)*SUM(Fasering!$D$5:$D$12)</f>
        <v>3962.384240302601</v>
      </c>
    </row>
    <row r="22" spans="1:47" x14ac:dyDescent="0.3">
      <c r="A22" s="32">
        <f t="shared" si="8"/>
        <v>14</v>
      </c>
      <c r="B22" s="125">
        <v>37547.019999999997</v>
      </c>
      <c r="C22" s="126"/>
      <c r="D22" s="125">
        <f t="shared" si="0"/>
        <v>50534.534218000001</v>
      </c>
      <c r="E22" s="127">
        <f t="shared" si="1"/>
        <v>1252.7183810073898</v>
      </c>
      <c r="F22" s="125">
        <f t="shared" si="2"/>
        <v>4211.2111848333334</v>
      </c>
      <c r="G22" s="127">
        <f t="shared" si="3"/>
        <v>104.39319841728248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2439.7356664610606</v>
      </c>
      <c r="K22" s="45">
        <f>GEW!$E$12+($F22-GEW!$E$12)*SUM(Fasering!$D$5:$D$8)</f>
        <v>2794.1901337086165</v>
      </c>
      <c r="L22" s="45">
        <f>GEW!$E$12+($F22-GEW!$E$12)*SUM(Fasering!$D$5:$D$9)</f>
        <v>3148.6446009561728</v>
      </c>
      <c r="M22" s="45">
        <f>GEW!$E$12+($F22-GEW!$E$12)*SUM(Fasering!$D$5:$D$10)</f>
        <v>3503.0990682037291</v>
      </c>
      <c r="N22" s="45">
        <f>GEW!$E$12+($F22-GEW!$E$12)*SUM(Fasering!$D$5:$D$11)</f>
        <v>3856.7567175857776</v>
      </c>
      <c r="O22" s="72">
        <f>GEW!$E$12+($F22-GEW!$E$12)*SUM(Fasering!$D$5:$D$12)</f>
        <v>4211.2111848333334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6"/>
        <v>0</v>
      </c>
      <c r="Z22" s="127">
        <f t="shared" si="7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608.44584454965241</v>
      </c>
      <c r="AJ22" s="9">
        <f>($AK$2+(K22+T22)*12*7.57%)*SUM(Fasering!$D$5:$D$8)</f>
        <v>1088.5707751394525</v>
      </c>
      <c r="AK22" s="9">
        <f>($AK$2+(L22+U22)*12*7.57%)*SUM(Fasering!$D$5:$D$9)</f>
        <v>1664.2316331827001</v>
      </c>
      <c r="AL22" s="9">
        <f>($AK$2+(M22+V22)*12*7.57%)*SUM(Fasering!$D$5:$D$10)</f>
        <v>2335.4284186793957</v>
      </c>
      <c r="AM22" s="9">
        <f>($AK$2+(N22+W22)*12*7.57%)*SUM(Fasering!$D$5:$D$11)</f>
        <v>3100.3303658021855</v>
      </c>
      <c r="AN22" s="82">
        <f>($AK$2+(O22+X22)*12*7.57%)*SUM(Fasering!$D$5:$D$12)</f>
        <v>3962.384240302601</v>
      </c>
      <c r="AO22" s="5">
        <f>($AK$2+(I22+AA22)*12*7.57%)*SUM(Fasering!$D$5)</f>
        <v>0</v>
      </c>
      <c r="AP22" s="9">
        <f>($AK$2+(J22+AB22)*12*7.57%)*SUM(Fasering!$D$5:$D$7)</f>
        <v>608.44584454965241</v>
      </c>
      <c r="AQ22" s="9">
        <f>($AK$2+(K22+AC22)*12*7.57%)*SUM(Fasering!$D$5:$D$8)</f>
        <v>1088.5707751394525</v>
      </c>
      <c r="AR22" s="9">
        <f>($AK$2+(L22+AD22)*12*7.57%)*SUM(Fasering!$D$5:$D$9)</f>
        <v>1664.2316331827001</v>
      </c>
      <c r="AS22" s="9">
        <f>($AK$2+(M22+AE22)*12*7.57%)*SUM(Fasering!$D$5:$D$10)</f>
        <v>2335.4284186793957</v>
      </c>
      <c r="AT22" s="9">
        <f>($AK$2+(N22+AF22)*12*7.57%)*SUM(Fasering!$D$5:$D$11)</f>
        <v>3100.3303658021855</v>
      </c>
      <c r="AU22" s="82">
        <f>($AK$2+(O22+AG22)*12*7.57%)*SUM(Fasering!$D$5:$D$12)</f>
        <v>3962.384240302601</v>
      </c>
    </row>
    <row r="23" spans="1:47" x14ac:dyDescent="0.3">
      <c r="A23" s="32">
        <f t="shared" si="8"/>
        <v>15</v>
      </c>
      <c r="B23" s="125">
        <v>39016.26</v>
      </c>
      <c r="C23" s="126"/>
      <c r="D23" s="125">
        <f t="shared" si="0"/>
        <v>52511.984334000008</v>
      </c>
      <c r="E23" s="127">
        <f t="shared" si="1"/>
        <v>1301.7380889392391</v>
      </c>
      <c r="F23" s="125">
        <f t="shared" si="2"/>
        <v>4375.9986945000001</v>
      </c>
      <c r="G23" s="127">
        <f t="shared" si="3"/>
        <v>108.4781740782699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2482.3437334430196</v>
      </c>
      <c r="K23" s="45">
        <f>GEW!$E$12+($F23-GEW!$E$12)*SUM(Fasering!$D$5:$D$8)</f>
        <v>2861.2450806029801</v>
      </c>
      <c r="L23" s="45">
        <f>GEW!$E$12+($F23-GEW!$E$12)*SUM(Fasering!$D$5:$D$9)</f>
        <v>3240.1464277629407</v>
      </c>
      <c r="M23" s="45">
        <f>GEW!$E$12+($F23-GEW!$E$12)*SUM(Fasering!$D$5:$D$10)</f>
        <v>3619.0477749229012</v>
      </c>
      <c r="N23" s="45">
        <f>GEW!$E$12+($F23-GEW!$E$12)*SUM(Fasering!$D$5:$D$11)</f>
        <v>3997.09734734004</v>
      </c>
      <c r="O23" s="72">
        <f>GEW!$E$12+($F23-GEW!$E$12)*SUM(Fasering!$D$5:$D$12)</f>
        <v>4375.9986945000001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6"/>
        <v>0</v>
      </c>
      <c r="Z23" s="127">
        <f t="shared" si="7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618.45359571966162</v>
      </c>
      <c r="AJ23" s="9">
        <f>($AK$2+(K23+T23)*12*7.57%)*SUM(Fasering!$D$5:$D$8)</f>
        <v>1113.3572337403057</v>
      </c>
      <c r="AK23" s="9">
        <f>($AK$2+(L23+U23)*12*7.57%)*SUM(Fasering!$D$5:$D$9)</f>
        <v>1710.3859539904988</v>
      </c>
      <c r="AL23" s="9">
        <f>($AK$2+(M23+V23)*12*7.57%)*SUM(Fasering!$D$5:$D$10)</f>
        <v>2409.5397564702407</v>
      </c>
      <c r="AM23" s="9">
        <f>($AK$2+(N23+W23)*12*7.57%)*SUM(Fasering!$D$5:$D$11)</f>
        <v>3208.9028255465796</v>
      </c>
      <c r="AN23" s="82">
        <f>($AK$2+(O23+X23)*12*7.57%)*SUM(Fasering!$D$5:$D$12)</f>
        <v>4112.0772140838008</v>
      </c>
      <c r="AO23" s="5">
        <f>($AK$2+(I23+AA23)*12*7.57%)*SUM(Fasering!$D$5)</f>
        <v>0</v>
      </c>
      <c r="AP23" s="9">
        <f>($AK$2+(J23+AB23)*12*7.57%)*SUM(Fasering!$D$5:$D$7)</f>
        <v>618.45359571966162</v>
      </c>
      <c r="AQ23" s="9">
        <f>($AK$2+(K23+AC23)*12*7.57%)*SUM(Fasering!$D$5:$D$8)</f>
        <v>1113.3572337403057</v>
      </c>
      <c r="AR23" s="9">
        <f>($AK$2+(L23+AD23)*12*7.57%)*SUM(Fasering!$D$5:$D$9)</f>
        <v>1710.3859539904988</v>
      </c>
      <c r="AS23" s="9">
        <f>($AK$2+(M23+AE23)*12*7.57%)*SUM(Fasering!$D$5:$D$10)</f>
        <v>2409.5397564702407</v>
      </c>
      <c r="AT23" s="9">
        <f>($AK$2+(N23+AF23)*12*7.57%)*SUM(Fasering!$D$5:$D$11)</f>
        <v>3208.9028255465796</v>
      </c>
      <c r="AU23" s="82">
        <f>($AK$2+(O23+AG23)*12*7.57%)*SUM(Fasering!$D$5:$D$12)</f>
        <v>4112.0772140838008</v>
      </c>
    </row>
    <row r="24" spans="1:47" x14ac:dyDescent="0.3">
      <c r="A24" s="32">
        <f t="shared" si="8"/>
        <v>16</v>
      </c>
      <c r="B24" s="125">
        <v>39016.26</v>
      </c>
      <c r="C24" s="126"/>
      <c r="D24" s="125">
        <f t="shared" si="0"/>
        <v>52511.984334000008</v>
      </c>
      <c r="E24" s="127">
        <f t="shared" si="1"/>
        <v>1301.7380889392391</v>
      </c>
      <c r="F24" s="125">
        <f t="shared" si="2"/>
        <v>4375.9986945000001</v>
      </c>
      <c r="G24" s="127">
        <f t="shared" si="3"/>
        <v>108.4781740782699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2482.3437334430196</v>
      </c>
      <c r="K24" s="45">
        <f>GEW!$E$12+($F24-GEW!$E$12)*SUM(Fasering!$D$5:$D$8)</f>
        <v>2861.2450806029801</v>
      </c>
      <c r="L24" s="45">
        <f>GEW!$E$12+($F24-GEW!$E$12)*SUM(Fasering!$D$5:$D$9)</f>
        <v>3240.1464277629407</v>
      </c>
      <c r="M24" s="45">
        <f>GEW!$E$12+($F24-GEW!$E$12)*SUM(Fasering!$D$5:$D$10)</f>
        <v>3619.0477749229012</v>
      </c>
      <c r="N24" s="45">
        <f>GEW!$E$12+($F24-GEW!$E$12)*SUM(Fasering!$D$5:$D$11)</f>
        <v>3997.09734734004</v>
      </c>
      <c r="O24" s="72">
        <f>GEW!$E$12+($F24-GEW!$E$12)*SUM(Fasering!$D$5:$D$12)</f>
        <v>4375.9986945000001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6"/>
        <v>0</v>
      </c>
      <c r="Z24" s="127">
        <f t="shared" si="7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618.45359571966162</v>
      </c>
      <c r="AJ24" s="9">
        <f>($AK$2+(K24+T24)*12*7.57%)*SUM(Fasering!$D$5:$D$8)</f>
        <v>1113.3572337403057</v>
      </c>
      <c r="AK24" s="9">
        <f>($AK$2+(L24+U24)*12*7.57%)*SUM(Fasering!$D$5:$D$9)</f>
        <v>1710.3859539904988</v>
      </c>
      <c r="AL24" s="9">
        <f>($AK$2+(M24+V24)*12*7.57%)*SUM(Fasering!$D$5:$D$10)</f>
        <v>2409.5397564702407</v>
      </c>
      <c r="AM24" s="9">
        <f>($AK$2+(N24+W24)*12*7.57%)*SUM(Fasering!$D$5:$D$11)</f>
        <v>3208.9028255465796</v>
      </c>
      <c r="AN24" s="82">
        <f>($AK$2+(O24+X24)*12*7.57%)*SUM(Fasering!$D$5:$D$12)</f>
        <v>4112.0772140838008</v>
      </c>
      <c r="AO24" s="5">
        <f>($AK$2+(I24+AA24)*12*7.57%)*SUM(Fasering!$D$5)</f>
        <v>0</v>
      </c>
      <c r="AP24" s="9">
        <f>($AK$2+(J24+AB24)*12*7.57%)*SUM(Fasering!$D$5:$D$7)</f>
        <v>618.45359571966162</v>
      </c>
      <c r="AQ24" s="9">
        <f>($AK$2+(K24+AC24)*12*7.57%)*SUM(Fasering!$D$5:$D$8)</f>
        <v>1113.3572337403057</v>
      </c>
      <c r="AR24" s="9">
        <f>($AK$2+(L24+AD24)*12*7.57%)*SUM(Fasering!$D$5:$D$9)</f>
        <v>1710.3859539904988</v>
      </c>
      <c r="AS24" s="9">
        <f>($AK$2+(M24+AE24)*12*7.57%)*SUM(Fasering!$D$5:$D$10)</f>
        <v>2409.5397564702407</v>
      </c>
      <c r="AT24" s="9">
        <f>($AK$2+(N24+AF24)*12*7.57%)*SUM(Fasering!$D$5:$D$11)</f>
        <v>3208.9028255465796</v>
      </c>
      <c r="AU24" s="82">
        <f>($AK$2+(O24+AG24)*12*7.57%)*SUM(Fasering!$D$5:$D$12)</f>
        <v>4112.0772140838008</v>
      </c>
    </row>
    <row r="25" spans="1:47" x14ac:dyDescent="0.3">
      <c r="A25" s="32">
        <f t="shared" si="8"/>
        <v>17</v>
      </c>
      <c r="B25" s="125">
        <v>40648.74</v>
      </c>
      <c r="C25" s="126"/>
      <c r="D25" s="125">
        <f t="shared" si="0"/>
        <v>54709.139166000001</v>
      </c>
      <c r="E25" s="127">
        <f t="shared" si="1"/>
        <v>1356.2041345169423</v>
      </c>
      <c r="F25" s="125">
        <f t="shared" si="2"/>
        <v>4559.0949305000004</v>
      </c>
      <c r="G25" s="127">
        <f t="shared" si="3"/>
        <v>113.01701120974521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2529.6857723112157</v>
      </c>
      <c r="K25" s="45">
        <f>GEW!$E$12+($F25-GEW!$E$12)*SUM(Fasering!$D$5:$D$8)</f>
        <v>2935.7501714704426</v>
      </c>
      <c r="L25" s="45">
        <f>GEW!$E$12+($F25-GEW!$E$12)*SUM(Fasering!$D$5:$D$9)</f>
        <v>3341.8145706296696</v>
      </c>
      <c r="M25" s="45">
        <f>GEW!$E$12+($F25-GEW!$E$12)*SUM(Fasering!$D$5:$D$10)</f>
        <v>3747.8789697888965</v>
      </c>
      <c r="N25" s="45">
        <f>GEW!$E$12+($F25-GEW!$E$12)*SUM(Fasering!$D$5:$D$11)</f>
        <v>4153.0305313407735</v>
      </c>
      <c r="O25" s="72">
        <f>GEW!$E$12+($F25-GEW!$E$12)*SUM(Fasering!$D$5:$D$12)</f>
        <v>4559.0949305000013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6"/>
        <v>0</v>
      </c>
      <c r="Z25" s="127">
        <f t="shared" si="7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629.57325869508884</v>
      </c>
      <c r="AJ25" s="9">
        <f>($AK$2+(K25+T25)*12*7.57%)*SUM(Fasering!$D$5:$D$8)</f>
        <v>1140.8975933389563</v>
      </c>
      <c r="AK25" s="9">
        <f>($AK$2+(L25+U25)*12*7.57%)*SUM(Fasering!$D$5:$D$9)</f>
        <v>1761.6682534326019</v>
      </c>
      <c r="AL25" s="9">
        <f>($AK$2+(M25+V25)*12*7.57%)*SUM(Fasering!$D$5:$D$10)</f>
        <v>2491.8852389760254</v>
      </c>
      <c r="AM25" s="9">
        <f>($AK$2+(N25+W25)*12*7.57%)*SUM(Fasering!$D$5:$D$11)</f>
        <v>3329.5382350668269</v>
      </c>
      <c r="AN25" s="82">
        <f>($AK$2+(O25+X25)*12*7.57%)*SUM(Fasering!$D$5:$D$12)</f>
        <v>4278.4018348662021</v>
      </c>
      <c r="AO25" s="5">
        <f>($AK$2+(I25+AA25)*12*7.57%)*SUM(Fasering!$D$5)</f>
        <v>0</v>
      </c>
      <c r="AP25" s="9">
        <f>($AK$2+(J25+AB25)*12*7.57%)*SUM(Fasering!$D$5:$D$7)</f>
        <v>629.57325869508884</v>
      </c>
      <c r="AQ25" s="9">
        <f>($AK$2+(K25+AC25)*12*7.57%)*SUM(Fasering!$D$5:$D$8)</f>
        <v>1140.8975933389563</v>
      </c>
      <c r="AR25" s="9">
        <f>($AK$2+(L25+AD25)*12*7.57%)*SUM(Fasering!$D$5:$D$9)</f>
        <v>1761.6682534326019</v>
      </c>
      <c r="AS25" s="9">
        <f>($AK$2+(M25+AE25)*12*7.57%)*SUM(Fasering!$D$5:$D$10)</f>
        <v>2491.8852389760254</v>
      </c>
      <c r="AT25" s="9">
        <f>($AK$2+(N25+AF25)*12*7.57%)*SUM(Fasering!$D$5:$D$11)</f>
        <v>3329.5382350668269</v>
      </c>
      <c r="AU25" s="82">
        <f>($AK$2+(O25+AG25)*12*7.57%)*SUM(Fasering!$D$5:$D$12)</f>
        <v>4278.4018348662021</v>
      </c>
    </row>
    <row r="26" spans="1:47" x14ac:dyDescent="0.3">
      <c r="A26" s="32">
        <f t="shared" si="8"/>
        <v>18</v>
      </c>
      <c r="B26" s="125">
        <v>40648.74</v>
      </c>
      <c r="C26" s="126"/>
      <c r="D26" s="125">
        <f t="shared" si="0"/>
        <v>54709.139166000001</v>
      </c>
      <c r="E26" s="127">
        <f t="shared" si="1"/>
        <v>1356.2041345169423</v>
      </c>
      <c r="F26" s="125">
        <f t="shared" si="2"/>
        <v>4559.0949305000004</v>
      </c>
      <c r="G26" s="127">
        <f t="shared" si="3"/>
        <v>113.01701120974521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2529.6857723112157</v>
      </c>
      <c r="K26" s="45">
        <f>GEW!$E$12+($F26-GEW!$E$12)*SUM(Fasering!$D$5:$D$8)</f>
        <v>2935.7501714704426</v>
      </c>
      <c r="L26" s="45">
        <f>GEW!$E$12+($F26-GEW!$E$12)*SUM(Fasering!$D$5:$D$9)</f>
        <v>3341.8145706296696</v>
      </c>
      <c r="M26" s="45">
        <f>GEW!$E$12+($F26-GEW!$E$12)*SUM(Fasering!$D$5:$D$10)</f>
        <v>3747.8789697888965</v>
      </c>
      <c r="N26" s="45">
        <f>GEW!$E$12+($F26-GEW!$E$12)*SUM(Fasering!$D$5:$D$11)</f>
        <v>4153.0305313407735</v>
      </c>
      <c r="O26" s="72">
        <f>GEW!$E$12+($F26-GEW!$E$12)*SUM(Fasering!$D$5:$D$12)</f>
        <v>4559.0949305000013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6"/>
        <v>0</v>
      </c>
      <c r="Z26" s="127">
        <f t="shared" si="7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629.57325869508884</v>
      </c>
      <c r="AJ26" s="9">
        <f>($AK$2+(K26+T26)*12*7.57%)*SUM(Fasering!$D$5:$D$8)</f>
        <v>1140.8975933389563</v>
      </c>
      <c r="AK26" s="9">
        <f>($AK$2+(L26+U26)*12*7.57%)*SUM(Fasering!$D$5:$D$9)</f>
        <v>1761.6682534326019</v>
      </c>
      <c r="AL26" s="9">
        <f>($AK$2+(M26+V26)*12*7.57%)*SUM(Fasering!$D$5:$D$10)</f>
        <v>2491.8852389760254</v>
      </c>
      <c r="AM26" s="9">
        <f>($AK$2+(N26+W26)*12*7.57%)*SUM(Fasering!$D$5:$D$11)</f>
        <v>3329.5382350668269</v>
      </c>
      <c r="AN26" s="82">
        <f>($AK$2+(O26+X26)*12*7.57%)*SUM(Fasering!$D$5:$D$12)</f>
        <v>4278.4018348662021</v>
      </c>
      <c r="AO26" s="5">
        <f>($AK$2+(I26+AA26)*12*7.57%)*SUM(Fasering!$D$5)</f>
        <v>0</v>
      </c>
      <c r="AP26" s="9">
        <f>($AK$2+(J26+AB26)*12*7.57%)*SUM(Fasering!$D$5:$D$7)</f>
        <v>629.57325869508884</v>
      </c>
      <c r="AQ26" s="9">
        <f>($AK$2+(K26+AC26)*12*7.57%)*SUM(Fasering!$D$5:$D$8)</f>
        <v>1140.8975933389563</v>
      </c>
      <c r="AR26" s="9">
        <f>($AK$2+(L26+AD26)*12*7.57%)*SUM(Fasering!$D$5:$D$9)</f>
        <v>1761.6682534326019</v>
      </c>
      <c r="AS26" s="9">
        <f>($AK$2+(M26+AE26)*12*7.57%)*SUM(Fasering!$D$5:$D$10)</f>
        <v>2491.8852389760254</v>
      </c>
      <c r="AT26" s="9">
        <f>($AK$2+(N26+AF26)*12*7.57%)*SUM(Fasering!$D$5:$D$11)</f>
        <v>3329.5382350668269</v>
      </c>
      <c r="AU26" s="82">
        <f>($AK$2+(O26+AG26)*12*7.57%)*SUM(Fasering!$D$5:$D$12)</f>
        <v>4278.4018348662021</v>
      </c>
    </row>
    <row r="27" spans="1:47" x14ac:dyDescent="0.3">
      <c r="A27" s="32">
        <f t="shared" si="8"/>
        <v>19</v>
      </c>
      <c r="B27" s="125">
        <v>40648.74</v>
      </c>
      <c r="C27" s="126"/>
      <c r="D27" s="125">
        <f t="shared" si="0"/>
        <v>54709.139166000001</v>
      </c>
      <c r="E27" s="127">
        <f t="shared" si="1"/>
        <v>1356.2041345169423</v>
      </c>
      <c r="F27" s="125">
        <f t="shared" si="2"/>
        <v>4559.0949305000004</v>
      </c>
      <c r="G27" s="127">
        <f t="shared" si="3"/>
        <v>113.01701120974521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2529.6857723112157</v>
      </c>
      <c r="K27" s="45">
        <f>GEW!$E$12+($F27-GEW!$E$12)*SUM(Fasering!$D$5:$D$8)</f>
        <v>2935.7501714704426</v>
      </c>
      <c r="L27" s="45">
        <f>GEW!$E$12+($F27-GEW!$E$12)*SUM(Fasering!$D$5:$D$9)</f>
        <v>3341.8145706296696</v>
      </c>
      <c r="M27" s="45">
        <f>GEW!$E$12+($F27-GEW!$E$12)*SUM(Fasering!$D$5:$D$10)</f>
        <v>3747.8789697888965</v>
      </c>
      <c r="N27" s="45">
        <f>GEW!$E$12+($F27-GEW!$E$12)*SUM(Fasering!$D$5:$D$11)</f>
        <v>4153.0305313407735</v>
      </c>
      <c r="O27" s="72">
        <f>GEW!$E$12+($F27-GEW!$E$12)*SUM(Fasering!$D$5:$D$12)</f>
        <v>4559.0949305000013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6"/>
        <v>0</v>
      </c>
      <c r="Z27" s="127">
        <f t="shared" si="7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629.57325869508884</v>
      </c>
      <c r="AJ27" s="9">
        <f>($AK$2+(K27+T27)*12*7.57%)*SUM(Fasering!$D$5:$D$8)</f>
        <v>1140.8975933389563</v>
      </c>
      <c r="AK27" s="9">
        <f>($AK$2+(L27+U27)*12*7.57%)*SUM(Fasering!$D$5:$D$9)</f>
        <v>1761.6682534326019</v>
      </c>
      <c r="AL27" s="9">
        <f>($AK$2+(M27+V27)*12*7.57%)*SUM(Fasering!$D$5:$D$10)</f>
        <v>2491.8852389760254</v>
      </c>
      <c r="AM27" s="9">
        <f>($AK$2+(N27+W27)*12*7.57%)*SUM(Fasering!$D$5:$D$11)</f>
        <v>3329.5382350668269</v>
      </c>
      <c r="AN27" s="82">
        <f>($AK$2+(O27+X27)*12*7.57%)*SUM(Fasering!$D$5:$D$12)</f>
        <v>4278.4018348662021</v>
      </c>
      <c r="AO27" s="5">
        <f>($AK$2+(I27+AA27)*12*7.57%)*SUM(Fasering!$D$5)</f>
        <v>0</v>
      </c>
      <c r="AP27" s="9">
        <f>($AK$2+(J27+AB27)*12*7.57%)*SUM(Fasering!$D$5:$D$7)</f>
        <v>629.57325869508884</v>
      </c>
      <c r="AQ27" s="9">
        <f>($AK$2+(K27+AC27)*12*7.57%)*SUM(Fasering!$D$5:$D$8)</f>
        <v>1140.8975933389563</v>
      </c>
      <c r="AR27" s="9">
        <f>($AK$2+(L27+AD27)*12*7.57%)*SUM(Fasering!$D$5:$D$9)</f>
        <v>1761.6682534326019</v>
      </c>
      <c r="AS27" s="9">
        <f>($AK$2+(M27+AE27)*12*7.57%)*SUM(Fasering!$D$5:$D$10)</f>
        <v>2491.8852389760254</v>
      </c>
      <c r="AT27" s="9">
        <f>($AK$2+(N27+AF27)*12*7.57%)*SUM(Fasering!$D$5:$D$11)</f>
        <v>3329.5382350668269</v>
      </c>
      <c r="AU27" s="82">
        <f>($AK$2+(O27+AG27)*12*7.57%)*SUM(Fasering!$D$5:$D$12)</f>
        <v>4278.4018348662021</v>
      </c>
    </row>
    <row r="28" spans="1:47" x14ac:dyDescent="0.3">
      <c r="A28" s="32">
        <f t="shared" si="8"/>
        <v>20</v>
      </c>
      <c r="B28" s="125">
        <v>42117.95</v>
      </c>
      <c r="C28" s="126"/>
      <c r="D28" s="125">
        <f t="shared" si="0"/>
        <v>56686.548905000003</v>
      </c>
      <c r="E28" s="127">
        <f t="shared" si="1"/>
        <v>1405.2228415291065</v>
      </c>
      <c r="F28" s="125">
        <f t="shared" si="2"/>
        <v>4723.8790754166666</v>
      </c>
      <c r="G28" s="127">
        <f t="shared" si="3"/>
        <v>117.10190346075886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2572.2929692909902</v>
      </c>
      <c r="K28" s="45">
        <f>GEW!$E$12+($F28-GEW!$E$12)*SUM(Fasering!$D$5:$D$8)</f>
        <v>3002.8037491886284</v>
      </c>
      <c r="L28" s="45">
        <f>GEW!$E$12+($F28-GEW!$E$12)*SUM(Fasering!$D$5:$D$9)</f>
        <v>3433.3145290862667</v>
      </c>
      <c r="M28" s="45">
        <f>GEW!$E$12+($F28-GEW!$E$12)*SUM(Fasering!$D$5:$D$10)</f>
        <v>3863.8253089839054</v>
      </c>
      <c r="N28" s="45">
        <f>GEW!$E$12+($F28-GEW!$E$12)*SUM(Fasering!$D$5:$D$11)</f>
        <v>4293.3682955190288</v>
      </c>
      <c r="O28" s="72">
        <f>GEW!$E$12+($F28-GEW!$E$12)*SUM(Fasering!$D$5:$D$12)</f>
        <v>4723.8790754166675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6"/>
        <v>0</v>
      </c>
      <c r="Z28" s="127">
        <f t="shared" si="7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639.58080551963019</v>
      </c>
      <c r="AJ28" s="9">
        <f>($AK$2+(K28+T28)*12*7.57%)*SUM(Fasering!$D$5:$D$8)</f>
        <v>1165.6835458320547</v>
      </c>
      <c r="AK28" s="9">
        <f>($AK$2+(L28+U28)*12*7.57%)*SUM(Fasering!$D$5:$D$9)</f>
        <v>1807.8216318282525</v>
      </c>
      <c r="AL28" s="9">
        <f>($AK$2+(M28+V28)*12*7.57%)*SUM(Fasering!$D$5:$D$10)</f>
        <v>2565.9950635082246</v>
      </c>
      <c r="AM28" s="9">
        <f>($AK$2+(N28+W28)*12*7.57%)*SUM(Fasering!$D$5:$D$11)</f>
        <v>3438.1084779005791</v>
      </c>
      <c r="AN28" s="82">
        <f>($AK$2+(O28+X28)*12*7.57%)*SUM(Fasering!$D$5:$D$12)</f>
        <v>4428.0917521085021</v>
      </c>
      <c r="AO28" s="5">
        <f>($AK$2+(I28+AA28)*12*7.57%)*SUM(Fasering!$D$5)</f>
        <v>0</v>
      </c>
      <c r="AP28" s="9">
        <f>($AK$2+(J28+AB28)*12*7.57%)*SUM(Fasering!$D$5:$D$7)</f>
        <v>639.58080551963019</v>
      </c>
      <c r="AQ28" s="9">
        <f>($AK$2+(K28+AC28)*12*7.57%)*SUM(Fasering!$D$5:$D$8)</f>
        <v>1165.6835458320547</v>
      </c>
      <c r="AR28" s="9">
        <f>($AK$2+(L28+AD28)*12*7.57%)*SUM(Fasering!$D$5:$D$9)</f>
        <v>1807.8216318282525</v>
      </c>
      <c r="AS28" s="9">
        <f>($AK$2+(M28+AE28)*12*7.57%)*SUM(Fasering!$D$5:$D$10)</f>
        <v>2565.9950635082246</v>
      </c>
      <c r="AT28" s="9">
        <f>($AK$2+(N28+AF28)*12*7.57%)*SUM(Fasering!$D$5:$D$11)</f>
        <v>3438.1084779005791</v>
      </c>
      <c r="AU28" s="82">
        <f>($AK$2+(O28+AG28)*12*7.57%)*SUM(Fasering!$D$5:$D$12)</f>
        <v>4428.0917521085021</v>
      </c>
    </row>
    <row r="29" spans="1:47" x14ac:dyDescent="0.3">
      <c r="A29" s="32">
        <f t="shared" si="8"/>
        <v>21</v>
      </c>
      <c r="B29" s="125">
        <v>42117.95</v>
      </c>
      <c r="C29" s="126"/>
      <c r="D29" s="125">
        <f t="shared" si="0"/>
        <v>56686.548905000003</v>
      </c>
      <c r="E29" s="127">
        <f t="shared" si="1"/>
        <v>1405.2228415291065</v>
      </c>
      <c r="F29" s="125">
        <f t="shared" si="2"/>
        <v>4723.8790754166666</v>
      </c>
      <c r="G29" s="127">
        <f t="shared" si="3"/>
        <v>117.10190346075886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2572.2929692909902</v>
      </c>
      <c r="K29" s="45">
        <f>GEW!$E$12+($F29-GEW!$E$12)*SUM(Fasering!$D$5:$D$8)</f>
        <v>3002.8037491886284</v>
      </c>
      <c r="L29" s="45">
        <f>GEW!$E$12+($F29-GEW!$E$12)*SUM(Fasering!$D$5:$D$9)</f>
        <v>3433.3145290862667</v>
      </c>
      <c r="M29" s="45">
        <f>GEW!$E$12+($F29-GEW!$E$12)*SUM(Fasering!$D$5:$D$10)</f>
        <v>3863.8253089839054</v>
      </c>
      <c r="N29" s="45">
        <f>GEW!$E$12+($F29-GEW!$E$12)*SUM(Fasering!$D$5:$D$11)</f>
        <v>4293.3682955190288</v>
      </c>
      <c r="O29" s="72">
        <f>GEW!$E$12+($F29-GEW!$E$12)*SUM(Fasering!$D$5:$D$12)</f>
        <v>4723.8790754166675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6"/>
        <v>0</v>
      </c>
      <c r="Z29" s="127">
        <f t="shared" si="7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639.58080551963019</v>
      </c>
      <c r="AJ29" s="9">
        <f>($AK$2+(K29+T29)*12*7.57%)*SUM(Fasering!$D$5:$D$8)</f>
        <v>1165.6835458320547</v>
      </c>
      <c r="AK29" s="9">
        <f>($AK$2+(L29+U29)*12*7.57%)*SUM(Fasering!$D$5:$D$9)</f>
        <v>1807.8216318282525</v>
      </c>
      <c r="AL29" s="9">
        <f>($AK$2+(M29+V29)*12*7.57%)*SUM(Fasering!$D$5:$D$10)</f>
        <v>2565.9950635082246</v>
      </c>
      <c r="AM29" s="9">
        <f>($AK$2+(N29+W29)*12*7.57%)*SUM(Fasering!$D$5:$D$11)</f>
        <v>3438.1084779005791</v>
      </c>
      <c r="AN29" s="82">
        <f>($AK$2+(O29+X29)*12*7.57%)*SUM(Fasering!$D$5:$D$12)</f>
        <v>4428.0917521085021</v>
      </c>
      <c r="AO29" s="5">
        <f>($AK$2+(I29+AA29)*12*7.57%)*SUM(Fasering!$D$5)</f>
        <v>0</v>
      </c>
      <c r="AP29" s="9">
        <f>($AK$2+(J29+AB29)*12*7.57%)*SUM(Fasering!$D$5:$D$7)</f>
        <v>639.58080551963019</v>
      </c>
      <c r="AQ29" s="9">
        <f>($AK$2+(K29+AC29)*12*7.57%)*SUM(Fasering!$D$5:$D$8)</f>
        <v>1165.6835458320547</v>
      </c>
      <c r="AR29" s="9">
        <f>($AK$2+(L29+AD29)*12*7.57%)*SUM(Fasering!$D$5:$D$9)</f>
        <v>1807.8216318282525</v>
      </c>
      <c r="AS29" s="9">
        <f>($AK$2+(M29+AE29)*12*7.57%)*SUM(Fasering!$D$5:$D$10)</f>
        <v>2565.9950635082246</v>
      </c>
      <c r="AT29" s="9">
        <f>($AK$2+(N29+AF29)*12*7.57%)*SUM(Fasering!$D$5:$D$11)</f>
        <v>3438.1084779005791</v>
      </c>
      <c r="AU29" s="82">
        <f>($AK$2+(O29+AG29)*12*7.57%)*SUM(Fasering!$D$5:$D$12)</f>
        <v>4428.0917521085021</v>
      </c>
    </row>
    <row r="30" spans="1:47" x14ac:dyDescent="0.3">
      <c r="A30" s="32">
        <f t="shared" si="8"/>
        <v>22</v>
      </c>
      <c r="B30" s="125">
        <v>43750.42</v>
      </c>
      <c r="C30" s="126"/>
      <c r="D30" s="125">
        <f t="shared" si="0"/>
        <v>58883.690278000002</v>
      </c>
      <c r="E30" s="127">
        <f t="shared" si="1"/>
        <v>1459.688553466915</v>
      </c>
      <c r="F30" s="125">
        <f t="shared" si="2"/>
        <v>4906.9741898333341</v>
      </c>
      <c r="G30" s="127">
        <f t="shared" si="3"/>
        <v>121.6407127889096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2619.6347181584583</v>
      </c>
      <c r="K30" s="45">
        <f>GEW!$E$12+($F30-GEW!$E$12)*SUM(Fasering!$D$5:$D$8)</f>
        <v>3077.3083836640321</v>
      </c>
      <c r="L30" s="45">
        <f>GEW!$E$12+($F30-GEW!$E$12)*SUM(Fasering!$D$5:$D$9)</f>
        <v>3534.9820491696059</v>
      </c>
      <c r="M30" s="45">
        <f>GEW!$E$12+($F30-GEW!$E$12)*SUM(Fasering!$D$5:$D$10)</f>
        <v>3992.6557146751798</v>
      </c>
      <c r="N30" s="45">
        <f>GEW!$E$12+($F30-GEW!$E$12)*SUM(Fasering!$D$5:$D$11)</f>
        <v>4449.3005243277603</v>
      </c>
      <c r="O30" s="72">
        <f>GEW!$E$12+($F30-GEW!$E$12)*SUM(Fasering!$D$5:$D$12)</f>
        <v>4906.974189833335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6"/>
        <v>0</v>
      </c>
      <c r="Z30" s="127">
        <f t="shared" si="7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650.70040037990145</v>
      </c>
      <c r="AJ30" s="9">
        <f>($AK$2+(K30+T30)*12*7.57%)*SUM(Fasering!$D$5:$D$8)</f>
        <v>1193.22373672812</v>
      </c>
      <c r="AK30" s="9">
        <f>($AK$2+(L30+U30)*12*7.57%)*SUM(Fasering!$D$5:$D$9)</f>
        <v>1859.1036171329731</v>
      </c>
      <c r="AL30" s="9">
        <f>($AK$2+(M30+V30)*12*7.57%)*SUM(Fasering!$D$5:$D$10)</f>
        <v>2648.3400415944602</v>
      </c>
      <c r="AM30" s="9">
        <f>($AK$2+(N30+W30)*12*7.57%)*SUM(Fasering!$D$5:$D$11)</f>
        <v>3558.7431484506119</v>
      </c>
      <c r="AN30" s="82">
        <f>($AK$2+(O30+X30)*12*7.57%)*SUM(Fasering!$D$5:$D$12)</f>
        <v>4594.4153540446032</v>
      </c>
      <c r="AO30" s="5">
        <f>($AK$2+(I30+AA30)*12*7.57%)*SUM(Fasering!$D$5)</f>
        <v>0</v>
      </c>
      <c r="AP30" s="9">
        <f>($AK$2+(J30+AB30)*12*7.57%)*SUM(Fasering!$D$5:$D$7)</f>
        <v>650.70040037990145</v>
      </c>
      <c r="AQ30" s="9">
        <f>($AK$2+(K30+AC30)*12*7.57%)*SUM(Fasering!$D$5:$D$8)</f>
        <v>1193.22373672812</v>
      </c>
      <c r="AR30" s="9">
        <f>($AK$2+(L30+AD30)*12*7.57%)*SUM(Fasering!$D$5:$D$9)</f>
        <v>1859.1036171329731</v>
      </c>
      <c r="AS30" s="9">
        <f>($AK$2+(M30+AE30)*12*7.57%)*SUM(Fasering!$D$5:$D$10)</f>
        <v>2648.3400415944602</v>
      </c>
      <c r="AT30" s="9">
        <f>($AK$2+(N30+AF30)*12*7.57%)*SUM(Fasering!$D$5:$D$11)</f>
        <v>3558.7431484506119</v>
      </c>
      <c r="AU30" s="82">
        <f>($AK$2+(O30+AG30)*12*7.57%)*SUM(Fasering!$D$5:$D$12)</f>
        <v>4594.4153540446032</v>
      </c>
    </row>
    <row r="31" spans="1:47" x14ac:dyDescent="0.3">
      <c r="A31" s="32">
        <f t="shared" si="8"/>
        <v>23</v>
      </c>
      <c r="B31" s="125">
        <v>45382.93</v>
      </c>
      <c r="C31" s="126"/>
      <c r="D31" s="125">
        <f t="shared" si="0"/>
        <v>61080.885487000007</v>
      </c>
      <c r="E31" s="127">
        <f t="shared" si="1"/>
        <v>1514.1555999643035</v>
      </c>
      <c r="F31" s="125">
        <f t="shared" si="2"/>
        <v>5090.0737905833339</v>
      </c>
      <c r="G31" s="127">
        <f t="shared" si="3"/>
        <v>126.17963333035863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2666.9776270288385</v>
      </c>
      <c r="K31" s="45">
        <f>GEW!$E$12+($F31-GEW!$E$12)*SUM(Fasering!$D$5:$D$8)</f>
        <v>3151.8148437076716</v>
      </c>
      <c r="L31" s="45">
        <f>GEW!$E$12+($F31-GEW!$E$12)*SUM(Fasering!$D$5:$D$9)</f>
        <v>3636.6520603865047</v>
      </c>
      <c r="M31" s="45">
        <f>GEW!$E$12+($F31-GEW!$E$12)*SUM(Fasering!$D$5:$D$10)</f>
        <v>4121.4892770653378</v>
      </c>
      <c r="N31" s="45">
        <f>GEW!$E$12+($F31-GEW!$E$12)*SUM(Fasering!$D$5:$D$11)</f>
        <v>4605.2365739045017</v>
      </c>
      <c r="O31" s="72">
        <f>GEW!$E$12+($F31-GEW!$E$12)*SUM(Fasering!$D$5:$D$12)</f>
        <v>5090.0737905833348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6"/>
        <v>0</v>
      </c>
      <c r="Z31" s="127">
        <f t="shared" si="7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661.82026770079631</v>
      </c>
      <c r="AJ31" s="9">
        <f>($AK$2+(K31+T31)*12*7.57%)*SUM(Fasering!$D$5:$D$8)</f>
        <v>1220.7646024345256</v>
      </c>
      <c r="AK31" s="9">
        <f>($AK$2+(L31+U31)*12*7.57%)*SUM(Fasering!$D$5:$D$9)</f>
        <v>1910.3868589872238</v>
      </c>
      <c r="AL31" s="9">
        <f>($AK$2+(M31+V31)*12*7.57%)*SUM(Fasering!$D$5:$D$10)</f>
        <v>2730.6870373588913</v>
      </c>
      <c r="AM31" s="9">
        <f>($AK$2+(N31+W31)*12*7.57%)*SUM(Fasering!$D$5:$D$11)</f>
        <v>3679.3807748815034</v>
      </c>
      <c r="AN31" s="82">
        <f>($AK$2+(O31+X31)*12*7.57%)*SUM(Fasering!$D$5:$D$12)</f>
        <v>4760.7430313659024</v>
      </c>
      <c r="AO31" s="5">
        <f>($AK$2+(I31+AA31)*12*7.57%)*SUM(Fasering!$D$5)</f>
        <v>0</v>
      </c>
      <c r="AP31" s="9">
        <f>($AK$2+(J31+AB31)*12*7.57%)*SUM(Fasering!$D$5:$D$7)</f>
        <v>661.82026770079631</v>
      </c>
      <c r="AQ31" s="9">
        <f>($AK$2+(K31+AC31)*12*7.57%)*SUM(Fasering!$D$5:$D$8)</f>
        <v>1220.7646024345256</v>
      </c>
      <c r="AR31" s="9">
        <f>($AK$2+(L31+AD31)*12*7.57%)*SUM(Fasering!$D$5:$D$9)</f>
        <v>1910.3868589872238</v>
      </c>
      <c r="AS31" s="9">
        <f>($AK$2+(M31+AE31)*12*7.57%)*SUM(Fasering!$D$5:$D$10)</f>
        <v>2730.6870373588913</v>
      </c>
      <c r="AT31" s="9">
        <f>($AK$2+(N31+AF31)*12*7.57%)*SUM(Fasering!$D$5:$D$11)</f>
        <v>3679.3807748815034</v>
      </c>
      <c r="AU31" s="82">
        <f>($AK$2+(O31+AG31)*12*7.57%)*SUM(Fasering!$D$5:$D$12)</f>
        <v>4760.7430313659024</v>
      </c>
    </row>
    <row r="32" spans="1:47" x14ac:dyDescent="0.3">
      <c r="A32" s="32">
        <f t="shared" si="8"/>
        <v>24</v>
      </c>
      <c r="B32" s="125">
        <v>46688.9</v>
      </c>
      <c r="C32" s="126"/>
      <c r="D32" s="125">
        <f t="shared" si="0"/>
        <v>62838.590510000009</v>
      </c>
      <c r="E32" s="127">
        <f t="shared" si="1"/>
        <v>1557.7279693306134</v>
      </c>
      <c r="F32" s="125">
        <f t="shared" si="2"/>
        <v>5236.5492091666674</v>
      </c>
      <c r="G32" s="127">
        <f t="shared" si="3"/>
        <v>129.81066411088443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2704.8508521223762</v>
      </c>
      <c r="K32" s="45">
        <f>GEW!$E$12+($F32-GEW!$E$12)*SUM(Fasering!$D$5:$D$8)</f>
        <v>3211.418277452759</v>
      </c>
      <c r="L32" s="45">
        <f>GEW!$E$12+($F32-GEW!$E$12)*SUM(Fasering!$D$5:$D$9)</f>
        <v>3717.9857027831413</v>
      </c>
      <c r="M32" s="45">
        <f>GEW!$E$12+($F32-GEW!$E$12)*SUM(Fasering!$D$5:$D$10)</f>
        <v>4224.5531281135245</v>
      </c>
      <c r="N32" s="45">
        <f>GEW!$E$12+($F32-GEW!$E$12)*SUM(Fasering!$D$5:$D$11)</f>
        <v>4729.9817838362851</v>
      </c>
      <c r="O32" s="72">
        <f>GEW!$E$12+($F32-GEW!$E$12)*SUM(Fasering!$D$5:$D$12)</f>
        <v>5236.5492091666683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6"/>
        <v>0</v>
      </c>
      <c r="Z32" s="127">
        <f t="shared" si="7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670.71590271991977</v>
      </c>
      <c r="AJ32" s="9">
        <f>($AK$2+(K32+T32)*12*7.57%)*SUM(Fasering!$D$5:$D$8)</f>
        <v>1242.796653929827</v>
      </c>
      <c r="AK32" s="9">
        <f>($AK$2+(L32+U32)*12*7.57%)*SUM(Fasering!$D$5:$D$9)</f>
        <v>1951.4122587485701</v>
      </c>
      <c r="AL32" s="9">
        <f>($AK$2+(M32+V32)*12*7.57%)*SUM(Fasering!$D$5:$D$10)</f>
        <v>2796.5627171761507</v>
      </c>
      <c r="AM32" s="9">
        <f>($AK$2+(N32+W32)*12*7.57%)*SUM(Fasering!$D$5:$D$11)</f>
        <v>3775.8880679394015</v>
      </c>
      <c r="AN32" s="82">
        <f>($AK$2+(O32+X32)*12*7.57%)*SUM(Fasering!$D$5:$D$12)</f>
        <v>4893.8013016070026</v>
      </c>
      <c r="AO32" s="5">
        <f>($AK$2+(I32+AA32)*12*7.57%)*SUM(Fasering!$D$5)</f>
        <v>0</v>
      </c>
      <c r="AP32" s="9">
        <f>($AK$2+(J32+AB32)*12*7.57%)*SUM(Fasering!$D$5:$D$7)</f>
        <v>670.71590271991977</v>
      </c>
      <c r="AQ32" s="9">
        <f>($AK$2+(K32+AC32)*12*7.57%)*SUM(Fasering!$D$5:$D$8)</f>
        <v>1242.796653929827</v>
      </c>
      <c r="AR32" s="9">
        <f>($AK$2+(L32+AD32)*12*7.57%)*SUM(Fasering!$D$5:$D$9)</f>
        <v>1951.4122587485701</v>
      </c>
      <c r="AS32" s="9">
        <f>($AK$2+(M32+AE32)*12*7.57%)*SUM(Fasering!$D$5:$D$10)</f>
        <v>2796.5627171761507</v>
      </c>
      <c r="AT32" s="9">
        <f>($AK$2+(N32+AF32)*12*7.57%)*SUM(Fasering!$D$5:$D$11)</f>
        <v>3775.8880679394015</v>
      </c>
      <c r="AU32" s="82">
        <f>($AK$2+(O32+AG32)*12*7.57%)*SUM(Fasering!$D$5:$D$12)</f>
        <v>4893.8013016070026</v>
      </c>
    </row>
    <row r="33" spans="1:47" x14ac:dyDescent="0.3">
      <c r="A33" s="32">
        <f t="shared" si="8"/>
        <v>25</v>
      </c>
      <c r="B33" s="125">
        <v>46688.9</v>
      </c>
      <c r="C33" s="126"/>
      <c r="D33" s="125">
        <f t="shared" si="0"/>
        <v>62838.590510000009</v>
      </c>
      <c r="E33" s="127">
        <f t="shared" si="1"/>
        <v>1557.7279693306134</v>
      </c>
      <c r="F33" s="125">
        <f t="shared" si="2"/>
        <v>5236.5492091666674</v>
      </c>
      <c r="G33" s="127">
        <f t="shared" si="3"/>
        <v>129.81066411088443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2704.8508521223762</v>
      </c>
      <c r="K33" s="45">
        <f>GEW!$E$12+($F33-GEW!$E$12)*SUM(Fasering!$D$5:$D$8)</f>
        <v>3211.418277452759</v>
      </c>
      <c r="L33" s="45">
        <f>GEW!$E$12+($F33-GEW!$E$12)*SUM(Fasering!$D$5:$D$9)</f>
        <v>3717.9857027831413</v>
      </c>
      <c r="M33" s="45">
        <f>GEW!$E$12+($F33-GEW!$E$12)*SUM(Fasering!$D$5:$D$10)</f>
        <v>4224.5531281135245</v>
      </c>
      <c r="N33" s="45">
        <f>GEW!$E$12+($F33-GEW!$E$12)*SUM(Fasering!$D$5:$D$11)</f>
        <v>4729.9817838362851</v>
      </c>
      <c r="O33" s="72">
        <f>GEW!$E$12+($F33-GEW!$E$12)*SUM(Fasering!$D$5:$D$12)</f>
        <v>5236.5492091666683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6"/>
        <v>0</v>
      </c>
      <c r="Z33" s="127">
        <f t="shared" si="7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670.71590271991977</v>
      </c>
      <c r="AJ33" s="9">
        <f>($AK$2+(K33+T33)*12*7.57%)*SUM(Fasering!$D$5:$D$8)</f>
        <v>1242.796653929827</v>
      </c>
      <c r="AK33" s="9">
        <f>($AK$2+(L33+U33)*12*7.57%)*SUM(Fasering!$D$5:$D$9)</f>
        <v>1951.4122587485701</v>
      </c>
      <c r="AL33" s="9">
        <f>($AK$2+(M33+V33)*12*7.57%)*SUM(Fasering!$D$5:$D$10)</f>
        <v>2796.5627171761507</v>
      </c>
      <c r="AM33" s="9">
        <f>($AK$2+(N33+W33)*12*7.57%)*SUM(Fasering!$D$5:$D$11)</f>
        <v>3775.8880679394015</v>
      </c>
      <c r="AN33" s="82">
        <f>($AK$2+(O33+X33)*12*7.57%)*SUM(Fasering!$D$5:$D$12)</f>
        <v>4893.8013016070026</v>
      </c>
      <c r="AO33" s="5">
        <f>($AK$2+(I33+AA33)*12*7.57%)*SUM(Fasering!$D$5)</f>
        <v>0</v>
      </c>
      <c r="AP33" s="9">
        <f>($AK$2+(J33+AB33)*12*7.57%)*SUM(Fasering!$D$5:$D$7)</f>
        <v>670.71590271991977</v>
      </c>
      <c r="AQ33" s="9">
        <f>($AK$2+(K33+AC33)*12*7.57%)*SUM(Fasering!$D$5:$D$8)</f>
        <v>1242.796653929827</v>
      </c>
      <c r="AR33" s="9">
        <f>($AK$2+(L33+AD33)*12*7.57%)*SUM(Fasering!$D$5:$D$9)</f>
        <v>1951.4122587485701</v>
      </c>
      <c r="AS33" s="9">
        <f>($AK$2+(M33+AE33)*12*7.57%)*SUM(Fasering!$D$5:$D$10)</f>
        <v>2796.5627171761507</v>
      </c>
      <c r="AT33" s="9">
        <f>($AK$2+(N33+AF33)*12*7.57%)*SUM(Fasering!$D$5:$D$11)</f>
        <v>3775.8880679394015</v>
      </c>
      <c r="AU33" s="82">
        <f>($AK$2+(O33+AG33)*12*7.57%)*SUM(Fasering!$D$5:$D$12)</f>
        <v>4893.8013016070026</v>
      </c>
    </row>
    <row r="34" spans="1:47" x14ac:dyDescent="0.3">
      <c r="A34" s="32">
        <f t="shared" si="8"/>
        <v>26</v>
      </c>
      <c r="B34" s="125">
        <v>46688.9</v>
      </c>
      <c r="C34" s="126"/>
      <c r="D34" s="125">
        <f t="shared" si="0"/>
        <v>62838.590510000009</v>
      </c>
      <c r="E34" s="127">
        <f t="shared" si="1"/>
        <v>1557.7279693306134</v>
      </c>
      <c r="F34" s="125">
        <f t="shared" si="2"/>
        <v>5236.5492091666674</v>
      </c>
      <c r="G34" s="127">
        <f t="shared" si="3"/>
        <v>129.81066411088443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2704.8508521223762</v>
      </c>
      <c r="K34" s="45">
        <f>GEW!$E$12+($F34-GEW!$E$12)*SUM(Fasering!$D$5:$D$8)</f>
        <v>3211.418277452759</v>
      </c>
      <c r="L34" s="45">
        <f>GEW!$E$12+($F34-GEW!$E$12)*SUM(Fasering!$D$5:$D$9)</f>
        <v>3717.9857027831413</v>
      </c>
      <c r="M34" s="45">
        <f>GEW!$E$12+($F34-GEW!$E$12)*SUM(Fasering!$D$5:$D$10)</f>
        <v>4224.5531281135245</v>
      </c>
      <c r="N34" s="45">
        <f>GEW!$E$12+($F34-GEW!$E$12)*SUM(Fasering!$D$5:$D$11)</f>
        <v>4729.9817838362851</v>
      </c>
      <c r="O34" s="72">
        <f>GEW!$E$12+($F34-GEW!$E$12)*SUM(Fasering!$D$5:$D$12)</f>
        <v>5236.5492091666683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6"/>
        <v>0</v>
      </c>
      <c r="Z34" s="127">
        <f t="shared" si="7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670.71590271991977</v>
      </c>
      <c r="AJ34" s="9">
        <f>($AK$2+(K34+T34)*12*7.57%)*SUM(Fasering!$D$5:$D$8)</f>
        <v>1242.796653929827</v>
      </c>
      <c r="AK34" s="9">
        <f>($AK$2+(L34+U34)*12*7.57%)*SUM(Fasering!$D$5:$D$9)</f>
        <v>1951.4122587485701</v>
      </c>
      <c r="AL34" s="9">
        <f>($AK$2+(M34+V34)*12*7.57%)*SUM(Fasering!$D$5:$D$10)</f>
        <v>2796.5627171761507</v>
      </c>
      <c r="AM34" s="9">
        <f>($AK$2+(N34+W34)*12*7.57%)*SUM(Fasering!$D$5:$D$11)</f>
        <v>3775.8880679394015</v>
      </c>
      <c r="AN34" s="82">
        <f>($AK$2+(O34+X34)*12*7.57%)*SUM(Fasering!$D$5:$D$12)</f>
        <v>4893.8013016070026</v>
      </c>
      <c r="AO34" s="5">
        <f>($AK$2+(I34+AA34)*12*7.57%)*SUM(Fasering!$D$5)</f>
        <v>0</v>
      </c>
      <c r="AP34" s="9">
        <f>($AK$2+(J34+AB34)*12*7.57%)*SUM(Fasering!$D$5:$D$7)</f>
        <v>670.71590271991977</v>
      </c>
      <c r="AQ34" s="9">
        <f>($AK$2+(K34+AC34)*12*7.57%)*SUM(Fasering!$D$5:$D$8)</f>
        <v>1242.796653929827</v>
      </c>
      <c r="AR34" s="9">
        <f>($AK$2+(L34+AD34)*12*7.57%)*SUM(Fasering!$D$5:$D$9)</f>
        <v>1951.4122587485701</v>
      </c>
      <c r="AS34" s="9">
        <f>($AK$2+(M34+AE34)*12*7.57%)*SUM(Fasering!$D$5:$D$10)</f>
        <v>2796.5627171761507</v>
      </c>
      <c r="AT34" s="9">
        <f>($AK$2+(N34+AF34)*12*7.57%)*SUM(Fasering!$D$5:$D$11)</f>
        <v>3775.8880679394015</v>
      </c>
      <c r="AU34" s="82">
        <f>($AK$2+(O34+AG34)*12*7.57%)*SUM(Fasering!$D$5:$D$12)</f>
        <v>4893.8013016070026</v>
      </c>
    </row>
    <row r="35" spans="1:47" x14ac:dyDescent="0.3">
      <c r="A35" s="32">
        <f t="shared" si="8"/>
        <v>27</v>
      </c>
      <c r="B35" s="125">
        <v>46688.9</v>
      </c>
      <c r="C35" s="126"/>
      <c r="D35" s="125">
        <f t="shared" si="0"/>
        <v>62838.590510000009</v>
      </c>
      <c r="E35" s="127">
        <f t="shared" si="1"/>
        <v>1557.7279693306134</v>
      </c>
      <c r="F35" s="125">
        <f t="shared" si="2"/>
        <v>5236.5492091666674</v>
      </c>
      <c r="G35" s="127">
        <f t="shared" si="3"/>
        <v>129.81066411088443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2704.8508521223762</v>
      </c>
      <c r="K35" s="45">
        <f>GEW!$E$12+($F35-GEW!$E$12)*SUM(Fasering!$D$5:$D$8)</f>
        <v>3211.418277452759</v>
      </c>
      <c r="L35" s="45">
        <f>GEW!$E$12+($F35-GEW!$E$12)*SUM(Fasering!$D$5:$D$9)</f>
        <v>3717.9857027831413</v>
      </c>
      <c r="M35" s="45">
        <f>GEW!$E$12+($F35-GEW!$E$12)*SUM(Fasering!$D$5:$D$10)</f>
        <v>4224.5531281135245</v>
      </c>
      <c r="N35" s="45">
        <f>GEW!$E$12+($F35-GEW!$E$12)*SUM(Fasering!$D$5:$D$11)</f>
        <v>4729.9817838362851</v>
      </c>
      <c r="O35" s="72">
        <f>GEW!$E$12+($F35-GEW!$E$12)*SUM(Fasering!$D$5:$D$12)</f>
        <v>5236.5492091666683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6"/>
        <v>0</v>
      </c>
      <c r="Z35" s="127">
        <f t="shared" si="7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670.71590271991977</v>
      </c>
      <c r="AJ35" s="9">
        <f>($AK$2+(K35+T35)*12*7.57%)*SUM(Fasering!$D$5:$D$8)</f>
        <v>1242.796653929827</v>
      </c>
      <c r="AK35" s="9">
        <f>($AK$2+(L35+U35)*12*7.57%)*SUM(Fasering!$D$5:$D$9)</f>
        <v>1951.4122587485701</v>
      </c>
      <c r="AL35" s="9">
        <f>($AK$2+(M35+V35)*12*7.57%)*SUM(Fasering!$D$5:$D$10)</f>
        <v>2796.5627171761507</v>
      </c>
      <c r="AM35" s="9">
        <f>($AK$2+(N35+W35)*12*7.57%)*SUM(Fasering!$D$5:$D$11)</f>
        <v>3775.8880679394015</v>
      </c>
      <c r="AN35" s="82">
        <f>($AK$2+(O35+X35)*12*7.57%)*SUM(Fasering!$D$5:$D$12)</f>
        <v>4893.8013016070026</v>
      </c>
      <c r="AO35" s="5">
        <f>($AK$2+(I35+AA35)*12*7.57%)*SUM(Fasering!$D$5)</f>
        <v>0</v>
      </c>
      <c r="AP35" s="9">
        <f>($AK$2+(J35+AB35)*12*7.57%)*SUM(Fasering!$D$5:$D$7)</f>
        <v>670.71590271991977</v>
      </c>
      <c r="AQ35" s="9">
        <f>($AK$2+(K35+AC35)*12*7.57%)*SUM(Fasering!$D$5:$D$8)</f>
        <v>1242.796653929827</v>
      </c>
      <c r="AR35" s="9">
        <f>($AK$2+(L35+AD35)*12*7.57%)*SUM(Fasering!$D$5:$D$9)</f>
        <v>1951.4122587485701</v>
      </c>
      <c r="AS35" s="9">
        <f>($AK$2+(M35+AE35)*12*7.57%)*SUM(Fasering!$D$5:$D$10)</f>
        <v>2796.5627171761507</v>
      </c>
      <c r="AT35" s="9">
        <f>($AK$2+(N35+AF35)*12*7.57%)*SUM(Fasering!$D$5:$D$11)</f>
        <v>3775.8880679394015</v>
      </c>
      <c r="AU35" s="82">
        <f>($AK$2+(O35+AG35)*12*7.57%)*SUM(Fasering!$D$5:$D$12)</f>
        <v>4893.8013016070026</v>
      </c>
    </row>
    <row r="36" spans="1:47" x14ac:dyDescent="0.3">
      <c r="A36" s="35"/>
      <c r="B36" s="128"/>
      <c r="C36" s="129"/>
      <c r="D36" s="128"/>
      <c r="E36" s="129"/>
      <c r="F36" s="128"/>
      <c r="G36" s="129"/>
      <c r="H36" s="46"/>
      <c r="I36" s="46"/>
      <c r="J36" s="46"/>
      <c r="K36" s="46"/>
      <c r="L36" s="46"/>
      <c r="M36" s="46"/>
      <c r="N36" s="46"/>
      <c r="O36" s="70"/>
      <c r="P36" s="128"/>
      <c r="Q36" s="129"/>
      <c r="R36" s="46"/>
      <c r="S36" s="46"/>
      <c r="T36" s="46"/>
      <c r="U36" s="46"/>
      <c r="V36" s="46"/>
      <c r="W36" s="46"/>
      <c r="X36" s="70"/>
      <c r="Y36" s="128"/>
      <c r="Z36" s="129"/>
      <c r="AA36" s="69"/>
      <c r="AB36" s="46"/>
      <c r="AC36" s="46"/>
      <c r="AD36" s="46"/>
      <c r="AE36" s="46"/>
      <c r="AF36" s="46"/>
      <c r="AG36" s="70"/>
      <c r="AH36" s="83"/>
      <c r="AI36" s="84"/>
      <c r="AJ36" s="84"/>
      <c r="AK36" s="84"/>
      <c r="AL36" s="84"/>
      <c r="AM36" s="84"/>
      <c r="AN36" s="85"/>
      <c r="AO36" s="83"/>
      <c r="AP36" s="84"/>
      <c r="AQ36" s="84"/>
      <c r="AR36" s="84"/>
      <c r="AS36" s="84"/>
      <c r="AT36" s="84"/>
      <c r="AU36" s="85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25" style="23" customWidth="1"/>
    <col min="16" max="17" width="7.75" style="23" customWidth="1"/>
    <col min="18" max="24" width="11.25" style="23" customWidth="1"/>
    <col min="25" max="26" width="7.75" style="23" customWidth="1"/>
    <col min="27" max="33" width="11.25" style="23" customWidth="1"/>
    <col min="34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75</v>
      </c>
      <c r="B1" s="21" t="s">
        <v>19</v>
      </c>
      <c r="C1" s="21" t="s">
        <v>76</v>
      </c>
      <c r="D1" s="21"/>
      <c r="E1" s="67"/>
      <c r="G1" s="56"/>
      <c r="H1" s="56"/>
      <c r="I1" s="21"/>
      <c r="L1" s="99">
        <f>D6</f>
        <v>43374</v>
      </c>
      <c r="O1" s="23" t="s">
        <v>77</v>
      </c>
      <c r="Y1"/>
      <c r="Z1"/>
      <c r="AA1"/>
      <c r="AB1"/>
      <c r="AC1"/>
      <c r="AD1"/>
      <c r="AH1" s="76" t="str">
        <f>'L4'!$AH$2</f>
        <v>Berekening eindejaarspremie 2019: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5"/>
      <c r="I2" s="64"/>
      <c r="J2" s="65"/>
      <c r="K2" s="66"/>
      <c r="L2" s="66"/>
      <c r="N2" s="23" t="s">
        <v>21</v>
      </c>
      <c r="O2" s="25">
        <f>'L4'!O3</f>
        <v>1.3459000000000001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32" t="s">
        <v>22</v>
      </c>
      <c r="C4" s="147"/>
      <c r="D4" s="147"/>
      <c r="E4" s="133"/>
      <c r="F4" s="132" t="s">
        <v>23</v>
      </c>
      <c r="G4" s="133"/>
      <c r="H4" s="144" t="s">
        <v>37</v>
      </c>
      <c r="I4" s="145"/>
      <c r="J4" s="145"/>
      <c r="K4" s="145"/>
      <c r="L4" s="145"/>
      <c r="M4" s="145"/>
      <c r="N4" s="145"/>
      <c r="O4" s="146"/>
      <c r="P4" s="132" t="s">
        <v>24</v>
      </c>
      <c r="Q4" s="135"/>
      <c r="R4" s="144" t="s">
        <v>38</v>
      </c>
      <c r="S4" s="145"/>
      <c r="T4" s="145"/>
      <c r="U4" s="145"/>
      <c r="V4" s="145"/>
      <c r="W4" s="145"/>
      <c r="X4" s="146"/>
      <c r="Y4" s="132" t="s">
        <v>25</v>
      </c>
      <c r="Z4" s="133"/>
      <c r="AA4" s="144" t="s">
        <v>39</v>
      </c>
      <c r="AB4" s="145"/>
      <c r="AC4" s="145"/>
      <c r="AD4" s="145"/>
      <c r="AE4" s="145"/>
      <c r="AF4" s="145"/>
      <c r="AG4" s="146"/>
      <c r="AH4" s="144" t="s">
        <v>99</v>
      </c>
      <c r="AI4" s="145"/>
      <c r="AJ4" s="145"/>
      <c r="AK4" s="145"/>
      <c r="AL4" s="145"/>
      <c r="AM4" s="145"/>
      <c r="AN4" s="146"/>
      <c r="AO4" s="144" t="s">
        <v>100</v>
      </c>
      <c r="AP4" s="145"/>
      <c r="AQ4" s="145"/>
      <c r="AR4" s="145"/>
      <c r="AS4" s="145"/>
      <c r="AT4" s="145"/>
      <c r="AU4" s="146"/>
    </row>
    <row r="5" spans="1:47" x14ac:dyDescent="0.3">
      <c r="A5" s="32"/>
      <c r="B5" s="148">
        <v>1</v>
      </c>
      <c r="C5" s="149"/>
      <c r="D5" s="148"/>
      <c r="E5" s="149"/>
      <c r="F5" s="148"/>
      <c r="G5" s="149"/>
      <c r="H5" s="43" t="s">
        <v>128</v>
      </c>
      <c r="I5" s="43" t="s">
        <v>32</v>
      </c>
      <c r="J5" s="43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9" t="s">
        <v>126</v>
      </c>
      <c r="P5" s="148"/>
      <c r="Q5" s="149"/>
      <c r="R5" s="43" t="s">
        <v>127</v>
      </c>
      <c r="S5" s="43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9" t="s">
        <v>126</v>
      </c>
      <c r="Y5" s="150" t="s">
        <v>27</v>
      </c>
      <c r="Z5" s="149"/>
      <c r="AA5" s="43" t="s">
        <v>127</v>
      </c>
      <c r="AB5" s="43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9" t="s">
        <v>126</v>
      </c>
      <c r="AH5" s="43" t="s">
        <v>127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9" t="s">
        <v>126</v>
      </c>
      <c r="AO5" s="43" t="s">
        <v>127</v>
      </c>
      <c r="AP5" s="43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9" t="s">
        <v>126</v>
      </c>
    </row>
    <row r="6" spans="1:47" x14ac:dyDescent="0.3">
      <c r="A6" s="32"/>
      <c r="B6" s="136" t="s">
        <v>30</v>
      </c>
      <c r="C6" s="137"/>
      <c r="D6" s="142">
        <f>'L4'!$D$8</f>
        <v>43374</v>
      </c>
      <c r="E6" s="141"/>
      <c r="F6" s="142">
        <f>D6</f>
        <v>43374</v>
      </c>
      <c r="G6" s="143"/>
      <c r="H6" s="105"/>
      <c r="I6" s="47" t="s">
        <v>101</v>
      </c>
      <c r="J6" s="4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0"/>
      <c r="Q6" s="141"/>
      <c r="R6" s="47" t="s">
        <v>101</v>
      </c>
      <c r="S6" s="4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0"/>
      <c r="Z6" s="141"/>
      <c r="AA6" s="47" t="s">
        <v>101</v>
      </c>
      <c r="AB6" s="4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32"/>
      <c r="C7" s="133"/>
      <c r="D7" s="134"/>
      <c r="E7" s="135"/>
      <c r="F7" s="134"/>
      <c r="G7" s="135"/>
      <c r="H7" s="44"/>
      <c r="I7" s="44"/>
      <c r="J7" s="44"/>
      <c r="K7" s="44"/>
      <c r="L7" s="44"/>
      <c r="M7" s="44"/>
      <c r="N7" s="44"/>
      <c r="O7" s="75"/>
      <c r="P7" s="134"/>
      <c r="Q7" s="135"/>
      <c r="R7" s="44"/>
      <c r="S7" s="44"/>
      <c r="T7" s="44"/>
      <c r="U7" s="44"/>
      <c r="V7" s="44"/>
      <c r="W7" s="44"/>
      <c r="X7" s="75"/>
      <c r="Y7" s="134"/>
      <c r="Z7" s="135"/>
      <c r="AA7" s="74"/>
      <c r="AB7" s="44"/>
      <c r="AC7" s="44"/>
      <c r="AD7" s="44"/>
      <c r="AE7" s="44"/>
      <c r="AF7" s="44"/>
      <c r="AG7" s="75"/>
      <c r="AH7" s="79"/>
      <c r="AI7" s="80"/>
      <c r="AJ7" s="80"/>
      <c r="AK7" s="80"/>
      <c r="AL7" s="80"/>
      <c r="AM7" s="80"/>
      <c r="AN7" s="81"/>
      <c r="AO7" s="79"/>
      <c r="AP7" s="80"/>
      <c r="AQ7" s="80"/>
      <c r="AR7" s="80"/>
      <c r="AS7" s="80"/>
      <c r="AT7" s="80"/>
      <c r="AU7" s="81"/>
    </row>
    <row r="8" spans="1:47" x14ac:dyDescent="0.3">
      <c r="A8" s="32">
        <v>0</v>
      </c>
      <c r="B8" s="125">
        <v>31377.86</v>
      </c>
      <c r="C8" s="126"/>
      <c r="D8" s="125">
        <f t="shared" ref="D8:D35" si="0">B8*$O$2</f>
        <v>42231.461774000003</v>
      </c>
      <c r="E8" s="127">
        <f t="shared" ref="E8:E35" si="1">D8/40.3399</f>
        <v>1046.8905915483183</v>
      </c>
      <c r="F8" s="125">
        <f t="shared" ref="F8:F35" si="2">B8/12*$O$2</f>
        <v>3519.2884811666668</v>
      </c>
      <c r="G8" s="127">
        <f t="shared" ref="G8:G35" si="3">F8/40.3399</f>
        <v>87.240882629026515</v>
      </c>
      <c r="H8" s="45">
        <f>'L4'!$H$10</f>
        <v>1707.89</v>
      </c>
      <c r="I8" s="45">
        <f>GEW!$E$12+($F8-GEW!$E$12)*SUM(Fasering!$D$5)</f>
        <v>1821.9627753333334</v>
      </c>
      <c r="J8" s="45">
        <f>GEW!$E$12+($F8-GEW!$E$12)*SUM(Fasering!$D$5:$D$7)</f>
        <v>2260.8295772568313</v>
      </c>
      <c r="K8" s="45">
        <f>GEW!$E$12+($F8-GEW!$E$12)*SUM(Fasering!$D$5:$D$8)</f>
        <v>2512.6345701636337</v>
      </c>
      <c r="L8" s="45">
        <f>GEW!$E$12+($F8-GEW!$E$12)*SUM(Fasering!$D$5:$D$9)</f>
        <v>2764.4395630704357</v>
      </c>
      <c r="M8" s="45">
        <f>GEW!$E$12+($F8-GEW!$E$12)*SUM(Fasering!$D$5:$D$10)</f>
        <v>3016.2445559772382</v>
      </c>
      <c r="N8" s="45">
        <f>GEW!$E$12+($F8-GEW!$E$12)*SUM(Fasering!$D$5:$D$11)</f>
        <v>3267.4834882598648</v>
      </c>
      <c r="O8" s="72">
        <f>GEW!$E$12+($F8-GEW!$E$12)*SUM(Fasering!$D$5:$D$12)</f>
        <v>3519.2884811666672</v>
      </c>
      <c r="P8" s="125">
        <f t="shared" ref="P8:P35" si="4">((B8&lt;19968.2)*913.03+(B8&gt;19968.2)*(B8&lt;20424.71)*(20424.71-B8+456.51)+(B8&gt;20424.71)*(B8&lt;22659.62)*456.51+(B8&gt;22659.62)*(B8&lt;23116.13)*(23116.13-B8))/12*$O$2</f>
        <v>0</v>
      </c>
      <c r="Q8" s="127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45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25">
        <f t="shared" ref="Y8:Y35" si="6">((B8&lt;19968.2)*456.51+(B8&gt;19968.2)*(B8&lt;20196.46)*(20196.46-B8+228.26)+(B8&gt;20196.46)*(B8&lt;22659.62)*228.26+(B8&gt;22659.62)*(B8&lt;22887.88)*(22887.88-B8))/12*$O$2</f>
        <v>0</v>
      </c>
      <c r="Z8" s="127">
        <f t="shared" ref="Z8:Z35" si="7">Y8/40.3399</f>
        <v>0</v>
      </c>
      <c r="AA8" s="71">
        <f>$Y8*SUM(Fasering!$D$5)</f>
        <v>0</v>
      </c>
      <c r="AB8" s="45">
        <f>$Y8*SUM(Fasering!$D$5:$D$7)</f>
        <v>0</v>
      </c>
      <c r="AC8" s="45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9">
        <f>($AK$2+(J8+S8)*12*7.57%)*SUM(Fasering!$D$5:$D$7)</f>
        <v>566.42451501331141</v>
      </c>
      <c r="AJ8" s="9">
        <f>($AK$2+(K8+T8)*12*7.57%)*SUM(Fasering!$D$5:$D$8)</f>
        <v>984.49545120187895</v>
      </c>
      <c r="AK8" s="9">
        <f>($AK$2+(L8+U8)*12*7.57%)*SUM(Fasering!$D$5:$D$9)</f>
        <v>1470.4352556306055</v>
      </c>
      <c r="AL8" s="9">
        <f>($AK$2+(M8+V8)*12*7.57%)*SUM(Fasering!$D$5:$D$10)</f>
        <v>2024.2439282994912</v>
      </c>
      <c r="AM8" s="9">
        <f>($AK$2+(N8+W8)*12*7.57%)*SUM(Fasering!$D$5:$D$11)</f>
        <v>2644.4478171670225</v>
      </c>
      <c r="AN8" s="82">
        <f>($AK$2+(O8+X8)*12*7.57%)*SUM(Fasering!$D$5:$D$12)</f>
        <v>3333.8416562918019</v>
      </c>
      <c r="AO8" s="5">
        <f>($AK$2+(I8+AA8)*12*7.57%)*SUM(Fasering!$D$5)</f>
        <v>0</v>
      </c>
      <c r="AP8" s="9">
        <f>($AK$2+(J8+AB8)*12*7.57%)*SUM(Fasering!$D$5:$D$7)</f>
        <v>566.42451501331141</v>
      </c>
      <c r="AQ8" s="9">
        <f>($AK$2+(K8+AC8)*12*7.57%)*SUM(Fasering!$D$5:$D$8)</f>
        <v>984.49545120187895</v>
      </c>
      <c r="AR8" s="9">
        <f>($AK$2+(L8+AD8)*12*7.57%)*SUM(Fasering!$D$5:$D$9)</f>
        <v>1470.4352556306055</v>
      </c>
      <c r="AS8" s="9">
        <f>($AK$2+(M8+AE8)*12*7.57%)*SUM(Fasering!$D$5:$D$10)</f>
        <v>2024.2439282994912</v>
      </c>
      <c r="AT8" s="9">
        <f>($AK$2+(N8+AF8)*12*7.57%)*SUM(Fasering!$D$5:$D$11)</f>
        <v>2644.4478171670225</v>
      </c>
      <c r="AU8" s="82">
        <f>($AK$2+(O8+AG8)*12*7.57%)*SUM(Fasering!$D$5:$D$12)</f>
        <v>3333.8416562918019</v>
      </c>
    </row>
    <row r="9" spans="1:47" x14ac:dyDescent="0.3">
      <c r="A9" s="32">
        <f t="shared" ref="A9:A35" si="8">+A8+1</f>
        <v>1</v>
      </c>
      <c r="B9" s="125">
        <v>32139.07</v>
      </c>
      <c r="C9" s="126"/>
      <c r="D9" s="125">
        <f t="shared" si="0"/>
        <v>43255.974313000006</v>
      </c>
      <c r="E9" s="127">
        <f t="shared" si="1"/>
        <v>1072.2875939950275</v>
      </c>
      <c r="F9" s="125">
        <f t="shared" si="2"/>
        <v>3604.6645260833334</v>
      </c>
      <c r="G9" s="127">
        <f t="shared" si="3"/>
        <v>89.357299499585608</v>
      </c>
      <c r="H9" s="45">
        <f>'L4'!$H$10</f>
        <v>1707.89</v>
      </c>
      <c r="I9" s="45">
        <f>GEW!$E$12+($F9-GEW!$E$12)*SUM(Fasering!$D$5)</f>
        <v>1821.9627753333334</v>
      </c>
      <c r="J9" s="45">
        <f>GEW!$E$12+($F9-GEW!$E$12)*SUM(Fasering!$D$5:$D$7)</f>
        <v>2282.904722683948</v>
      </c>
      <c r="K9" s="45">
        <f>GEW!$E$12+($F9-GEW!$E$12)*SUM(Fasering!$D$5:$D$8)</f>
        <v>2547.3755900960191</v>
      </c>
      <c r="L9" s="45">
        <f>GEW!$E$12+($F9-GEW!$E$12)*SUM(Fasering!$D$5:$D$9)</f>
        <v>2811.8464575080907</v>
      </c>
      <c r="M9" s="45">
        <f>GEW!$E$12+($F9-GEW!$E$12)*SUM(Fasering!$D$5:$D$10)</f>
        <v>3076.3173249201618</v>
      </c>
      <c r="N9" s="45">
        <f>GEW!$E$12+($F9-GEW!$E$12)*SUM(Fasering!$D$5:$D$11)</f>
        <v>3340.1936586712627</v>
      </c>
      <c r="O9" s="72">
        <f>GEW!$E$12+($F9-GEW!$E$12)*SUM(Fasering!$D$5:$D$12)</f>
        <v>3604.6645260833338</v>
      </c>
      <c r="P9" s="125">
        <f t="shared" si="4"/>
        <v>0</v>
      </c>
      <c r="Q9" s="127">
        <f t="shared" si="5"/>
        <v>0</v>
      </c>
      <c r="R9" s="45">
        <f>$P9*SUM(Fasering!$D$5)</f>
        <v>0</v>
      </c>
      <c r="S9" s="45">
        <f>$P9*SUM(Fasering!$D$5:$D$7)</f>
        <v>0</v>
      </c>
      <c r="T9" s="45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25">
        <f t="shared" si="6"/>
        <v>0</v>
      </c>
      <c r="Z9" s="127">
        <f t="shared" si="7"/>
        <v>0</v>
      </c>
      <c r="AA9" s="71">
        <f>$Y9*SUM(Fasering!$D$5)</f>
        <v>0</v>
      </c>
      <c r="AB9" s="45">
        <f>$Y9*SUM(Fasering!$D$5:$D$7)</f>
        <v>0</v>
      </c>
      <c r="AC9" s="45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9">
        <f>($AK$2+(J9+S9)*12*7.57%)*SUM(Fasering!$D$5:$D$7)</f>
        <v>571.60950879793654</v>
      </c>
      <c r="AJ9" s="9">
        <f>($AK$2+(K9+T9)*12*7.57%)*SUM(Fasering!$D$5:$D$8)</f>
        <v>997.33726067586247</v>
      </c>
      <c r="AK9" s="9">
        <f>($AK$2+(L9+U9)*12*7.57%)*SUM(Fasering!$D$5:$D$9)</f>
        <v>1494.3477073349591</v>
      </c>
      <c r="AL9" s="9">
        <f>($AK$2+(M9+V9)*12*7.57%)*SUM(Fasering!$D$5:$D$10)</f>
        <v>2062.6408487752269</v>
      </c>
      <c r="AM9" s="9">
        <f>($AK$2+(N9+W9)*12*7.57%)*SUM(Fasering!$D$5:$D$11)</f>
        <v>2700.6989688386561</v>
      </c>
      <c r="AN9" s="82">
        <f>($AK$2+(O9+X9)*12*7.57%)*SUM(Fasering!$D$5:$D$12)</f>
        <v>3411.3972554941015</v>
      </c>
      <c r="AO9" s="5">
        <f>($AK$2+(I9+AA9)*12*7.57%)*SUM(Fasering!$D$5)</f>
        <v>0</v>
      </c>
      <c r="AP9" s="9">
        <f>($AK$2+(J9+AB9)*12*7.57%)*SUM(Fasering!$D$5:$D$7)</f>
        <v>571.60950879793654</v>
      </c>
      <c r="AQ9" s="9">
        <f>($AK$2+(K9+AC9)*12*7.57%)*SUM(Fasering!$D$5:$D$8)</f>
        <v>997.33726067586247</v>
      </c>
      <c r="AR9" s="9">
        <f>($AK$2+(L9+AD9)*12*7.57%)*SUM(Fasering!$D$5:$D$9)</f>
        <v>1494.3477073349591</v>
      </c>
      <c r="AS9" s="9">
        <f>($AK$2+(M9+AE9)*12*7.57%)*SUM(Fasering!$D$5:$D$10)</f>
        <v>2062.6408487752269</v>
      </c>
      <c r="AT9" s="9">
        <f>($AK$2+(N9+AF9)*12*7.57%)*SUM(Fasering!$D$5:$D$11)</f>
        <v>2700.6989688386561</v>
      </c>
      <c r="AU9" s="82">
        <f>($AK$2+(O9+AG9)*12*7.57%)*SUM(Fasering!$D$5:$D$12)</f>
        <v>3411.3972554941015</v>
      </c>
    </row>
    <row r="10" spans="1:47" x14ac:dyDescent="0.3">
      <c r="A10" s="32">
        <f t="shared" si="8"/>
        <v>2</v>
      </c>
      <c r="B10" s="125">
        <v>32900.239999999998</v>
      </c>
      <c r="C10" s="126"/>
      <c r="D10" s="125">
        <f t="shared" si="0"/>
        <v>44280.433016000003</v>
      </c>
      <c r="E10" s="127">
        <f t="shared" si="1"/>
        <v>1097.6832618821563</v>
      </c>
      <c r="F10" s="125">
        <f t="shared" si="2"/>
        <v>3690.0360846666667</v>
      </c>
      <c r="G10" s="127">
        <f t="shared" si="3"/>
        <v>91.473605156846361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2304.9787081081522</v>
      </c>
      <c r="K10" s="45">
        <f>GEW!$E$12+($F10-GEW!$E$12)*SUM(Fasering!$D$5:$D$8)</f>
        <v>2582.1147844601683</v>
      </c>
      <c r="L10" s="45">
        <f>GEW!$E$12+($F10-GEW!$E$12)*SUM(Fasering!$D$5:$D$9)</f>
        <v>2859.2508608121848</v>
      </c>
      <c r="M10" s="45">
        <f>GEW!$E$12+($F10-GEW!$E$12)*SUM(Fasering!$D$5:$D$10)</f>
        <v>3136.3869371642013</v>
      </c>
      <c r="N10" s="45">
        <f>GEW!$E$12+($F10-GEW!$E$12)*SUM(Fasering!$D$5:$D$11)</f>
        <v>3412.9000083146507</v>
      </c>
      <c r="O10" s="72">
        <f>GEW!$E$12+($F10-GEW!$E$12)*SUM(Fasering!$D$5:$D$12)</f>
        <v>3690.0360846666672</v>
      </c>
      <c r="P10" s="125">
        <f t="shared" si="4"/>
        <v>0</v>
      </c>
      <c r="Q10" s="127">
        <f t="shared" si="5"/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25">
        <f t="shared" si="6"/>
        <v>0</v>
      </c>
      <c r="Z10" s="127">
        <f t="shared" si="7"/>
        <v>0</v>
      </c>
      <c r="AA10" s="71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9">
        <f>($AK$2+(J10+S10)*12*7.57%)*SUM(Fasering!$D$5:$D$7)</f>
        <v>576.79423012193797</v>
      </c>
      <c r="AJ10" s="9">
        <f>($AK$2+(K10+T10)*12*7.57%)*SUM(Fasering!$D$5:$D$8)</f>
        <v>1010.178395339506</v>
      </c>
      <c r="AK10" s="9">
        <f>($AK$2+(L10+U10)*12*7.57%)*SUM(Fasering!$D$5:$D$9)</f>
        <v>1518.258902489782</v>
      </c>
      <c r="AL10" s="9">
        <f>($AK$2+(M10+V10)*12*7.57%)*SUM(Fasering!$D$5:$D$10)</f>
        <v>2101.0357515727669</v>
      </c>
      <c r="AM10" s="9">
        <f>($AK$2+(N10+W10)*12*7.57%)*SUM(Fasering!$D$5:$D$11)</f>
        <v>2756.9471646294319</v>
      </c>
      <c r="AN10" s="82">
        <f>($AK$2+(O10+X10)*12*7.57%)*SUM(Fasering!$D$5:$D$12)</f>
        <v>3488.9487793112021</v>
      </c>
      <c r="AO10" s="5">
        <f>($AK$2+(I10+AA10)*12*7.57%)*SUM(Fasering!$D$5)</f>
        <v>0</v>
      </c>
      <c r="AP10" s="9">
        <f>($AK$2+(J10+AB10)*12*7.57%)*SUM(Fasering!$D$5:$D$7)</f>
        <v>576.79423012193797</v>
      </c>
      <c r="AQ10" s="9">
        <f>($AK$2+(K10+AC10)*12*7.57%)*SUM(Fasering!$D$5:$D$8)</f>
        <v>1010.178395339506</v>
      </c>
      <c r="AR10" s="9">
        <f>($AK$2+(L10+AD10)*12*7.57%)*SUM(Fasering!$D$5:$D$9)</f>
        <v>1518.258902489782</v>
      </c>
      <c r="AS10" s="9">
        <f>($AK$2+(M10+AE10)*12*7.57%)*SUM(Fasering!$D$5:$D$10)</f>
        <v>2101.0357515727669</v>
      </c>
      <c r="AT10" s="9">
        <f>($AK$2+(N10+AF10)*12*7.57%)*SUM(Fasering!$D$5:$D$11)</f>
        <v>2756.9471646294319</v>
      </c>
      <c r="AU10" s="82">
        <f>($AK$2+(O10+AG10)*12*7.57%)*SUM(Fasering!$D$5:$D$12)</f>
        <v>3488.9487793112021</v>
      </c>
    </row>
    <row r="11" spans="1:47" x14ac:dyDescent="0.3">
      <c r="A11" s="32">
        <f t="shared" si="8"/>
        <v>3</v>
      </c>
      <c r="B11" s="125">
        <v>33661.06</v>
      </c>
      <c r="C11" s="126"/>
      <c r="D11" s="125">
        <f t="shared" si="0"/>
        <v>45304.420654000001</v>
      </c>
      <c r="E11" s="127">
        <f t="shared" si="1"/>
        <v>1123.0672523729609</v>
      </c>
      <c r="F11" s="125">
        <f t="shared" si="2"/>
        <v>3775.3683878333331</v>
      </c>
      <c r="G11" s="127">
        <f t="shared" si="3"/>
        <v>93.588937697746729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2327.042543506871</v>
      </c>
      <c r="K11" s="45">
        <f>GEW!$E$12+($F11-GEW!$E$12)*SUM(Fasering!$D$5:$D$8)</f>
        <v>2616.8380051022482</v>
      </c>
      <c r="L11" s="45">
        <f>GEW!$E$12+($F11-GEW!$E$12)*SUM(Fasering!$D$5:$D$9)</f>
        <v>2906.6334666976254</v>
      </c>
      <c r="M11" s="45">
        <f>GEW!$E$12+($F11-GEW!$E$12)*SUM(Fasering!$D$5:$D$10)</f>
        <v>3196.4289282930031</v>
      </c>
      <c r="N11" s="45">
        <f>GEW!$E$12+($F11-GEW!$E$12)*SUM(Fasering!$D$5:$D$11)</f>
        <v>3485.5729262379564</v>
      </c>
      <c r="O11" s="72">
        <f>GEW!$E$12+($F11-GEW!$E$12)*SUM(Fasering!$D$5:$D$12)</f>
        <v>3775.3683878333336</v>
      </c>
      <c r="P11" s="125">
        <f t="shared" si="4"/>
        <v>0</v>
      </c>
      <c r="Q11" s="127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25">
        <f t="shared" si="6"/>
        <v>0</v>
      </c>
      <c r="Z11" s="127">
        <f t="shared" si="7"/>
        <v>0</v>
      </c>
      <c r="AA11" s="71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9">
        <f>($AK$2+(J11+S11)*12*7.57%)*SUM(Fasering!$D$5:$D$7)</f>
        <v>581.9765674154819</v>
      </c>
      <c r="AJ11" s="9">
        <f>($AK$2+(K11+T11)*12*7.57%)*SUM(Fasering!$D$5:$D$8)</f>
        <v>1023.0136254126737</v>
      </c>
      <c r="AK11" s="9">
        <f>($AK$2+(L11+U11)*12*7.57%)*SUM(Fasering!$D$5:$D$9)</f>
        <v>1542.1591028362122</v>
      </c>
      <c r="AL11" s="9">
        <f>($AK$2+(M11+V11)*12*7.57%)*SUM(Fasering!$D$5:$D$10)</f>
        <v>2139.4129996860979</v>
      </c>
      <c r="AM11" s="9">
        <f>($AK$2+(N11+W11)*12*7.57%)*SUM(Fasering!$D$5:$D$11)</f>
        <v>2813.1694964627127</v>
      </c>
      <c r="AN11" s="82">
        <f>($AK$2+(O11+X11)*12*7.57%)*SUM(Fasering!$D$5:$D$12)</f>
        <v>3566.4646435078012</v>
      </c>
      <c r="AO11" s="5">
        <f>($AK$2+(I11+AA11)*12*7.57%)*SUM(Fasering!$D$5)</f>
        <v>0</v>
      </c>
      <c r="AP11" s="9">
        <f>($AK$2+(J11+AB11)*12*7.57%)*SUM(Fasering!$D$5:$D$7)</f>
        <v>581.9765674154819</v>
      </c>
      <c r="AQ11" s="9">
        <f>($AK$2+(K11+AC11)*12*7.57%)*SUM(Fasering!$D$5:$D$8)</f>
        <v>1023.0136254126737</v>
      </c>
      <c r="AR11" s="9">
        <f>($AK$2+(L11+AD11)*12*7.57%)*SUM(Fasering!$D$5:$D$9)</f>
        <v>1542.1591028362122</v>
      </c>
      <c r="AS11" s="9">
        <f>($AK$2+(M11+AE11)*12*7.57%)*SUM(Fasering!$D$5:$D$10)</f>
        <v>2139.4129996860979</v>
      </c>
      <c r="AT11" s="9">
        <f>($AK$2+(N11+AF11)*12*7.57%)*SUM(Fasering!$D$5:$D$11)</f>
        <v>2813.1694964627127</v>
      </c>
      <c r="AU11" s="82">
        <f>($AK$2+(O11+AG11)*12*7.57%)*SUM(Fasering!$D$5:$D$12)</f>
        <v>3566.4646435078012</v>
      </c>
    </row>
    <row r="12" spans="1:47" x14ac:dyDescent="0.3">
      <c r="A12" s="32">
        <f t="shared" si="8"/>
        <v>4</v>
      </c>
      <c r="B12" s="125">
        <v>33661.06</v>
      </c>
      <c r="C12" s="126"/>
      <c r="D12" s="125">
        <f t="shared" si="0"/>
        <v>45304.420654000001</v>
      </c>
      <c r="E12" s="127">
        <f t="shared" si="1"/>
        <v>1123.0672523729609</v>
      </c>
      <c r="F12" s="125">
        <f t="shared" si="2"/>
        <v>3775.3683878333331</v>
      </c>
      <c r="G12" s="127">
        <f t="shared" si="3"/>
        <v>93.588937697746729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2327.042543506871</v>
      </c>
      <c r="K12" s="45">
        <f>GEW!$E$12+($F12-GEW!$E$12)*SUM(Fasering!$D$5:$D$8)</f>
        <v>2616.8380051022482</v>
      </c>
      <c r="L12" s="45">
        <f>GEW!$E$12+($F12-GEW!$E$12)*SUM(Fasering!$D$5:$D$9)</f>
        <v>2906.6334666976254</v>
      </c>
      <c r="M12" s="45">
        <f>GEW!$E$12+($F12-GEW!$E$12)*SUM(Fasering!$D$5:$D$10)</f>
        <v>3196.4289282930031</v>
      </c>
      <c r="N12" s="45">
        <f>GEW!$E$12+($F12-GEW!$E$12)*SUM(Fasering!$D$5:$D$11)</f>
        <v>3485.5729262379564</v>
      </c>
      <c r="O12" s="72">
        <f>GEW!$E$12+($F12-GEW!$E$12)*SUM(Fasering!$D$5:$D$12)</f>
        <v>3775.3683878333336</v>
      </c>
      <c r="P12" s="125">
        <f t="shared" si="4"/>
        <v>0</v>
      </c>
      <c r="Q12" s="127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25">
        <f t="shared" si="6"/>
        <v>0</v>
      </c>
      <c r="Z12" s="127">
        <f t="shared" si="7"/>
        <v>0</v>
      </c>
      <c r="AA12" s="71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9">
        <f>($AK$2+(J12+S12)*12*7.57%)*SUM(Fasering!$D$5:$D$7)</f>
        <v>581.9765674154819</v>
      </c>
      <c r="AJ12" s="9">
        <f>($AK$2+(K12+T12)*12*7.57%)*SUM(Fasering!$D$5:$D$8)</f>
        <v>1023.0136254126737</v>
      </c>
      <c r="AK12" s="9">
        <f>($AK$2+(L12+U12)*12*7.57%)*SUM(Fasering!$D$5:$D$9)</f>
        <v>1542.1591028362122</v>
      </c>
      <c r="AL12" s="9">
        <f>($AK$2+(M12+V12)*12*7.57%)*SUM(Fasering!$D$5:$D$10)</f>
        <v>2139.4129996860979</v>
      </c>
      <c r="AM12" s="9">
        <f>($AK$2+(N12+W12)*12*7.57%)*SUM(Fasering!$D$5:$D$11)</f>
        <v>2813.1694964627127</v>
      </c>
      <c r="AN12" s="82">
        <f>($AK$2+(O12+X12)*12*7.57%)*SUM(Fasering!$D$5:$D$12)</f>
        <v>3566.4646435078012</v>
      </c>
      <c r="AO12" s="5">
        <f>($AK$2+(I12+AA12)*12*7.57%)*SUM(Fasering!$D$5)</f>
        <v>0</v>
      </c>
      <c r="AP12" s="9">
        <f>($AK$2+(J12+AB12)*12*7.57%)*SUM(Fasering!$D$5:$D$7)</f>
        <v>581.9765674154819</v>
      </c>
      <c r="AQ12" s="9">
        <f>($AK$2+(K12+AC12)*12*7.57%)*SUM(Fasering!$D$5:$D$8)</f>
        <v>1023.0136254126737</v>
      </c>
      <c r="AR12" s="9">
        <f>($AK$2+(L12+AD12)*12*7.57%)*SUM(Fasering!$D$5:$D$9)</f>
        <v>1542.1591028362122</v>
      </c>
      <c r="AS12" s="9">
        <f>($AK$2+(M12+AE12)*12*7.57%)*SUM(Fasering!$D$5:$D$10)</f>
        <v>2139.4129996860979</v>
      </c>
      <c r="AT12" s="9">
        <f>($AK$2+(N12+AF12)*12*7.57%)*SUM(Fasering!$D$5:$D$11)</f>
        <v>2813.1694964627127</v>
      </c>
      <c r="AU12" s="82">
        <f>($AK$2+(O12+AG12)*12*7.57%)*SUM(Fasering!$D$5:$D$12)</f>
        <v>3566.4646435078012</v>
      </c>
    </row>
    <row r="13" spans="1:47" x14ac:dyDescent="0.3">
      <c r="A13" s="32">
        <f t="shared" si="8"/>
        <v>5</v>
      </c>
      <c r="B13" s="125">
        <v>34992.94</v>
      </c>
      <c r="C13" s="126"/>
      <c r="D13" s="125">
        <f t="shared" si="0"/>
        <v>47096.997946000003</v>
      </c>
      <c r="E13" s="127">
        <f t="shared" si="1"/>
        <v>1167.5040827071957</v>
      </c>
      <c r="F13" s="125">
        <f t="shared" si="2"/>
        <v>3924.7498288333336</v>
      </c>
      <c r="G13" s="127">
        <f t="shared" si="3"/>
        <v>97.292006892266301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2365.6671604870321</v>
      </c>
      <c r="K13" s="45">
        <f>GEW!$E$12+($F13-GEW!$E$12)*SUM(Fasering!$D$5:$D$8)</f>
        <v>2677.6239506725192</v>
      </c>
      <c r="L13" s="45">
        <f>GEW!$E$12+($F13-GEW!$E$12)*SUM(Fasering!$D$5:$D$9)</f>
        <v>2989.5807408580067</v>
      </c>
      <c r="M13" s="45">
        <f>GEW!$E$12+($F13-GEW!$E$12)*SUM(Fasering!$D$5:$D$10)</f>
        <v>3301.5375310434938</v>
      </c>
      <c r="N13" s="45">
        <f>GEW!$E$12+($F13-GEW!$E$12)*SUM(Fasering!$D$5:$D$11)</f>
        <v>3612.7930386478465</v>
      </c>
      <c r="O13" s="72">
        <f>GEW!$E$12+($F13-GEW!$E$12)*SUM(Fasering!$D$5:$D$12)</f>
        <v>3924.749828833334</v>
      </c>
      <c r="P13" s="125">
        <f t="shared" si="4"/>
        <v>0</v>
      </c>
      <c r="Q13" s="127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25">
        <f t="shared" si="6"/>
        <v>0</v>
      </c>
      <c r="Z13" s="127">
        <f t="shared" si="7"/>
        <v>0</v>
      </c>
      <c r="AA13" s="71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9">
        <f>($AK$2+(J13+S13)*12*7.57%)*SUM(Fasering!$D$5:$D$7)</f>
        <v>591.04868880362255</v>
      </c>
      <c r="AJ13" s="9">
        <f>($AK$2+(K13+T13)*12*7.57%)*SUM(Fasering!$D$5:$D$8)</f>
        <v>1045.4827853057509</v>
      </c>
      <c r="AK13" s="9">
        <f>($AK$2+(L13+U13)*12*7.57%)*SUM(Fasering!$D$5:$D$9)</f>
        <v>1583.9984325559933</v>
      </c>
      <c r="AL13" s="9">
        <f>($AK$2+(M13+V13)*12*7.57%)*SUM(Fasering!$D$5:$D$10)</f>
        <v>2206.59563055435</v>
      </c>
      <c r="AM13" s="9">
        <f>($AK$2+(N13+W13)*12*7.57%)*SUM(Fasering!$D$5:$D$11)</f>
        <v>2911.5914613454852</v>
      </c>
      <c r="AN13" s="82">
        <f>($AK$2+(O13+X13)*12*7.57%)*SUM(Fasering!$D$5:$D$12)</f>
        <v>3702.1627445122022</v>
      </c>
      <c r="AO13" s="5">
        <f>($AK$2+(I13+AA13)*12*7.57%)*SUM(Fasering!$D$5)</f>
        <v>0</v>
      </c>
      <c r="AP13" s="9">
        <f>($AK$2+(J13+AB13)*12*7.57%)*SUM(Fasering!$D$5:$D$7)</f>
        <v>591.04868880362255</v>
      </c>
      <c r="AQ13" s="9">
        <f>($AK$2+(K13+AC13)*12*7.57%)*SUM(Fasering!$D$5:$D$8)</f>
        <v>1045.4827853057509</v>
      </c>
      <c r="AR13" s="9">
        <f>($AK$2+(L13+AD13)*12*7.57%)*SUM(Fasering!$D$5:$D$9)</f>
        <v>1583.9984325559933</v>
      </c>
      <c r="AS13" s="9">
        <f>($AK$2+(M13+AE13)*12*7.57%)*SUM(Fasering!$D$5:$D$10)</f>
        <v>2206.59563055435</v>
      </c>
      <c r="AT13" s="9">
        <f>($AK$2+(N13+AF13)*12*7.57%)*SUM(Fasering!$D$5:$D$11)</f>
        <v>2911.5914613454852</v>
      </c>
      <c r="AU13" s="82">
        <f>($AK$2+(O13+AG13)*12*7.57%)*SUM(Fasering!$D$5:$D$12)</f>
        <v>3702.1627445122022</v>
      </c>
    </row>
    <row r="14" spans="1:47" x14ac:dyDescent="0.3">
      <c r="A14" s="32">
        <f t="shared" si="8"/>
        <v>6</v>
      </c>
      <c r="B14" s="125">
        <v>34992.94</v>
      </c>
      <c r="C14" s="126"/>
      <c r="D14" s="125">
        <f t="shared" si="0"/>
        <v>47096.997946000003</v>
      </c>
      <c r="E14" s="127">
        <f t="shared" si="1"/>
        <v>1167.5040827071957</v>
      </c>
      <c r="F14" s="125">
        <f t="shared" si="2"/>
        <v>3924.7498288333336</v>
      </c>
      <c r="G14" s="127">
        <f t="shared" si="3"/>
        <v>97.292006892266301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2365.6671604870321</v>
      </c>
      <c r="K14" s="45">
        <f>GEW!$E$12+($F14-GEW!$E$12)*SUM(Fasering!$D$5:$D$8)</f>
        <v>2677.6239506725192</v>
      </c>
      <c r="L14" s="45">
        <f>GEW!$E$12+($F14-GEW!$E$12)*SUM(Fasering!$D$5:$D$9)</f>
        <v>2989.5807408580067</v>
      </c>
      <c r="M14" s="45">
        <f>GEW!$E$12+($F14-GEW!$E$12)*SUM(Fasering!$D$5:$D$10)</f>
        <v>3301.5375310434938</v>
      </c>
      <c r="N14" s="45">
        <f>GEW!$E$12+($F14-GEW!$E$12)*SUM(Fasering!$D$5:$D$11)</f>
        <v>3612.7930386478465</v>
      </c>
      <c r="O14" s="72">
        <f>GEW!$E$12+($F14-GEW!$E$12)*SUM(Fasering!$D$5:$D$12)</f>
        <v>3924.749828833334</v>
      </c>
      <c r="P14" s="125">
        <f t="shared" si="4"/>
        <v>0</v>
      </c>
      <c r="Q14" s="127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25">
        <f t="shared" si="6"/>
        <v>0</v>
      </c>
      <c r="Z14" s="127">
        <f t="shared" si="7"/>
        <v>0</v>
      </c>
      <c r="AA14" s="71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9">
        <f>($AK$2+(J14+S14)*12*7.57%)*SUM(Fasering!$D$5:$D$7)</f>
        <v>591.04868880362255</v>
      </c>
      <c r="AJ14" s="9">
        <f>($AK$2+(K14+T14)*12*7.57%)*SUM(Fasering!$D$5:$D$8)</f>
        <v>1045.4827853057509</v>
      </c>
      <c r="AK14" s="9">
        <f>($AK$2+(L14+U14)*12*7.57%)*SUM(Fasering!$D$5:$D$9)</f>
        <v>1583.9984325559933</v>
      </c>
      <c r="AL14" s="9">
        <f>($AK$2+(M14+V14)*12*7.57%)*SUM(Fasering!$D$5:$D$10)</f>
        <v>2206.59563055435</v>
      </c>
      <c r="AM14" s="9">
        <f>($AK$2+(N14+W14)*12*7.57%)*SUM(Fasering!$D$5:$D$11)</f>
        <v>2911.5914613454852</v>
      </c>
      <c r="AN14" s="82">
        <f>($AK$2+(O14+X14)*12*7.57%)*SUM(Fasering!$D$5:$D$12)</f>
        <v>3702.1627445122022</v>
      </c>
      <c r="AO14" s="5">
        <f>($AK$2+(I14+AA14)*12*7.57%)*SUM(Fasering!$D$5)</f>
        <v>0</v>
      </c>
      <c r="AP14" s="9">
        <f>($AK$2+(J14+AB14)*12*7.57%)*SUM(Fasering!$D$5:$D$7)</f>
        <v>591.04868880362255</v>
      </c>
      <c r="AQ14" s="9">
        <f>($AK$2+(K14+AC14)*12*7.57%)*SUM(Fasering!$D$5:$D$8)</f>
        <v>1045.4827853057509</v>
      </c>
      <c r="AR14" s="9">
        <f>($AK$2+(L14+AD14)*12*7.57%)*SUM(Fasering!$D$5:$D$9)</f>
        <v>1583.9984325559933</v>
      </c>
      <c r="AS14" s="9">
        <f>($AK$2+(M14+AE14)*12*7.57%)*SUM(Fasering!$D$5:$D$10)</f>
        <v>2206.59563055435</v>
      </c>
      <c r="AT14" s="9">
        <f>($AK$2+(N14+AF14)*12*7.57%)*SUM(Fasering!$D$5:$D$11)</f>
        <v>2911.5914613454852</v>
      </c>
      <c r="AU14" s="82">
        <f>($AK$2+(O14+AG14)*12*7.57%)*SUM(Fasering!$D$5:$D$12)</f>
        <v>3702.1627445122022</v>
      </c>
    </row>
    <row r="15" spans="1:47" x14ac:dyDescent="0.3">
      <c r="A15" s="32">
        <f t="shared" si="8"/>
        <v>7</v>
      </c>
      <c r="B15" s="125">
        <v>36324.839999999997</v>
      </c>
      <c r="C15" s="126"/>
      <c r="D15" s="125">
        <f t="shared" si="0"/>
        <v>48889.602156000001</v>
      </c>
      <c r="E15" s="127">
        <f t="shared" si="1"/>
        <v>1211.9415803212205</v>
      </c>
      <c r="F15" s="125">
        <f t="shared" si="2"/>
        <v>4074.1335129999998</v>
      </c>
      <c r="G15" s="127">
        <f t="shared" si="3"/>
        <v>100.99513169343503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2404.2923574686492</v>
      </c>
      <c r="K15" s="45">
        <f>GEW!$E$12+($F15-GEW!$E$12)*SUM(Fasering!$D$5:$D$8)</f>
        <v>2738.4108090269083</v>
      </c>
      <c r="L15" s="45">
        <f>GEW!$E$12+($F15-GEW!$E$12)*SUM(Fasering!$D$5:$D$9)</f>
        <v>3072.5292605851673</v>
      </c>
      <c r="M15" s="45">
        <f>GEW!$E$12+($F15-GEW!$E$12)*SUM(Fasering!$D$5:$D$10)</f>
        <v>3406.6477121434268</v>
      </c>
      <c r="N15" s="45">
        <f>GEW!$E$12+($F15-GEW!$E$12)*SUM(Fasering!$D$5:$D$11)</f>
        <v>3740.0150614417407</v>
      </c>
      <c r="O15" s="72">
        <f>GEW!$E$12+($F15-GEW!$E$12)*SUM(Fasering!$D$5:$D$12)</f>
        <v>4074.1335130000002</v>
      </c>
      <c r="P15" s="125">
        <f t="shared" si="4"/>
        <v>0</v>
      </c>
      <c r="Q15" s="127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25">
        <f t="shared" si="6"/>
        <v>0</v>
      </c>
      <c r="Z15" s="127">
        <f t="shared" si="7"/>
        <v>0</v>
      </c>
      <c r="AA15" s="71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9">
        <f>($AK$2+(J15+S15)*12*7.57%)*SUM(Fasering!$D$5:$D$7)</f>
        <v>600.12094642207512</v>
      </c>
      <c r="AJ15" s="9">
        <f>($AK$2+(K15+T15)*12*7.57%)*SUM(Fasering!$D$5:$D$8)</f>
        <v>1067.9522826039981</v>
      </c>
      <c r="AK15" s="9">
        <f>($AK$2+(L15+U15)*12*7.57%)*SUM(Fasering!$D$5:$D$9)</f>
        <v>1625.8383905505395</v>
      </c>
      <c r="AL15" s="9">
        <f>($AK$2+(M15+V15)*12*7.57%)*SUM(Fasering!$D$5:$D$10)</f>
        <v>2273.7792702616998</v>
      </c>
      <c r="AM15" s="9">
        <f>($AK$2+(N15+W15)*12*7.57%)*SUM(Fasering!$D$5:$D$11)</f>
        <v>3010.014904168685</v>
      </c>
      <c r="AN15" s="82">
        <f>($AK$2+(O15+X15)*12*7.57%)*SUM(Fasering!$D$5:$D$12)</f>
        <v>3837.8628832092013</v>
      </c>
      <c r="AO15" s="5">
        <f>($AK$2+(I15+AA15)*12*7.57%)*SUM(Fasering!$D$5)</f>
        <v>0</v>
      </c>
      <c r="AP15" s="9">
        <f>($AK$2+(J15+AB15)*12*7.57%)*SUM(Fasering!$D$5:$D$7)</f>
        <v>600.12094642207512</v>
      </c>
      <c r="AQ15" s="9">
        <f>($AK$2+(K15+AC15)*12*7.57%)*SUM(Fasering!$D$5:$D$8)</f>
        <v>1067.9522826039981</v>
      </c>
      <c r="AR15" s="9">
        <f>($AK$2+(L15+AD15)*12*7.57%)*SUM(Fasering!$D$5:$D$9)</f>
        <v>1625.8383905505395</v>
      </c>
      <c r="AS15" s="9">
        <f>($AK$2+(M15+AE15)*12*7.57%)*SUM(Fasering!$D$5:$D$10)</f>
        <v>2273.7792702616998</v>
      </c>
      <c r="AT15" s="9">
        <f>($AK$2+(N15+AF15)*12*7.57%)*SUM(Fasering!$D$5:$D$11)</f>
        <v>3010.014904168685</v>
      </c>
      <c r="AU15" s="82">
        <f>($AK$2+(O15+AG15)*12*7.57%)*SUM(Fasering!$D$5:$D$12)</f>
        <v>3837.8628832092013</v>
      </c>
    </row>
    <row r="16" spans="1:47" x14ac:dyDescent="0.3">
      <c r="A16" s="32">
        <f t="shared" si="8"/>
        <v>8</v>
      </c>
      <c r="B16" s="125">
        <v>36324.839999999997</v>
      </c>
      <c r="C16" s="126"/>
      <c r="D16" s="125">
        <f t="shared" si="0"/>
        <v>48889.602156000001</v>
      </c>
      <c r="E16" s="127">
        <f t="shared" si="1"/>
        <v>1211.9415803212205</v>
      </c>
      <c r="F16" s="125">
        <f t="shared" si="2"/>
        <v>4074.1335129999998</v>
      </c>
      <c r="G16" s="127">
        <f t="shared" si="3"/>
        <v>100.99513169343503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2404.2923574686492</v>
      </c>
      <c r="K16" s="45">
        <f>GEW!$E$12+($F16-GEW!$E$12)*SUM(Fasering!$D$5:$D$8)</f>
        <v>2738.4108090269083</v>
      </c>
      <c r="L16" s="45">
        <f>GEW!$E$12+($F16-GEW!$E$12)*SUM(Fasering!$D$5:$D$9)</f>
        <v>3072.5292605851673</v>
      </c>
      <c r="M16" s="45">
        <f>GEW!$E$12+($F16-GEW!$E$12)*SUM(Fasering!$D$5:$D$10)</f>
        <v>3406.6477121434268</v>
      </c>
      <c r="N16" s="45">
        <f>GEW!$E$12+($F16-GEW!$E$12)*SUM(Fasering!$D$5:$D$11)</f>
        <v>3740.0150614417407</v>
      </c>
      <c r="O16" s="72">
        <f>GEW!$E$12+($F16-GEW!$E$12)*SUM(Fasering!$D$5:$D$12)</f>
        <v>4074.1335130000002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25">
        <f t="shared" si="6"/>
        <v>0</v>
      </c>
      <c r="Z16" s="127">
        <f t="shared" si="7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9">
        <f>($AK$2+(J16+S16)*12*7.57%)*SUM(Fasering!$D$5:$D$7)</f>
        <v>600.12094642207512</v>
      </c>
      <c r="AJ16" s="9">
        <f>($AK$2+(K16+T16)*12*7.57%)*SUM(Fasering!$D$5:$D$8)</f>
        <v>1067.9522826039981</v>
      </c>
      <c r="AK16" s="9">
        <f>($AK$2+(L16+U16)*12*7.57%)*SUM(Fasering!$D$5:$D$9)</f>
        <v>1625.8383905505395</v>
      </c>
      <c r="AL16" s="9">
        <f>($AK$2+(M16+V16)*12*7.57%)*SUM(Fasering!$D$5:$D$10)</f>
        <v>2273.7792702616998</v>
      </c>
      <c r="AM16" s="9">
        <f>($AK$2+(N16+W16)*12*7.57%)*SUM(Fasering!$D$5:$D$11)</f>
        <v>3010.014904168685</v>
      </c>
      <c r="AN16" s="82">
        <f>($AK$2+(O16+X16)*12*7.57%)*SUM(Fasering!$D$5:$D$12)</f>
        <v>3837.8628832092013</v>
      </c>
      <c r="AO16" s="5">
        <f>($AK$2+(I16+AA16)*12*7.57%)*SUM(Fasering!$D$5)</f>
        <v>0</v>
      </c>
      <c r="AP16" s="9">
        <f>($AK$2+(J16+AB16)*12*7.57%)*SUM(Fasering!$D$5:$D$7)</f>
        <v>600.12094642207512</v>
      </c>
      <c r="AQ16" s="9">
        <f>($AK$2+(K16+AC16)*12*7.57%)*SUM(Fasering!$D$5:$D$8)</f>
        <v>1067.9522826039981</v>
      </c>
      <c r="AR16" s="9">
        <f>($AK$2+(L16+AD16)*12*7.57%)*SUM(Fasering!$D$5:$D$9)</f>
        <v>1625.8383905505395</v>
      </c>
      <c r="AS16" s="9">
        <f>($AK$2+(M16+AE16)*12*7.57%)*SUM(Fasering!$D$5:$D$10)</f>
        <v>2273.7792702616998</v>
      </c>
      <c r="AT16" s="9">
        <f>($AK$2+(N16+AF16)*12*7.57%)*SUM(Fasering!$D$5:$D$11)</f>
        <v>3010.014904168685</v>
      </c>
      <c r="AU16" s="82">
        <f>($AK$2+(O16+AG16)*12*7.57%)*SUM(Fasering!$D$5:$D$12)</f>
        <v>3837.8628832092013</v>
      </c>
    </row>
    <row r="17" spans="1:47" x14ac:dyDescent="0.3">
      <c r="A17" s="32">
        <f t="shared" si="8"/>
        <v>9</v>
      </c>
      <c r="B17" s="125">
        <v>37656.75</v>
      </c>
      <c r="C17" s="126"/>
      <c r="D17" s="125">
        <f t="shared" si="0"/>
        <v>50682.219825</v>
      </c>
      <c r="E17" s="127">
        <f t="shared" si="1"/>
        <v>1256.3794115751402</v>
      </c>
      <c r="F17" s="125">
        <f t="shared" si="2"/>
        <v>4223.5183187500006</v>
      </c>
      <c r="G17" s="127">
        <f t="shared" si="3"/>
        <v>104.69828429792837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2442.9178444509944</v>
      </c>
      <c r="K17" s="45">
        <f>GEW!$E$12+($F17-GEW!$E$12)*SUM(Fasering!$D$5:$D$8)</f>
        <v>2799.1981237733567</v>
      </c>
      <c r="L17" s="45">
        <f>GEW!$E$12+($F17-GEW!$E$12)*SUM(Fasering!$D$5:$D$9)</f>
        <v>3155.4784030957189</v>
      </c>
      <c r="M17" s="45">
        <f>GEW!$E$12+($F17-GEW!$E$12)*SUM(Fasering!$D$5:$D$10)</f>
        <v>3511.7586824180817</v>
      </c>
      <c r="N17" s="45">
        <f>GEW!$E$12+($F17-GEW!$E$12)*SUM(Fasering!$D$5:$D$11)</f>
        <v>3867.2380394276388</v>
      </c>
      <c r="O17" s="72">
        <f>GEW!$E$12+($F17-GEW!$E$12)*SUM(Fasering!$D$5:$D$12)</f>
        <v>4223.5183187500006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25">
        <f t="shared" si="6"/>
        <v>0</v>
      </c>
      <c r="Z17" s="127">
        <f t="shared" si="7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9">
        <f>($AK$2+(J17+S17)*12*7.57%)*SUM(Fasering!$D$5:$D$7)</f>
        <v>609.19327215568353</v>
      </c>
      <c r="AJ17" s="9">
        <f>($AK$2+(K17+T17)*12*7.57%)*SUM(Fasering!$D$5:$D$8)</f>
        <v>1090.4219486048303</v>
      </c>
      <c r="AK17" s="9">
        <f>($AK$2+(L17+U17)*12*7.57%)*SUM(Fasering!$D$5:$D$9)</f>
        <v>1667.6786626824687</v>
      </c>
      <c r="AL17" s="9">
        <f>($AK$2+(M17+V17)*12*7.57%)*SUM(Fasering!$D$5:$D$10)</f>
        <v>2340.9634143885992</v>
      </c>
      <c r="AM17" s="9">
        <f>($AK$2+(N17+W17)*12*7.57%)*SUM(Fasering!$D$5:$D$11)</f>
        <v>3108.4390859621003</v>
      </c>
      <c r="AN17" s="82">
        <f>($AK$2+(O17+X17)*12*7.57%)*SUM(Fasering!$D$5:$D$12)</f>
        <v>3973.5640407525016</v>
      </c>
      <c r="AO17" s="5">
        <f>($AK$2+(I17+AA17)*12*7.57%)*SUM(Fasering!$D$5)</f>
        <v>0</v>
      </c>
      <c r="AP17" s="9">
        <f>($AK$2+(J17+AB17)*12*7.57%)*SUM(Fasering!$D$5:$D$7)</f>
        <v>609.19327215568353</v>
      </c>
      <c r="AQ17" s="9">
        <f>($AK$2+(K17+AC17)*12*7.57%)*SUM(Fasering!$D$5:$D$8)</f>
        <v>1090.4219486048303</v>
      </c>
      <c r="AR17" s="9">
        <f>($AK$2+(L17+AD17)*12*7.57%)*SUM(Fasering!$D$5:$D$9)</f>
        <v>1667.6786626824687</v>
      </c>
      <c r="AS17" s="9">
        <f>($AK$2+(M17+AE17)*12*7.57%)*SUM(Fasering!$D$5:$D$10)</f>
        <v>2340.9634143885992</v>
      </c>
      <c r="AT17" s="9">
        <f>($AK$2+(N17+AF17)*12*7.57%)*SUM(Fasering!$D$5:$D$11)</f>
        <v>3108.4390859621003</v>
      </c>
      <c r="AU17" s="82">
        <f>($AK$2+(O17+AG17)*12*7.57%)*SUM(Fasering!$D$5:$D$12)</f>
        <v>3973.5640407525016</v>
      </c>
    </row>
    <row r="18" spans="1:47" x14ac:dyDescent="0.3">
      <c r="A18" s="32">
        <f t="shared" si="8"/>
        <v>10</v>
      </c>
      <c r="B18" s="125">
        <v>37656.75</v>
      </c>
      <c r="C18" s="126"/>
      <c r="D18" s="125">
        <f t="shared" si="0"/>
        <v>50682.219825</v>
      </c>
      <c r="E18" s="127">
        <f t="shared" si="1"/>
        <v>1256.3794115751402</v>
      </c>
      <c r="F18" s="125">
        <f t="shared" si="2"/>
        <v>4223.5183187500006</v>
      </c>
      <c r="G18" s="127">
        <f t="shared" si="3"/>
        <v>104.69828429792837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2442.9178444509944</v>
      </c>
      <c r="K18" s="45">
        <f>GEW!$E$12+($F18-GEW!$E$12)*SUM(Fasering!$D$5:$D$8)</f>
        <v>2799.1981237733567</v>
      </c>
      <c r="L18" s="45">
        <f>GEW!$E$12+($F18-GEW!$E$12)*SUM(Fasering!$D$5:$D$9)</f>
        <v>3155.4784030957189</v>
      </c>
      <c r="M18" s="45">
        <f>GEW!$E$12+($F18-GEW!$E$12)*SUM(Fasering!$D$5:$D$10)</f>
        <v>3511.7586824180817</v>
      </c>
      <c r="N18" s="45">
        <f>GEW!$E$12+($F18-GEW!$E$12)*SUM(Fasering!$D$5:$D$11)</f>
        <v>3867.2380394276388</v>
      </c>
      <c r="O18" s="72">
        <f>GEW!$E$12+($F18-GEW!$E$12)*SUM(Fasering!$D$5:$D$12)</f>
        <v>4223.5183187500006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6"/>
        <v>0</v>
      </c>
      <c r="Z18" s="127">
        <f t="shared" si="7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9">
        <f>($AK$2+(J18+S18)*12*7.57%)*SUM(Fasering!$D$5:$D$7)</f>
        <v>609.19327215568353</v>
      </c>
      <c r="AJ18" s="9">
        <f>($AK$2+(K18+T18)*12*7.57%)*SUM(Fasering!$D$5:$D$8)</f>
        <v>1090.4219486048303</v>
      </c>
      <c r="AK18" s="9">
        <f>($AK$2+(L18+U18)*12*7.57%)*SUM(Fasering!$D$5:$D$9)</f>
        <v>1667.6786626824687</v>
      </c>
      <c r="AL18" s="9">
        <f>($AK$2+(M18+V18)*12*7.57%)*SUM(Fasering!$D$5:$D$10)</f>
        <v>2340.9634143885992</v>
      </c>
      <c r="AM18" s="9">
        <f>($AK$2+(N18+W18)*12*7.57%)*SUM(Fasering!$D$5:$D$11)</f>
        <v>3108.4390859621003</v>
      </c>
      <c r="AN18" s="82">
        <f>($AK$2+(O18+X18)*12*7.57%)*SUM(Fasering!$D$5:$D$12)</f>
        <v>3973.5640407525016</v>
      </c>
      <c r="AO18" s="5">
        <f>($AK$2+(I18+AA18)*12*7.57%)*SUM(Fasering!$D$5)</f>
        <v>0</v>
      </c>
      <c r="AP18" s="9">
        <f>($AK$2+(J18+AB18)*12*7.57%)*SUM(Fasering!$D$5:$D$7)</f>
        <v>609.19327215568353</v>
      </c>
      <c r="AQ18" s="9">
        <f>($AK$2+(K18+AC18)*12*7.57%)*SUM(Fasering!$D$5:$D$8)</f>
        <v>1090.4219486048303</v>
      </c>
      <c r="AR18" s="9">
        <f>($AK$2+(L18+AD18)*12*7.57%)*SUM(Fasering!$D$5:$D$9)</f>
        <v>1667.6786626824687</v>
      </c>
      <c r="AS18" s="9">
        <f>($AK$2+(M18+AE18)*12*7.57%)*SUM(Fasering!$D$5:$D$10)</f>
        <v>2340.9634143885992</v>
      </c>
      <c r="AT18" s="9">
        <f>($AK$2+(N18+AF18)*12*7.57%)*SUM(Fasering!$D$5:$D$11)</f>
        <v>3108.4390859621003</v>
      </c>
      <c r="AU18" s="82">
        <f>($AK$2+(O18+AG18)*12*7.57%)*SUM(Fasering!$D$5:$D$12)</f>
        <v>3973.5640407525016</v>
      </c>
    </row>
    <row r="19" spans="1:47" x14ac:dyDescent="0.3">
      <c r="A19" s="32">
        <f t="shared" si="8"/>
        <v>11</v>
      </c>
      <c r="B19" s="125">
        <v>38988.629999999997</v>
      </c>
      <c r="C19" s="126"/>
      <c r="D19" s="125">
        <f t="shared" si="0"/>
        <v>52474.797117000002</v>
      </c>
      <c r="E19" s="127">
        <f t="shared" si="1"/>
        <v>1300.8162419093751</v>
      </c>
      <c r="F19" s="125">
        <f t="shared" si="2"/>
        <v>4372.8997597500002</v>
      </c>
      <c r="G19" s="127">
        <f t="shared" si="3"/>
        <v>108.40135349244792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2481.5424614311551</v>
      </c>
      <c r="K19" s="45">
        <f>GEW!$E$12+($F19-GEW!$E$12)*SUM(Fasering!$D$5:$D$8)</f>
        <v>2859.9840693436272</v>
      </c>
      <c r="L19" s="45">
        <f>GEW!$E$12+($F19-GEW!$E$12)*SUM(Fasering!$D$5:$D$9)</f>
        <v>3238.4256772560998</v>
      </c>
      <c r="M19" s="45">
        <f>GEW!$E$12+($F19-GEW!$E$12)*SUM(Fasering!$D$5:$D$10)</f>
        <v>3616.8672851685719</v>
      </c>
      <c r="N19" s="45">
        <f>GEW!$E$12+($F19-GEW!$E$12)*SUM(Fasering!$D$5:$D$11)</f>
        <v>3994.4581518375285</v>
      </c>
      <c r="O19" s="72">
        <f>GEW!$E$12+($F19-GEW!$E$12)*SUM(Fasering!$D$5:$D$12)</f>
        <v>4372.8997597500002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6"/>
        <v>0</v>
      </c>
      <c r="Z19" s="127">
        <f t="shared" si="7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618.26539354382419</v>
      </c>
      <c r="AJ19" s="9">
        <f>($AK$2+(K19+T19)*12*7.57%)*SUM(Fasering!$D$5:$D$8)</f>
        <v>1112.8911084979072</v>
      </c>
      <c r="AK19" s="9">
        <f>($AK$2+(L19+U19)*12*7.57%)*SUM(Fasering!$D$5:$D$9)</f>
        <v>1709.5179924022495</v>
      </c>
      <c r="AL19" s="9">
        <f>($AK$2+(M19+V19)*12*7.57%)*SUM(Fasering!$D$5:$D$10)</f>
        <v>2408.1460452568513</v>
      </c>
      <c r="AM19" s="9">
        <f>($AK$2+(N19+W19)*12*7.57%)*SUM(Fasering!$D$5:$D$11)</f>
        <v>3206.8610508448714</v>
      </c>
      <c r="AN19" s="82">
        <f>($AK$2+(O19+X19)*12*7.57%)*SUM(Fasering!$D$5:$D$12)</f>
        <v>4109.2621417569007</v>
      </c>
      <c r="AO19" s="5">
        <f>($AK$2+(I19+AA19)*12*7.57%)*SUM(Fasering!$D$5)</f>
        <v>0</v>
      </c>
      <c r="AP19" s="9">
        <f>($AK$2+(J19+AB19)*12*7.57%)*SUM(Fasering!$D$5:$D$7)</f>
        <v>618.26539354382419</v>
      </c>
      <c r="AQ19" s="9">
        <f>($AK$2+(K19+AC19)*12*7.57%)*SUM(Fasering!$D$5:$D$8)</f>
        <v>1112.8911084979072</v>
      </c>
      <c r="AR19" s="9">
        <f>($AK$2+(L19+AD19)*12*7.57%)*SUM(Fasering!$D$5:$D$9)</f>
        <v>1709.5179924022495</v>
      </c>
      <c r="AS19" s="9">
        <f>($AK$2+(M19+AE19)*12*7.57%)*SUM(Fasering!$D$5:$D$10)</f>
        <v>2408.1460452568513</v>
      </c>
      <c r="AT19" s="9">
        <f>($AK$2+(N19+AF19)*12*7.57%)*SUM(Fasering!$D$5:$D$11)</f>
        <v>3206.8610508448714</v>
      </c>
      <c r="AU19" s="82">
        <f>($AK$2+(O19+AG19)*12*7.57%)*SUM(Fasering!$D$5:$D$12)</f>
        <v>4109.2621417569007</v>
      </c>
    </row>
    <row r="20" spans="1:47" x14ac:dyDescent="0.3">
      <c r="A20" s="32">
        <f t="shared" si="8"/>
        <v>12</v>
      </c>
      <c r="B20" s="125">
        <v>38988.629999999997</v>
      </c>
      <c r="C20" s="126"/>
      <c r="D20" s="125">
        <f t="shared" si="0"/>
        <v>52474.797117000002</v>
      </c>
      <c r="E20" s="127">
        <f t="shared" si="1"/>
        <v>1300.8162419093751</v>
      </c>
      <c r="F20" s="125">
        <f t="shared" si="2"/>
        <v>4372.8997597500002</v>
      </c>
      <c r="G20" s="127">
        <f t="shared" si="3"/>
        <v>108.40135349244792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2481.5424614311551</v>
      </c>
      <c r="K20" s="45">
        <f>GEW!$E$12+($F20-GEW!$E$12)*SUM(Fasering!$D$5:$D$8)</f>
        <v>2859.9840693436272</v>
      </c>
      <c r="L20" s="45">
        <f>GEW!$E$12+($F20-GEW!$E$12)*SUM(Fasering!$D$5:$D$9)</f>
        <v>3238.4256772560998</v>
      </c>
      <c r="M20" s="45">
        <f>GEW!$E$12+($F20-GEW!$E$12)*SUM(Fasering!$D$5:$D$10)</f>
        <v>3616.8672851685719</v>
      </c>
      <c r="N20" s="45">
        <f>GEW!$E$12+($F20-GEW!$E$12)*SUM(Fasering!$D$5:$D$11)</f>
        <v>3994.4581518375285</v>
      </c>
      <c r="O20" s="72">
        <f>GEW!$E$12+($F20-GEW!$E$12)*SUM(Fasering!$D$5:$D$12)</f>
        <v>4372.8997597500002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6"/>
        <v>0</v>
      </c>
      <c r="Z20" s="127">
        <f t="shared" si="7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618.26539354382419</v>
      </c>
      <c r="AJ20" s="9">
        <f>($AK$2+(K20+T20)*12*7.57%)*SUM(Fasering!$D$5:$D$8)</f>
        <v>1112.8911084979072</v>
      </c>
      <c r="AK20" s="9">
        <f>($AK$2+(L20+U20)*12*7.57%)*SUM(Fasering!$D$5:$D$9)</f>
        <v>1709.5179924022495</v>
      </c>
      <c r="AL20" s="9">
        <f>($AK$2+(M20+V20)*12*7.57%)*SUM(Fasering!$D$5:$D$10)</f>
        <v>2408.1460452568513</v>
      </c>
      <c r="AM20" s="9">
        <f>($AK$2+(N20+W20)*12*7.57%)*SUM(Fasering!$D$5:$D$11)</f>
        <v>3206.8610508448714</v>
      </c>
      <c r="AN20" s="82">
        <f>($AK$2+(O20+X20)*12*7.57%)*SUM(Fasering!$D$5:$D$12)</f>
        <v>4109.2621417569007</v>
      </c>
      <c r="AO20" s="5">
        <f>($AK$2+(I20+AA20)*12*7.57%)*SUM(Fasering!$D$5)</f>
        <v>0</v>
      </c>
      <c r="AP20" s="9">
        <f>($AK$2+(J20+AB20)*12*7.57%)*SUM(Fasering!$D$5:$D$7)</f>
        <v>618.26539354382419</v>
      </c>
      <c r="AQ20" s="9">
        <f>($AK$2+(K20+AC20)*12*7.57%)*SUM(Fasering!$D$5:$D$8)</f>
        <v>1112.8911084979072</v>
      </c>
      <c r="AR20" s="9">
        <f>($AK$2+(L20+AD20)*12*7.57%)*SUM(Fasering!$D$5:$D$9)</f>
        <v>1709.5179924022495</v>
      </c>
      <c r="AS20" s="9">
        <f>($AK$2+(M20+AE20)*12*7.57%)*SUM(Fasering!$D$5:$D$10)</f>
        <v>2408.1460452568513</v>
      </c>
      <c r="AT20" s="9">
        <f>($AK$2+(N20+AF20)*12*7.57%)*SUM(Fasering!$D$5:$D$11)</f>
        <v>3206.8610508448714</v>
      </c>
      <c r="AU20" s="82">
        <f>($AK$2+(O20+AG20)*12*7.57%)*SUM(Fasering!$D$5:$D$12)</f>
        <v>4109.2621417569007</v>
      </c>
    </row>
    <row r="21" spans="1:47" x14ac:dyDescent="0.3">
      <c r="A21" s="32">
        <f t="shared" si="8"/>
        <v>13</v>
      </c>
      <c r="B21" s="125">
        <v>40320.53</v>
      </c>
      <c r="C21" s="126"/>
      <c r="D21" s="125">
        <f t="shared" si="0"/>
        <v>54267.401327</v>
      </c>
      <c r="E21" s="127">
        <f t="shared" si="1"/>
        <v>1345.2537395233999</v>
      </c>
      <c r="F21" s="125">
        <f t="shared" si="2"/>
        <v>4522.2834439166672</v>
      </c>
      <c r="G21" s="127">
        <f t="shared" si="3"/>
        <v>112.10447829361668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2520.1676584127727</v>
      </c>
      <c r="K21" s="45">
        <f>GEW!$E$12+($F21-GEW!$E$12)*SUM(Fasering!$D$5:$D$8)</f>
        <v>2920.7709276980167</v>
      </c>
      <c r="L21" s="45">
        <f>GEW!$E$12+($F21-GEW!$E$12)*SUM(Fasering!$D$5:$D$9)</f>
        <v>3321.3741969832608</v>
      </c>
      <c r="M21" s="45">
        <f>GEW!$E$12+($F21-GEW!$E$12)*SUM(Fasering!$D$5:$D$10)</f>
        <v>3721.9774662685054</v>
      </c>
      <c r="N21" s="45">
        <f>GEW!$E$12+($F21-GEW!$E$12)*SUM(Fasering!$D$5:$D$11)</f>
        <v>4121.6801746314231</v>
      </c>
      <c r="O21" s="72">
        <f>GEW!$E$12+($F21-GEW!$E$12)*SUM(Fasering!$D$5:$D$12)</f>
        <v>4522.2834439166672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6"/>
        <v>0</v>
      </c>
      <c r="Z21" s="127">
        <f t="shared" si="7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627.33765116227676</v>
      </c>
      <c r="AJ21" s="9">
        <f>($AK$2+(K21+T21)*12*7.57%)*SUM(Fasering!$D$5:$D$8)</f>
        <v>1135.3606057961547</v>
      </c>
      <c r="AK21" s="9">
        <f>($AK$2+(L21+U21)*12*7.57%)*SUM(Fasering!$D$5:$D$9)</f>
        <v>1751.3579503967958</v>
      </c>
      <c r="AL21" s="9">
        <f>($AK$2+(M21+V21)*12*7.57%)*SUM(Fasering!$D$5:$D$10)</f>
        <v>2475.3296849642011</v>
      </c>
      <c r="AM21" s="9">
        <f>($AK$2+(N21+W21)*12*7.57%)*SUM(Fasering!$D$5:$D$11)</f>
        <v>3305.2844936680717</v>
      </c>
      <c r="AN21" s="82">
        <f>($AK$2+(O21+X21)*12*7.57%)*SUM(Fasering!$D$5:$D$12)</f>
        <v>4244.9622804539013</v>
      </c>
      <c r="AO21" s="5">
        <f>($AK$2+(I21+AA21)*12*7.57%)*SUM(Fasering!$D$5)</f>
        <v>0</v>
      </c>
      <c r="AP21" s="9">
        <f>($AK$2+(J21+AB21)*12*7.57%)*SUM(Fasering!$D$5:$D$7)</f>
        <v>627.33765116227676</v>
      </c>
      <c r="AQ21" s="9">
        <f>($AK$2+(K21+AC21)*12*7.57%)*SUM(Fasering!$D$5:$D$8)</f>
        <v>1135.3606057961547</v>
      </c>
      <c r="AR21" s="9">
        <f>($AK$2+(L21+AD21)*12*7.57%)*SUM(Fasering!$D$5:$D$9)</f>
        <v>1751.3579503967958</v>
      </c>
      <c r="AS21" s="9">
        <f>($AK$2+(M21+AE21)*12*7.57%)*SUM(Fasering!$D$5:$D$10)</f>
        <v>2475.3296849642011</v>
      </c>
      <c r="AT21" s="9">
        <f>($AK$2+(N21+AF21)*12*7.57%)*SUM(Fasering!$D$5:$D$11)</f>
        <v>3305.2844936680717</v>
      </c>
      <c r="AU21" s="82">
        <f>($AK$2+(O21+AG21)*12*7.57%)*SUM(Fasering!$D$5:$D$12)</f>
        <v>4244.9622804539013</v>
      </c>
    </row>
    <row r="22" spans="1:47" x14ac:dyDescent="0.3">
      <c r="A22" s="32">
        <f t="shared" si="8"/>
        <v>14</v>
      </c>
      <c r="B22" s="125">
        <v>40320.53</v>
      </c>
      <c r="C22" s="126"/>
      <c r="D22" s="125">
        <f t="shared" si="0"/>
        <v>54267.401327</v>
      </c>
      <c r="E22" s="127">
        <f t="shared" si="1"/>
        <v>1345.2537395233999</v>
      </c>
      <c r="F22" s="125">
        <f t="shared" si="2"/>
        <v>4522.2834439166672</v>
      </c>
      <c r="G22" s="127">
        <f t="shared" si="3"/>
        <v>112.10447829361668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2520.1676584127727</v>
      </c>
      <c r="K22" s="45">
        <f>GEW!$E$12+($F22-GEW!$E$12)*SUM(Fasering!$D$5:$D$8)</f>
        <v>2920.7709276980167</v>
      </c>
      <c r="L22" s="45">
        <f>GEW!$E$12+($F22-GEW!$E$12)*SUM(Fasering!$D$5:$D$9)</f>
        <v>3321.3741969832608</v>
      </c>
      <c r="M22" s="45">
        <f>GEW!$E$12+($F22-GEW!$E$12)*SUM(Fasering!$D$5:$D$10)</f>
        <v>3721.9774662685054</v>
      </c>
      <c r="N22" s="45">
        <f>GEW!$E$12+($F22-GEW!$E$12)*SUM(Fasering!$D$5:$D$11)</f>
        <v>4121.6801746314231</v>
      </c>
      <c r="O22" s="72">
        <f>GEW!$E$12+($F22-GEW!$E$12)*SUM(Fasering!$D$5:$D$12)</f>
        <v>4522.2834439166672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6"/>
        <v>0</v>
      </c>
      <c r="Z22" s="127">
        <f t="shared" si="7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627.33765116227676</v>
      </c>
      <c r="AJ22" s="9">
        <f>($AK$2+(K22+T22)*12*7.57%)*SUM(Fasering!$D$5:$D$8)</f>
        <v>1135.3606057961547</v>
      </c>
      <c r="AK22" s="9">
        <f>($AK$2+(L22+U22)*12*7.57%)*SUM(Fasering!$D$5:$D$9)</f>
        <v>1751.3579503967958</v>
      </c>
      <c r="AL22" s="9">
        <f>($AK$2+(M22+V22)*12*7.57%)*SUM(Fasering!$D$5:$D$10)</f>
        <v>2475.3296849642011</v>
      </c>
      <c r="AM22" s="9">
        <f>($AK$2+(N22+W22)*12*7.57%)*SUM(Fasering!$D$5:$D$11)</f>
        <v>3305.2844936680717</v>
      </c>
      <c r="AN22" s="82">
        <f>($AK$2+(O22+X22)*12*7.57%)*SUM(Fasering!$D$5:$D$12)</f>
        <v>4244.9622804539013</v>
      </c>
      <c r="AO22" s="5">
        <f>($AK$2+(I22+AA22)*12*7.57%)*SUM(Fasering!$D$5)</f>
        <v>0</v>
      </c>
      <c r="AP22" s="9">
        <f>($AK$2+(J22+AB22)*12*7.57%)*SUM(Fasering!$D$5:$D$7)</f>
        <v>627.33765116227676</v>
      </c>
      <c r="AQ22" s="9">
        <f>($AK$2+(K22+AC22)*12*7.57%)*SUM(Fasering!$D$5:$D$8)</f>
        <v>1135.3606057961547</v>
      </c>
      <c r="AR22" s="9">
        <f>($AK$2+(L22+AD22)*12*7.57%)*SUM(Fasering!$D$5:$D$9)</f>
        <v>1751.3579503967958</v>
      </c>
      <c r="AS22" s="9">
        <f>($AK$2+(M22+AE22)*12*7.57%)*SUM(Fasering!$D$5:$D$10)</f>
        <v>2475.3296849642011</v>
      </c>
      <c r="AT22" s="9">
        <f>($AK$2+(N22+AF22)*12*7.57%)*SUM(Fasering!$D$5:$D$11)</f>
        <v>3305.2844936680717</v>
      </c>
      <c r="AU22" s="82">
        <f>($AK$2+(O22+AG22)*12*7.57%)*SUM(Fasering!$D$5:$D$12)</f>
        <v>4244.9622804539013</v>
      </c>
    </row>
    <row r="23" spans="1:47" x14ac:dyDescent="0.3">
      <c r="A23" s="32">
        <f t="shared" si="8"/>
        <v>15</v>
      </c>
      <c r="B23" s="125">
        <v>41652.03</v>
      </c>
      <c r="C23" s="126"/>
      <c r="D23" s="125">
        <f t="shared" si="0"/>
        <v>56059.467177000006</v>
      </c>
      <c r="E23" s="127">
        <f t="shared" si="1"/>
        <v>1389.6778915416253</v>
      </c>
      <c r="F23" s="125">
        <f t="shared" si="2"/>
        <v>4671.6222647500008</v>
      </c>
      <c r="G23" s="127">
        <f t="shared" si="3"/>
        <v>115.80649096180211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2558.7812553652639</v>
      </c>
      <c r="K23" s="45">
        <f>GEW!$E$12+($F23-GEW!$E$12)*SUM(Fasering!$D$5:$D$8)</f>
        <v>2981.5395303700411</v>
      </c>
      <c r="L23" s="45">
        <f>GEW!$E$12+($F23-GEW!$E$12)*SUM(Fasering!$D$5:$D$9)</f>
        <v>3404.2978053748184</v>
      </c>
      <c r="M23" s="45">
        <f>GEW!$E$12+($F23-GEW!$E$12)*SUM(Fasering!$D$5:$D$10)</f>
        <v>3827.0560803795956</v>
      </c>
      <c r="N23" s="45">
        <f>GEW!$E$12+($F23-GEW!$E$12)*SUM(Fasering!$D$5:$D$11)</f>
        <v>4248.863989745224</v>
      </c>
      <c r="O23" s="72">
        <f>GEW!$E$12+($F23-GEW!$E$12)*SUM(Fasering!$D$5:$D$12)</f>
        <v>4671.6222647500017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6"/>
        <v>0</v>
      </c>
      <c r="Z23" s="127">
        <f t="shared" si="7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636.40718417449204</v>
      </c>
      <c r="AJ23" s="9">
        <f>($AK$2+(K23+T23)*12*7.57%)*SUM(Fasering!$D$5:$D$8)</f>
        <v>1157.8233549910012</v>
      </c>
      <c r="AK23" s="9">
        <f>($AK$2+(L23+U23)*12*7.57%)*SUM(Fasering!$D$5:$D$9)</f>
        <v>1793.1853428960364</v>
      </c>
      <c r="AL23" s="9">
        <f>($AK$2+(M23+V23)*12*7.57%)*SUM(Fasering!$D$5:$D$10)</f>
        <v>2542.4931478895978</v>
      </c>
      <c r="AM23" s="9">
        <f>($AK$2+(N23+W23)*12*7.57%)*SUM(Fasering!$D$5:$D$11)</f>
        <v>3403.6783776827065</v>
      </c>
      <c r="AN23" s="82">
        <f>($AK$2+(O23+X23)*12*7.57%)*SUM(Fasering!$D$5:$D$12)</f>
        <v>4380.6216652989024</v>
      </c>
      <c r="AO23" s="5">
        <f>($AK$2+(I23+AA23)*12*7.57%)*SUM(Fasering!$D$5)</f>
        <v>0</v>
      </c>
      <c r="AP23" s="9">
        <f>($AK$2+(J23+AB23)*12*7.57%)*SUM(Fasering!$D$5:$D$7)</f>
        <v>636.40718417449204</v>
      </c>
      <c r="AQ23" s="9">
        <f>($AK$2+(K23+AC23)*12*7.57%)*SUM(Fasering!$D$5:$D$8)</f>
        <v>1157.8233549910012</v>
      </c>
      <c r="AR23" s="9">
        <f>($AK$2+(L23+AD23)*12*7.57%)*SUM(Fasering!$D$5:$D$9)</f>
        <v>1793.1853428960364</v>
      </c>
      <c r="AS23" s="9">
        <f>($AK$2+(M23+AE23)*12*7.57%)*SUM(Fasering!$D$5:$D$10)</f>
        <v>2542.4931478895978</v>
      </c>
      <c r="AT23" s="9">
        <f>($AK$2+(N23+AF23)*12*7.57%)*SUM(Fasering!$D$5:$D$11)</f>
        <v>3403.6783776827065</v>
      </c>
      <c r="AU23" s="82">
        <f>($AK$2+(O23+AG23)*12*7.57%)*SUM(Fasering!$D$5:$D$12)</f>
        <v>4380.6216652989024</v>
      </c>
    </row>
    <row r="24" spans="1:47" x14ac:dyDescent="0.3">
      <c r="A24" s="32">
        <f t="shared" si="8"/>
        <v>16</v>
      </c>
      <c r="B24" s="125">
        <v>41652.03</v>
      </c>
      <c r="C24" s="126"/>
      <c r="D24" s="125">
        <f t="shared" si="0"/>
        <v>56059.467177000006</v>
      </c>
      <c r="E24" s="127">
        <f t="shared" si="1"/>
        <v>1389.6778915416253</v>
      </c>
      <c r="F24" s="125">
        <f t="shared" si="2"/>
        <v>4671.6222647500008</v>
      </c>
      <c r="G24" s="127">
        <f t="shared" si="3"/>
        <v>115.80649096180211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2558.7812553652639</v>
      </c>
      <c r="K24" s="45">
        <f>GEW!$E$12+($F24-GEW!$E$12)*SUM(Fasering!$D$5:$D$8)</f>
        <v>2981.5395303700411</v>
      </c>
      <c r="L24" s="45">
        <f>GEW!$E$12+($F24-GEW!$E$12)*SUM(Fasering!$D$5:$D$9)</f>
        <v>3404.2978053748184</v>
      </c>
      <c r="M24" s="45">
        <f>GEW!$E$12+($F24-GEW!$E$12)*SUM(Fasering!$D$5:$D$10)</f>
        <v>3827.0560803795956</v>
      </c>
      <c r="N24" s="45">
        <f>GEW!$E$12+($F24-GEW!$E$12)*SUM(Fasering!$D$5:$D$11)</f>
        <v>4248.863989745224</v>
      </c>
      <c r="O24" s="72">
        <f>GEW!$E$12+($F24-GEW!$E$12)*SUM(Fasering!$D$5:$D$12)</f>
        <v>4671.6222647500017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6"/>
        <v>0</v>
      </c>
      <c r="Z24" s="127">
        <f t="shared" si="7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636.40718417449204</v>
      </c>
      <c r="AJ24" s="9">
        <f>($AK$2+(K24+T24)*12*7.57%)*SUM(Fasering!$D$5:$D$8)</f>
        <v>1157.8233549910012</v>
      </c>
      <c r="AK24" s="9">
        <f>($AK$2+(L24+U24)*12*7.57%)*SUM(Fasering!$D$5:$D$9)</f>
        <v>1793.1853428960364</v>
      </c>
      <c r="AL24" s="9">
        <f>($AK$2+(M24+V24)*12*7.57%)*SUM(Fasering!$D$5:$D$10)</f>
        <v>2542.4931478895978</v>
      </c>
      <c r="AM24" s="9">
        <f>($AK$2+(N24+W24)*12*7.57%)*SUM(Fasering!$D$5:$D$11)</f>
        <v>3403.6783776827065</v>
      </c>
      <c r="AN24" s="82">
        <f>($AK$2+(O24+X24)*12*7.57%)*SUM(Fasering!$D$5:$D$12)</f>
        <v>4380.6216652989024</v>
      </c>
      <c r="AO24" s="5">
        <f>($AK$2+(I24+AA24)*12*7.57%)*SUM(Fasering!$D$5)</f>
        <v>0</v>
      </c>
      <c r="AP24" s="9">
        <f>($AK$2+(J24+AB24)*12*7.57%)*SUM(Fasering!$D$5:$D$7)</f>
        <v>636.40718417449204</v>
      </c>
      <c r="AQ24" s="9">
        <f>($AK$2+(K24+AC24)*12*7.57%)*SUM(Fasering!$D$5:$D$8)</f>
        <v>1157.8233549910012</v>
      </c>
      <c r="AR24" s="9">
        <f>($AK$2+(L24+AD24)*12*7.57%)*SUM(Fasering!$D$5:$D$9)</f>
        <v>1793.1853428960364</v>
      </c>
      <c r="AS24" s="9">
        <f>($AK$2+(M24+AE24)*12*7.57%)*SUM(Fasering!$D$5:$D$10)</f>
        <v>2542.4931478895978</v>
      </c>
      <c r="AT24" s="9">
        <f>($AK$2+(N24+AF24)*12*7.57%)*SUM(Fasering!$D$5:$D$11)</f>
        <v>3403.6783776827065</v>
      </c>
      <c r="AU24" s="82">
        <f>($AK$2+(O24+AG24)*12*7.57%)*SUM(Fasering!$D$5:$D$12)</f>
        <v>4380.6216652989024</v>
      </c>
    </row>
    <row r="25" spans="1:47" x14ac:dyDescent="0.3">
      <c r="A25" s="32">
        <f t="shared" si="8"/>
        <v>17</v>
      </c>
      <c r="B25" s="125">
        <v>42983.94</v>
      </c>
      <c r="C25" s="126"/>
      <c r="D25" s="125">
        <f t="shared" si="0"/>
        <v>57852.084846000005</v>
      </c>
      <c r="E25" s="127">
        <f t="shared" si="1"/>
        <v>1434.115722795545</v>
      </c>
      <c r="F25" s="125">
        <f t="shared" si="2"/>
        <v>4821.0070705000007</v>
      </c>
      <c r="G25" s="127">
        <f t="shared" si="3"/>
        <v>119.50964356629542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2597.406742347609</v>
      </c>
      <c r="K25" s="45">
        <f>GEW!$E$12+($F25-GEW!$E$12)*SUM(Fasering!$D$5:$D$8)</f>
        <v>3042.3268451164895</v>
      </c>
      <c r="L25" s="45">
        <f>GEW!$E$12+($F25-GEW!$E$12)*SUM(Fasering!$D$5:$D$9)</f>
        <v>3487.2469478853695</v>
      </c>
      <c r="M25" s="45">
        <f>GEW!$E$12+($F25-GEW!$E$12)*SUM(Fasering!$D$5:$D$10)</f>
        <v>3932.1670506542496</v>
      </c>
      <c r="N25" s="45">
        <f>GEW!$E$12+($F25-GEW!$E$12)*SUM(Fasering!$D$5:$D$11)</f>
        <v>4376.0869677311211</v>
      </c>
      <c r="O25" s="72">
        <f>GEW!$E$12+($F25-GEW!$E$12)*SUM(Fasering!$D$5:$D$12)</f>
        <v>4821.0070705000016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6"/>
        <v>0</v>
      </c>
      <c r="Z25" s="127">
        <f t="shared" si="7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645.47950990810045</v>
      </c>
      <c r="AJ25" s="9">
        <f>($AK$2+(K25+T25)*12*7.57%)*SUM(Fasering!$D$5:$D$8)</f>
        <v>1180.2930209918331</v>
      </c>
      <c r="AK25" s="9">
        <f>($AK$2+(L25+U25)*12*7.57%)*SUM(Fasering!$D$5:$D$9)</f>
        <v>1835.0256150279654</v>
      </c>
      <c r="AL25" s="9">
        <f>($AK$2+(M25+V25)*12*7.57%)*SUM(Fasering!$D$5:$D$10)</f>
        <v>2609.6772920164967</v>
      </c>
      <c r="AM25" s="9">
        <f>($AK$2+(N25+W25)*12*7.57%)*SUM(Fasering!$D$5:$D$11)</f>
        <v>3502.1025594761209</v>
      </c>
      <c r="AN25" s="82">
        <f>($AK$2+(O25+X25)*12*7.57%)*SUM(Fasering!$D$5:$D$12)</f>
        <v>4516.3228228422031</v>
      </c>
      <c r="AO25" s="5">
        <f>($AK$2+(I25+AA25)*12*7.57%)*SUM(Fasering!$D$5)</f>
        <v>0</v>
      </c>
      <c r="AP25" s="9">
        <f>($AK$2+(J25+AB25)*12*7.57%)*SUM(Fasering!$D$5:$D$7)</f>
        <v>645.47950990810045</v>
      </c>
      <c r="AQ25" s="9">
        <f>($AK$2+(K25+AC25)*12*7.57%)*SUM(Fasering!$D$5:$D$8)</f>
        <v>1180.2930209918331</v>
      </c>
      <c r="AR25" s="9">
        <f>($AK$2+(L25+AD25)*12*7.57%)*SUM(Fasering!$D$5:$D$9)</f>
        <v>1835.0256150279654</v>
      </c>
      <c r="AS25" s="9">
        <f>($AK$2+(M25+AE25)*12*7.57%)*SUM(Fasering!$D$5:$D$10)</f>
        <v>2609.6772920164967</v>
      </c>
      <c r="AT25" s="9">
        <f>($AK$2+(N25+AF25)*12*7.57%)*SUM(Fasering!$D$5:$D$11)</f>
        <v>3502.1025594761209</v>
      </c>
      <c r="AU25" s="82">
        <f>($AK$2+(O25+AG25)*12*7.57%)*SUM(Fasering!$D$5:$D$12)</f>
        <v>4516.3228228422031</v>
      </c>
    </row>
    <row r="26" spans="1:47" x14ac:dyDescent="0.3">
      <c r="A26" s="32">
        <f t="shared" si="8"/>
        <v>18</v>
      </c>
      <c r="B26" s="125">
        <v>42983.94</v>
      </c>
      <c r="C26" s="126"/>
      <c r="D26" s="125">
        <f t="shared" si="0"/>
        <v>57852.084846000005</v>
      </c>
      <c r="E26" s="127">
        <f t="shared" si="1"/>
        <v>1434.115722795545</v>
      </c>
      <c r="F26" s="125">
        <f t="shared" si="2"/>
        <v>4821.0070705000007</v>
      </c>
      <c r="G26" s="127">
        <f t="shared" si="3"/>
        <v>119.50964356629542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2597.406742347609</v>
      </c>
      <c r="K26" s="45">
        <f>GEW!$E$12+($F26-GEW!$E$12)*SUM(Fasering!$D$5:$D$8)</f>
        <v>3042.3268451164895</v>
      </c>
      <c r="L26" s="45">
        <f>GEW!$E$12+($F26-GEW!$E$12)*SUM(Fasering!$D$5:$D$9)</f>
        <v>3487.2469478853695</v>
      </c>
      <c r="M26" s="45">
        <f>GEW!$E$12+($F26-GEW!$E$12)*SUM(Fasering!$D$5:$D$10)</f>
        <v>3932.1670506542496</v>
      </c>
      <c r="N26" s="45">
        <f>GEW!$E$12+($F26-GEW!$E$12)*SUM(Fasering!$D$5:$D$11)</f>
        <v>4376.0869677311211</v>
      </c>
      <c r="O26" s="72">
        <f>GEW!$E$12+($F26-GEW!$E$12)*SUM(Fasering!$D$5:$D$12)</f>
        <v>4821.0070705000016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6"/>
        <v>0</v>
      </c>
      <c r="Z26" s="127">
        <f t="shared" si="7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645.47950990810045</v>
      </c>
      <c r="AJ26" s="9">
        <f>($AK$2+(K26+T26)*12*7.57%)*SUM(Fasering!$D$5:$D$8)</f>
        <v>1180.2930209918331</v>
      </c>
      <c r="AK26" s="9">
        <f>($AK$2+(L26+U26)*12*7.57%)*SUM(Fasering!$D$5:$D$9)</f>
        <v>1835.0256150279654</v>
      </c>
      <c r="AL26" s="9">
        <f>($AK$2+(M26+V26)*12*7.57%)*SUM(Fasering!$D$5:$D$10)</f>
        <v>2609.6772920164967</v>
      </c>
      <c r="AM26" s="9">
        <f>($AK$2+(N26+W26)*12*7.57%)*SUM(Fasering!$D$5:$D$11)</f>
        <v>3502.1025594761209</v>
      </c>
      <c r="AN26" s="82">
        <f>($AK$2+(O26+X26)*12*7.57%)*SUM(Fasering!$D$5:$D$12)</f>
        <v>4516.3228228422031</v>
      </c>
      <c r="AO26" s="5">
        <f>($AK$2+(I26+AA26)*12*7.57%)*SUM(Fasering!$D$5)</f>
        <v>0</v>
      </c>
      <c r="AP26" s="9">
        <f>($AK$2+(J26+AB26)*12*7.57%)*SUM(Fasering!$D$5:$D$7)</f>
        <v>645.47950990810045</v>
      </c>
      <c r="AQ26" s="9">
        <f>($AK$2+(K26+AC26)*12*7.57%)*SUM(Fasering!$D$5:$D$8)</f>
        <v>1180.2930209918331</v>
      </c>
      <c r="AR26" s="9">
        <f>($AK$2+(L26+AD26)*12*7.57%)*SUM(Fasering!$D$5:$D$9)</f>
        <v>1835.0256150279654</v>
      </c>
      <c r="AS26" s="9">
        <f>($AK$2+(M26+AE26)*12*7.57%)*SUM(Fasering!$D$5:$D$10)</f>
        <v>2609.6772920164967</v>
      </c>
      <c r="AT26" s="9">
        <f>($AK$2+(N26+AF26)*12*7.57%)*SUM(Fasering!$D$5:$D$11)</f>
        <v>3502.1025594761209</v>
      </c>
      <c r="AU26" s="82">
        <f>($AK$2+(O26+AG26)*12*7.57%)*SUM(Fasering!$D$5:$D$12)</f>
        <v>4516.3228228422031</v>
      </c>
    </row>
    <row r="27" spans="1:47" x14ac:dyDescent="0.3">
      <c r="A27" s="32">
        <f t="shared" si="8"/>
        <v>19</v>
      </c>
      <c r="B27" s="125">
        <v>44315.839999999997</v>
      </c>
      <c r="C27" s="126"/>
      <c r="D27" s="125">
        <f t="shared" si="0"/>
        <v>59644.689056000003</v>
      </c>
      <c r="E27" s="127">
        <f t="shared" si="1"/>
        <v>1478.5532204095698</v>
      </c>
      <c r="F27" s="125">
        <f t="shared" si="2"/>
        <v>4970.390754666666</v>
      </c>
      <c r="G27" s="127">
        <f t="shared" si="3"/>
        <v>123.21276836746412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2636.0319393292257</v>
      </c>
      <c r="K27" s="45">
        <f>GEW!$E$12+($F27-GEW!$E$12)*SUM(Fasering!$D$5:$D$8)</f>
        <v>3103.1137034708781</v>
      </c>
      <c r="L27" s="45">
        <f>GEW!$E$12+($F27-GEW!$E$12)*SUM(Fasering!$D$5:$D$9)</f>
        <v>3570.1954676125297</v>
      </c>
      <c r="M27" s="45">
        <f>GEW!$E$12+($F27-GEW!$E$12)*SUM(Fasering!$D$5:$D$10)</f>
        <v>4037.2772317541817</v>
      </c>
      <c r="N27" s="45">
        <f>GEW!$E$12+($F27-GEW!$E$12)*SUM(Fasering!$D$5:$D$11)</f>
        <v>4503.3089905250145</v>
      </c>
      <c r="O27" s="72">
        <f>GEW!$E$12+($F27-GEW!$E$12)*SUM(Fasering!$D$5:$D$12)</f>
        <v>4970.3907546666669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6"/>
        <v>0</v>
      </c>
      <c r="Z27" s="127">
        <f t="shared" si="7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654.55176752655302</v>
      </c>
      <c r="AJ27" s="9">
        <f>($AK$2+(K27+T27)*12*7.57%)*SUM(Fasering!$D$5:$D$8)</f>
        <v>1202.7625182900804</v>
      </c>
      <c r="AK27" s="9">
        <f>($AK$2+(L27+U27)*12*7.57%)*SUM(Fasering!$D$5:$D$9)</f>
        <v>1876.8655730225112</v>
      </c>
      <c r="AL27" s="9">
        <f>($AK$2+(M27+V27)*12*7.57%)*SUM(Fasering!$D$5:$D$10)</f>
        <v>2676.8609317238461</v>
      </c>
      <c r="AM27" s="9">
        <f>($AK$2+(N27+W27)*12*7.57%)*SUM(Fasering!$D$5:$D$11)</f>
        <v>3600.5260022993193</v>
      </c>
      <c r="AN27" s="82">
        <f>($AK$2+(O27+X27)*12*7.57%)*SUM(Fasering!$D$5:$D$12)</f>
        <v>4652.0229615392018</v>
      </c>
      <c r="AO27" s="5">
        <f>($AK$2+(I27+AA27)*12*7.57%)*SUM(Fasering!$D$5)</f>
        <v>0</v>
      </c>
      <c r="AP27" s="9">
        <f>($AK$2+(J27+AB27)*12*7.57%)*SUM(Fasering!$D$5:$D$7)</f>
        <v>654.55176752655302</v>
      </c>
      <c r="AQ27" s="9">
        <f>($AK$2+(K27+AC27)*12*7.57%)*SUM(Fasering!$D$5:$D$8)</f>
        <v>1202.7625182900804</v>
      </c>
      <c r="AR27" s="9">
        <f>($AK$2+(L27+AD27)*12*7.57%)*SUM(Fasering!$D$5:$D$9)</f>
        <v>1876.8655730225112</v>
      </c>
      <c r="AS27" s="9">
        <f>($AK$2+(M27+AE27)*12*7.57%)*SUM(Fasering!$D$5:$D$10)</f>
        <v>2676.8609317238461</v>
      </c>
      <c r="AT27" s="9">
        <f>($AK$2+(N27+AF27)*12*7.57%)*SUM(Fasering!$D$5:$D$11)</f>
        <v>3600.5260022993193</v>
      </c>
      <c r="AU27" s="82">
        <f>($AK$2+(O27+AG27)*12*7.57%)*SUM(Fasering!$D$5:$D$12)</f>
        <v>4652.0229615392018</v>
      </c>
    </row>
    <row r="28" spans="1:47" x14ac:dyDescent="0.3">
      <c r="A28" s="32">
        <f t="shared" si="8"/>
        <v>20</v>
      </c>
      <c r="B28" s="125">
        <v>44315.839999999997</v>
      </c>
      <c r="C28" s="126"/>
      <c r="D28" s="125">
        <f t="shared" si="0"/>
        <v>59644.689056000003</v>
      </c>
      <c r="E28" s="127">
        <f t="shared" si="1"/>
        <v>1478.5532204095698</v>
      </c>
      <c r="F28" s="125">
        <f t="shared" si="2"/>
        <v>4970.390754666666</v>
      </c>
      <c r="G28" s="127">
        <f t="shared" si="3"/>
        <v>123.21276836746412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2636.0319393292257</v>
      </c>
      <c r="K28" s="45">
        <f>GEW!$E$12+($F28-GEW!$E$12)*SUM(Fasering!$D$5:$D$8)</f>
        <v>3103.1137034708781</v>
      </c>
      <c r="L28" s="45">
        <f>GEW!$E$12+($F28-GEW!$E$12)*SUM(Fasering!$D$5:$D$9)</f>
        <v>3570.1954676125297</v>
      </c>
      <c r="M28" s="45">
        <f>GEW!$E$12+($F28-GEW!$E$12)*SUM(Fasering!$D$5:$D$10)</f>
        <v>4037.2772317541817</v>
      </c>
      <c r="N28" s="45">
        <f>GEW!$E$12+($F28-GEW!$E$12)*SUM(Fasering!$D$5:$D$11)</f>
        <v>4503.3089905250145</v>
      </c>
      <c r="O28" s="72">
        <f>GEW!$E$12+($F28-GEW!$E$12)*SUM(Fasering!$D$5:$D$12)</f>
        <v>4970.3907546666669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6"/>
        <v>0</v>
      </c>
      <c r="Z28" s="127">
        <f t="shared" si="7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654.55176752655302</v>
      </c>
      <c r="AJ28" s="9">
        <f>($AK$2+(K28+T28)*12*7.57%)*SUM(Fasering!$D$5:$D$8)</f>
        <v>1202.7625182900804</v>
      </c>
      <c r="AK28" s="9">
        <f>($AK$2+(L28+U28)*12*7.57%)*SUM(Fasering!$D$5:$D$9)</f>
        <v>1876.8655730225112</v>
      </c>
      <c r="AL28" s="9">
        <f>($AK$2+(M28+V28)*12*7.57%)*SUM(Fasering!$D$5:$D$10)</f>
        <v>2676.8609317238461</v>
      </c>
      <c r="AM28" s="9">
        <f>($AK$2+(N28+W28)*12*7.57%)*SUM(Fasering!$D$5:$D$11)</f>
        <v>3600.5260022993193</v>
      </c>
      <c r="AN28" s="82">
        <f>($AK$2+(O28+X28)*12*7.57%)*SUM(Fasering!$D$5:$D$12)</f>
        <v>4652.0229615392018</v>
      </c>
      <c r="AO28" s="5">
        <f>($AK$2+(I28+AA28)*12*7.57%)*SUM(Fasering!$D$5)</f>
        <v>0</v>
      </c>
      <c r="AP28" s="9">
        <f>($AK$2+(J28+AB28)*12*7.57%)*SUM(Fasering!$D$5:$D$7)</f>
        <v>654.55176752655302</v>
      </c>
      <c r="AQ28" s="9">
        <f>($AK$2+(K28+AC28)*12*7.57%)*SUM(Fasering!$D$5:$D$8)</f>
        <v>1202.7625182900804</v>
      </c>
      <c r="AR28" s="9">
        <f>($AK$2+(L28+AD28)*12*7.57%)*SUM(Fasering!$D$5:$D$9)</f>
        <v>1876.8655730225112</v>
      </c>
      <c r="AS28" s="9">
        <f>($AK$2+(M28+AE28)*12*7.57%)*SUM(Fasering!$D$5:$D$10)</f>
        <v>2676.8609317238461</v>
      </c>
      <c r="AT28" s="9">
        <f>($AK$2+(N28+AF28)*12*7.57%)*SUM(Fasering!$D$5:$D$11)</f>
        <v>3600.5260022993193</v>
      </c>
      <c r="AU28" s="82">
        <f>($AK$2+(O28+AG28)*12*7.57%)*SUM(Fasering!$D$5:$D$12)</f>
        <v>4652.0229615392018</v>
      </c>
    </row>
    <row r="29" spans="1:47" x14ac:dyDescent="0.3">
      <c r="A29" s="32">
        <f t="shared" si="8"/>
        <v>21</v>
      </c>
      <c r="B29" s="125">
        <v>45647.72</v>
      </c>
      <c r="C29" s="126"/>
      <c r="D29" s="125">
        <f t="shared" si="0"/>
        <v>61437.266348000005</v>
      </c>
      <c r="E29" s="127">
        <f t="shared" si="1"/>
        <v>1522.9900507438047</v>
      </c>
      <c r="F29" s="125">
        <f t="shared" si="2"/>
        <v>5119.7721956666674</v>
      </c>
      <c r="G29" s="127">
        <f t="shared" si="3"/>
        <v>126.91583756198372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2674.6565563093873</v>
      </c>
      <c r="K29" s="45">
        <f>GEW!$E$12+($F29-GEW!$E$12)*SUM(Fasering!$D$5:$D$8)</f>
        <v>3163.8996490411491</v>
      </c>
      <c r="L29" s="45">
        <f>GEW!$E$12+($F29-GEW!$E$12)*SUM(Fasering!$D$5:$D$9)</f>
        <v>3653.1427417729114</v>
      </c>
      <c r="M29" s="45">
        <f>GEW!$E$12+($F29-GEW!$E$12)*SUM(Fasering!$D$5:$D$10)</f>
        <v>4142.3858345046738</v>
      </c>
      <c r="N29" s="45">
        <f>GEW!$E$12+($F29-GEW!$E$12)*SUM(Fasering!$D$5:$D$11)</f>
        <v>4630.5291029349064</v>
      </c>
      <c r="O29" s="72">
        <f>GEW!$E$12+($F29-GEW!$E$12)*SUM(Fasering!$D$5:$D$12)</f>
        <v>5119.7721956666683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6"/>
        <v>0</v>
      </c>
      <c r="Z29" s="127">
        <f t="shared" si="7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663.62388891469391</v>
      </c>
      <c r="AJ29" s="9">
        <f>($AK$2+(K29+T29)*12*7.57%)*SUM(Fasering!$D$5:$D$8)</f>
        <v>1225.2316781831576</v>
      </c>
      <c r="AK29" s="9">
        <f>($AK$2+(L29+U29)*12*7.57%)*SUM(Fasering!$D$5:$D$9)</f>
        <v>1918.7049027422925</v>
      </c>
      <c r="AL29" s="9">
        <f>($AK$2+(M29+V29)*12*7.57%)*SUM(Fasering!$D$5:$D$10)</f>
        <v>2744.0435625920991</v>
      </c>
      <c r="AM29" s="9">
        <f>($AK$2+(N29+W29)*12*7.57%)*SUM(Fasering!$D$5:$D$11)</f>
        <v>3698.9479671820932</v>
      </c>
      <c r="AN29" s="82">
        <f>($AK$2+(O29+X29)*12*7.57%)*SUM(Fasering!$D$5:$D$12)</f>
        <v>4787.7210625436028</v>
      </c>
      <c r="AO29" s="5">
        <f>($AK$2+(I29+AA29)*12*7.57%)*SUM(Fasering!$D$5)</f>
        <v>0</v>
      </c>
      <c r="AP29" s="9">
        <f>($AK$2+(J29+AB29)*12*7.57%)*SUM(Fasering!$D$5:$D$7)</f>
        <v>663.62388891469391</v>
      </c>
      <c r="AQ29" s="9">
        <f>($AK$2+(K29+AC29)*12*7.57%)*SUM(Fasering!$D$5:$D$8)</f>
        <v>1225.2316781831576</v>
      </c>
      <c r="AR29" s="9">
        <f>($AK$2+(L29+AD29)*12*7.57%)*SUM(Fasering!$D$5:$D$9)</f>
        <v>1918.7049027422925</v>
      </c>
      <c r="AS29" s="9">
        <f>($AK$2+(M29+AE29)*12*7.57%)*SUM(Fasering!$D$5:$D$10)</f>
        <v>2744.0435625920991</v>
      </c>
      <c r="AT29" s="9">
        <f>($AK$2+(N29+AF29)*12*7.57%)*SUM(Fasering!$D$5:$D$11)</f>
        <v>3698.9479671820932</v>
      </c>
      <c r="AU29" s="82">
        <f>($AK$2+(O29+AG29)*12*7.57%)*SUM(Fasering!$D$5:$D$12)</f>
        <v>4787.7210625436028</v>
      </c>
    </row>
    <row r="30" spans="1:47" x14ac:dyDescent="0.3">
      <c r="A30" s="32">
        <f t="shared" si="8"/>
        <v>22</v>
      </c>
      <c r="B30" s="125">
        <v>45647.72</v>
      </c>
      <c r="C30" s="126"/>
      <c r="D30" s="125">
        <f t="shared" si="0"/>
        <v>61437.266348000005</v>
      </c>
      <c r="E30" s="127">
        <f t="shared" si="1"/>
        <v>1522.9900507438047</v>
      </c>
      <c r="F30" s="125">
        <f t="shared" si="2"/>
        <v>5119.7721956666674</v>
      </c>
      <c r="G30" s="127">
        <f t="shared" si="3"/>
        <v>126.91583756198372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2674.6565563093873</v>
      </c>
      <c r="K30" s="45">
        <f>GEW!$E$12+($F30-GEW!$E$12)*SUM(Fasering!$D$5:$D$8)</f>
        <v>3163.8996490411491</v>
      </c>
      <c r="L30" s="45">
        <f>GEW!$E$12+($F30-GEW!$E$12)*SUM(Fasering!$D$5:$D$9)</f>
        <v>3653.1427417729114</v>
      </c>
      <c r="M30" s="45">
        <f>GEW!$E$12+($F30-GEW!$E$12)*SUM(Fasering!$D$5:$D$10)</f>
        <v>4142.3858345046738</v>
      </c>
      <c r="N30" s="45">
        <f>GEW!$E$12+($F30-GEW!$E$12)*SUM(Fasering!$D$5:$D$11)</f>
        <v>4630.5291029349064</v>
      </c>
      <c r="O30" s="72">
        <f>GEW!$E$12+($F30-GEW!$E$12)*SUM(Fasering!$D$5:$D$12)</f>
        <v>5119.7721956666683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6"/>
        <v>0</v>
      </c>
      <c r="Z30" s="127">
        <f t="shared" si="7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663.62388891469391</v>
      </c>
      <c r="AJ30" s="9">
        <f>($AK$2+(K30+T30)*12*7.57%)*SUM(Fasering!$D$5:$D$8)</f>
        <v>1225.2316781831576</v>
      </c>
      <c r="AK30" s="9">
        <f>($AK$2+(L30+U30)*12*7.57%)*SUM(Fasering!$D$5:$D$9)</f>
        <v>1918.7049027422925</v>
      </c>
      <c r="AL30" s="9">
        <f>($AK$2+(M30+V30)*12*7.57%)*SUM(Fasering!$D$5:$D$10)</f>
        <v>2744.0435625920991</v>
      </c>
      <c r="AM30" s="9">
        <f>($AK$2+(N30+W30)*12*7.57%)*SUM(Fasering!$D$5:$D$11)</f>
        <v>3698.9479671820932</v>
      </c>
      <c r="AN30" s="82">
        <f>($AK$2+(O30+X30)*12*7.57%)*SUM(Fasering!$D$5:$D$12)</f>
        <v>4787.7210625436028</v>
      </c>
      <c r="AO30" s="5">
        <f>($AK$2+(I30+AA30)*12*7.57%)*SUM(Fasering!$D$5)</f>
        <v>0</v>
      </c>
      <c r="AP30" s="9">
        <f>($AK$2+(J30+AB30)*12*7.57%)*SUM(Fasering!$D$5:$D$7)</f>
        <v>663.62388891469391</v>
      </c>
      <c r="AQ30" s="9">
        <f>($AK$2+(K30+AC30)*12*7.57%)*SUM(Fasering!$D$5:$D$8)</f>
        <v>1225.2316781831576</v>
      </c>
      <c r="AR30" s="9">
        <f>($AK$2+(L30+AD30)*12*7.57%)*SUM(Fasering!$D$5:$D$9)</f>
        <v>1918.7049027422925</v>
      </c>
      <c r="AS30" s="9">
        <f>($AK$2+(M30+AE30)*12*7.57%)*SUM(Fasering!$D$5:$D$10)</f>
        <v>2744.0435625920991</v>
      </c>
      <c r="AT30" s="9">
        <f>($AK$2+(N30+AF30)*12*7.57%)*SUM(Fasering!$D$5:$D$11)</f>
        <v>3698.9479671820932</v>
      </c>
      <c r="AU30" s="82">
        <f>($AK$2+(O30+AG30)*12*7.57%)*SUM(Fasering!$D$5:$D$12)</f>
        <v>4787.7210625436028</v>
      </c>
    </row>
    <row r="31" spans="1:47" x14ac:dyDescent="0.3">
      <c r="A31" s="32">
        <f t="shared" si="8"/>
        <v>23</v>
      </c>
      <c r="B31" s="125">
        <v>46979.63</v>
      </c>
      <c r="C31" s="126"/>
      <c r="D31" s="125">
        <f t="shared" si="0"/>
        <v>63229.884017000004</v>
      </c>
      <c r="E31" s="127">
        <f t="shared" si="1"/>
        <v>1567.4278819977244</v>
      </c>
      <c r="F31" s="125">
        <f t="shared" si="2"/>
        <v>5269.1570014166664</v>
      </c>
      <c r="G31" s="127">
        <f t="shared" si="3"/>
        <v>130.61899016647703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2713.2820432917324</v>
      </c>
      <c r="K31" s="45">
        <f>GEW!$E$12+($F31-GEW!$E$12)*SUM(Fasering!$D$5:$D$8)</f>
        <v>3224.6869637875971</v>
      </c>
      <c r="L31" s="45">
        <f>GEW!$E$12+($F31-GEW!$E$12)*SUM(Fasering!$D$5:$D$9)</f>
        <v>3736.0918842834622</v>
      </c>
      <c r="M31" s="45">
        <f>GEW!$E$12+($F31-GEW!$E$12)*SUM(Fasering!$D$5:$D$10)</f>
        <v>4247.4968047793263</v>
      </c>
      <c r="N31" s="45">
        <f>GEW!$E$12+($F31-GEW!$E$12)*SUM(Fasering!$D$5:$D$11)</f>
        <v>4757.7520809208017</v>
      </c>
      <c r="O31" s="72">
        <f>GEW!$E$12+($F31-GEW!$E$12)*SUM(Fasering!$D$5:$D$12)</f>
        <v>5269.1570014166673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6"/>
        <v>0</v>
      </c>
      <c r="Z31" s="127">
        <f t="shared" si="7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672.69621464830232</v>
      </c>
      <c r="AJ31" s="9">
        <f>($AK$2+(K31+T31)*12*7.57%)*SUM(Fasering!$D$5:$D$8)</f>
        <v>1247.7013441839895</v>
      </c>
      <c r="AK31" s="9">
        <f>($AK$2+(L31+U31)*12*7.57%)*SUM(Fasering!$D$5:$D$9)</f>
        <v>1960.5451748742214</v>
      </c>
      <c r="AL31" s="9">
        <f>($AK$2+(M31+V31)*12*7.57%)*SUM(Fasering!$D$5:$D$10)</f>
        <v>2811.2277067189971</v>
      </c>
      <c r="AM31" s="9">
        <f>($AK$2+(N31+W31)*12*7.57%)*SUM(Fasering!$D$5:$D$11)</f>
        <v>3797.3721489755058</v>
      </c>
      <c r="AN31" s="82">
        <f>($AK$2+(O31+X31)*12*7.57%)*SUM(Fasering!$D$5:$D$12)</f>
        <v>4923.4222200869017</v>
      </c>
      <c r="AO31" s="5">
        <f>($AK$2+(I31+AA31)*12*7.57%)*SUM(Fasering!$D$5)</f>
        <v>0</v>
      </c>
      <c r="AP31" s="9">
        <f>($AK$2+(J31+AB31)*12*7.57%)*SUM(Fasering!$D$5:$D$7)</f>
        <v>672.69621464830232</v>
      </c>
      <c r="AQ31" s="9">
        <f>($AK$2+(K31+AC31)*12*7.57%)*SUM(Fasering!$D$5:$D$8)</f>
        <v>1247.7013441839895</v>
      </c>
      <c r="AR31" s="9">
        <f>($AK$2+(L31+AD31)*12*7.57%)*SUM(Fasering!$D$5:$D$9)</f>
        <v>1960.5451748742214</v>
      </c>
      <c r="AS31" s="9">
        <f>($AK$2+(M31+AE31)*12*7.57%)*SUM(Fasering!$D$5:$D$10)</f>
        <v>2811.2277067189971</v>
      </c>
      <c r="AT31" s="9">
        <f>($AK$2+(N31+AF31)*12*7.57%)*SUM(Fasering!$D$5:$D$11)</f>
        <v>3797.3721489755058</v>
      </c>
      <c r="AU31" s="82">
        <f>($AK$2+(O31+AG31)*12*7.57%)*SUM(Fasering!$D$5:$D$12)</f>
        <v>4923.4222200869017</v>
      </c>
    </row>
    <row r="32" spans="1:47" x14ac:dyDescent="0.3">
      <c r="A32" s="32">
        <f t="shared" si="8"/>
        <v>24</v>
      </c>
      <c r="B32" s="125">
        <v>46979.63</v>
      </c>
      <c r="C32" s="126"/>
      <c r="D32" s="125">
        <f t="shared" si="0"/>
        <v>63229.884017000004</v>
      </c>
      <c r="E32" s="127">
        <f t="shared" si="1"/>
        <v>1567.4278819977244</v>
      </c>
      <c r="F32" s="125">
        <f t="shared" si="2"/>
        <v>5269.1570014166664</v>
      </c>
      <c r="G32" s="127">
        <f t="shared" si="3"/>
        <v>130.61899016647703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2713.2820432917324</v>
      </c>
      <c r="K32" s="45">
        <f>GEW!$E$12+($F32-GEW!$E$12)*SUM(Fasering!$D$5:$D$8)</f>
        <v>3224.6869637875971</v>
      </c>
      <c r="L32" s="45">
        <f>GEW!$E$12+($F32-GEW!$E$12)*SUM(Fasering!$D$5:$D$9)</f>
        <v>3736.0918842834622</v>
      </c>
      <c r="M32" s="45">
        <f>GEW!$E$12+($F32-GEW!$E$12)*SUM(Fasering!$D$5:$D$10)</f>
        <v>4247.4968047793263</v>
      </c>
      <c r="N32" s="45">
        <f>GEW!$E$12+($F32-GEW!$E$12)*SUM(Fasering!$D$5:$D$11)</f>
        <v>4757.7520809208017</v>
      </c>
      <c r="O32" s="72">
        <f>GEW!$E$12+($F32-GEW!$E$12)*SUM(Fasering!$D$5:$D$12)</f>
        <v>5269.1570014166673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6"/>
        <v>0</v>
      </c>
      <c r="Z32" s="127">
        <f t="shared" si="7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672.69621464830232</v>
      </c>
      <c r="AJ32" s="9">
        <f>($AK$2+(K32+T32)*12*7.57%)*SUM(Fasering!$D$5:$D$8)</f>
        <v>1247.7013441839895</v>
      </c>
      <c r="AK32" s="9">
        <f>($AK$2+(L32+U32)*12*7.57%)*SUM(Fasering!$D$5:$D$9)</f>
        <v>1960.5451748742214</v>
      </c>
      <c r="AL32" s="9">
        <f>($AK$2+(M32+V32)*12*7.57%)*SUM(Fasering!$D$5:$D$10)</f>
        <v>2811.2277067189971</v>
      </c>
      <c r="AM32" s="9">
        <f>($AK$2+(N32+W32)*12*7.57%)*SUM(Fasering!$D$5:$D$11)</f>
        <v>3797.3721489755058</v>
      </c>
      <c r="AN32" s="82">
        <f>($AK$2+(O32+X32)*12*7.57%)*SUM(Fasering!$D$5:$D$12)</f>
        <v>4923.4222200869017</v>
      </c>
      <c r="AO32" s="5">
        <f>($AK$2+(I32+AA32)*12*7.57%)*SUM(Fasering!$D$5)</f>
        <v>0</v>
      </c>
      <c r="AP32" s="9">
        <f>($AK$2+(J32+AB32)*12*7.57%)*SUM(Fasering!$D$5:$D$7)</f>
        <v>672.69621464830232</v>
      </c>
      <c r="AQ32" s="9">
        <f>($AK$2+(K32+AC32)*12*7.57%)*SUM(Fasering!$D$5:$D$8)</f>
        <v>1247.7013441839895</v>
      </c>
      <c r="AR32" s="9">
        <f>($AK$2+(L32+AD32)*12*7.57%)*SUM(Fasering!$D$5:$D$9)</f>
        <v>1960.5451748742214</v>
      </c>
      <c r="AS32" s="9">
        <f>($AK$2+(M32+AE32)*12*7.57%)*SUM(Fasering!$D$5:$D$10)</f>
        <v>2811.2277067189971</v>
      </c>
      <c r="AT32" s="9">
        <f>($AK$2+(N32+AF32)*12*7.57%)*SUM(Fasering!$D$5:$D$11)</f>
        <v>3797.3721489755058</v>
      </c>
      <c r="AU32" s="82">
        <f>($AK$2+(O32+AG32)*12*7.57%)*SUM(Fasering!$D$5:$D$12)</f>
        <v>4923.4222200869017</v>
      </c>
    </row>
    <row r="33" spans="1:47" x14ac:dyDescent="0.3">
      <c r="A33" s="32">
        <f t="shared" si="8"/>
        <v>25</v>
      </c>
      <c r="B33" s="125">
        <v>46979.63</v>
      </c>
      <c r="C33" s="126"/>
      <c r="D33" s="125">
        <f t="shared" si="0"/>
        <v>63229.884017000004</v>
      </c>
      <c r="E33" s="127">
        <f t="shared" si="1"/>
        <v>1567.4278819977244</v>
      </c>
      <c r="F33" s="125">
        <f t="shared" si="2"/>
        <v>5269.1570014166664</v>
      </c>
      <c r="G33" s="127">
        <f t="shared" si="3"/>
        <v>130.61899016647703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2713.2820432917324</v>
      </c>
      <c r="K33" s="45">
        <f>GEW!$E$12+($F33-GEW!$E$12)*SUM(Fasering!$D$5:$D$8)</f>
        <v>3224.6869637875971</v>
      </c>
      <c r="L33" s="45">
        <f>GEW!$E$12+($F33-GEW!$E$12)*SUM(Fasering!$D$5:$D$9)</f>
        <v>3736.0918842834622</v>
      </c>
      <c r="M33" s="45">
        <f>GEW!$E$12+($F33-GEW!$E$12)*SUM(Fasering!$D$5:$D$10)</f>
        <v>4247.4968047793263</v>
      </c>
      <c r="N33" s="45">
        <f>GEW!$E$12+($F33-GEW!$E$12)*SUM(Fasering!$D$5:$D$11)</f>
        <v>4757.7520809208017</v>
      </c>
      <c r="O33" s="72">
        <f>GEW!$E$12+($F33-GEW!$E$12)*SUM(Fasering!$D$5:$D$12)</f>
        <v>5269.1570014166673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6"/>
        <v>0</v>
      </c>
      <c r="Z33" s="127">
        <f t="shared" si="7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672.69621464830232</v>
      </c>
      <c r="AJ33" s="9">
        <f>($AK$2+(K33+T33)*12*7.57%)*SUM(Fasering!$D$5:$D$8)</f>
        <v>1247.7013441839895</v>
      </c>
      <c r="AK33" s="9">
        <f>($AK$2+(L33+U33)*12*7.57%)*SUM(Fasering!$D$5:$D$9)</f>
        <v>1960.5451748742214</v>
      </c>
      <c r="AL33" s="9">
        <f>($AK$2+(M33+V33)*12*7.57%)*SUM(Fasering!$D$5:$D$10)</f>
        <v>2811.2277067189971</v>
      </c>
      <c r="AM33" s="9">
        <f>($AK$2+(N33+W33)*12*7.57%)*SUM(Fasering!$D$5:$D$11)</f>
        <v>3797.3721489755058</v>
      </c>
      <c r="AN33" s="82">
        <f>($AK$2+(O33+X33)*12*7.57%)*SUM(Fasering!$D$5:$D$12)</f>
        <v>4923.4222200869017</v>
      </c>
      <c r="AO33" s="5">
        <f>($AK$2+(I33+AA33)*12*7.57%)*SUM(Fasering!$D$5)</f>
        <v>0</v>
      </c>
      <c r="AP33" s="9">
        <f>($AK$2+(J33+AB33)*12*7.57%)*SUM(Fasering!$D$5:$D$7)</f>
        <v>672.69621464830232</v>
      </c>
      <c r="AQ33" s="9">
        <f>($AK$2+(K33+AC33)*12*7.57%)*SUM(Fasering!$D$5:$D$8)</f>
        <v>1247.7013441839895</v>
      </c>
      <c r="AR33" s="9">
        <f>($AK$2+(L33+AD33)*12*7.57%)*SUM(Fasering!$D$5:$D$9)</f>
        <v>1960.5451748742214</v>
      </c>
      <c r="AS33" s="9">
        <f>($AK$2+(M33+AE33)*12*7.57%)*SUM(Fasering!$D$5:$D$10)</f>
        <v>2811.2277067189971</v>
      </c>
      <c r="AT33" s="9">
        <f>($AK$2+(N33+AF33)*12*7.57%)*SUM(Fasering!$D$5:$D$11)</f>
        <v>3797.3721489755058</v>
      </c>
      <c r="AU33" s="82">
        <f>($AK$2+(O33+AG33)*12*7.57%)*SUM(Fasering!$D$5:$D$12)</f>
        <v>4923.4222200869017</v>
      </c>
    </row>
    <row r="34" spans="1:47" x14ac:dyDescent="0.3">
      <c r="A34" s="32">
        <f t="shared" si="8"/>
        <v>26</v>
      </c>
      <c r="B34" s="125">
        <v>46979.63</v>
      </c>
      <c r="C34" s="126"/>
      <c r="D34" s="125">
        <f t="shared" si="0"/>
        <v>63229.884017000004</v>
      </c>
      <c r="E34" s="127">
        <f t="shared" si="1"/>
        <v>1567.4278819977244</v>
      </c>
      <c r="F34" s="125">
        <f t="shared" si="2"/>
        <v>5269.1570014166664</v>
      </c>
      <c r="G34" s="127">
        <f t="shared" si="3"/>
        <v>130.61899016647703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2713.2820432917324</v>
      </c>
      <c r="K34" s="45">
        <f>GEW!$E$12+($F34-GEW!$E$12)*SUM(Fasering!$D$5:$D$8)</f>
        <v>3224.6869637875971</v>
      </c>
      <c r="L34" s="45">
        <f>GEW!$E$12+($F34-GEW!$E$12)*SUM(Fasering!$D$5:$D$9)</f>
        <v>3736.0918842834622</v>
      </c>
      <c r="M34" s="45">
        <f>GEW!$E$12+($F34-GEW!$E$12)*SUM(Fasering!$D$5:$D$10)</f>
        <v>4247.4968047793263</v>
      </c>
      <c r="N34" s="45">
        <f>GEW!$E$12+($F34-GEW!$E$12)*SUM(Fasering!$D$5:$D$11)</f>
        <v>4757.7520809208017</v>
      </c>
      <c r="O34" s="72">
        <f>GEW!$E$12+($F34-GEW!$E$12)*SUM(Fasering!$D$5:$D$12)</f>
        <v>5269.1570014166673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6"/>
        <v>0</v>
      </c>
      <c r="Z34" s="127">
        <f t="shared" si="7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672.69621464830232</v>
      </c>
      <c r="AJ34" s="9">
        <f>($AK$2+(K34+T34)*12*7.57%)*SUM(Fasering!$D$5:$D$8)</f>
        <v>1247.7013441839895</v>
      </c>
      <c r="AK34" s="9">
        <f>($AK$2+(L34+U34)*12*7.57%)*SUM(Fasering!$D$5:$D$9)</f>
        <v>1960.5451748742214</v>
      </c>
      <c r="AL34" s="9">
        <f>($AK$2+(M34+V34)*12*7.57%)*SUM(Fasering!$D$5:$D$10)</f>
        <v>2811.2277067189971</v>
      </c>
      <c r="AM34" s="9">
        <f>($AK$2+(N34+W34)*12*7.57%)*SUM(Fasering!$D$5:$D$11)</f>
        <v>3797.3721489755058</v>
      </c>
      <c r="AN34" s="82">
        <f>($AK$2+(O34+X34)*12*7.57%)*SUM(Fasering!$D$5:$D$12)</f>
        <v>4923.4222200869017</v>
      </c>
      <c r="AO34" s="5">
        <f>($AK$2+(I34+AA34)*12*7.57%)*SUM(Fasering!$D$5)</f>
        <v>0</v>
      </c>
      <c r="AP34" s="9">
        <f>($AK$2+(J34+AB34)*12*7.57%)*SUM(Fasering!$D$5:$D$7)</f>
        <v>672.69621464830232</v>
      </c>
      <c r="AQ34" s="9">
        <f>($AK$2+(K34+AC34)*12*7.57%)*SUM(Fasering!$D$5:$D$8)</f>
        <v>1247.7013441839895</v>
      </c>
      <c r="AR34" s="9">
        <f>($AK$2+(L34+AD34)*12*7.57%)*SUM(Fasering!$D$5:$D$9)</f>
        <v>1960.5451748742214</v>
      </c>
      <c r="AS34" s="9">
        <f>($AK$2+(M34+AE34)*12*7.57%)*SUM(Fasering!$D$5:$D$10)</f>
        <v>2811.2277067189971</v>
      </c>
      <c r="AT34" s="9">
        <f>($AK$2+(N34+AF34)*12*7.57%)*SUM(Fasering!$D$5:$D$11)</f>
        <v>3797.3721489755058</v>
      </c>
      <c r="AU34" s="82">
        <f>($AK$2+(O34+AG34)*12*7.57%)*SUM(Fasering!$D$5:$D$12)</f>
        <v>4923.4222200869017</v>
      </c>
    </row>
    <row r="35" spans="1:47" x14ac:dyDescent="0.3">
      <c r="A35" s="32">
        <f t="shared" si="8"/>
        <v>27</v>
      </c>
      <c r="B35" s="125">
        <v>46979.63</v>
      </c>
      <c r="C35" s="126"/>
      <c r="D35" s="125">
        <f t="shared" si="0"/>
        <v>63229.884017000004</v>
      </c>
      <c r="E35" s="127">
        <f t="shared" si="1"/>
        <v>1567.4278819977244</v>
      </c>
      <c r="F35" s="125">
        <f t="shared" si="2"/>
        <v>5269.1570014166664</v>
      </c>
      <c r="G35" s="127">
        <f t="shared" si="3"/>
        <v>130.61899016647703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2713.2820432917324</v>
      </c>
      <c r="K35" s="45">
        <f>GEW!$E$12+($F35-GEW!$E$12)*SUM(Fasering!$D$5:$D$8)</f>
        <v>3224.6869637875971</v>
      </c>
      <c r="L35" s="45">
        <f>GEW!$E$12+($F35-GEW!$E$12)*SUM(Fasering!$D$5:$D$9)</f>
        <v>3736.0918842834622</v>
      </c>
      <c r="M35" s="45">
        <f>GEW!$E$12+($F35-GEW!$E$12)*SUM(Fasering!$D$5:$D$10)</f>
        <v>4247.4968047793263</v>
      </c>
      <c r="N35" s="45">
        <f>GEW!$E$12+($F35-GEW!$E$12)*SUM(Fasering!$D$5:$D$11)</f>
        <v>4757.7520809208017</v>
      </c>
      <c r="O35" s="72">
        <f>GEW!$E$12+($F35-GEW!$E$12)*SUM(Fasering!$D$5:$D$12)</f>
        <v>5269.1570014166673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6"/>
        <v>0</v>
      </c>
      <c r="Z35" s="127">
        <f t="shared" si="7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672.69621464830232</v>
      </c>
      <c r="AJ35" s="9">
        <f>($AK$2+(K35+T35)*12*7.57%)*SUM(Fasering!$D$5:$D$8)</f>
        <v>1247.7013441839895</v>
      </c>
      <c r="AK35" s="9">
        <f>($AK$2+(L35+U35)*12*7.57%)*SUM(Fasering!$D$5:$D$9)</f>
        <v>1960.5451748742214</v>
      </c>
      <c r="AL35" s="9">
        <f>($AK$2+(M35+V35)*12*7.57%)*SUM(Fasering!$D$5:$D$10)</f>
        <v>2811.2277067189971</v>
      </c>
      <c r="AM35" s="9">
        <f>($AK$2+(N35+W35)*12*7.57%)*SUM(Fasering!$D$5:$D$11)</f>
        <v>3797.3721489755058</v>
      </c>
      <c r="AN35" s="82">
        <f>($AK$2+(O35+X35)*12*7.57%)*SUM(Fasering!$D$5:$D$12)</f>
        <v>4923.4222200869017</v>
      </c>
      <c r="AO35" s="5">
        <f>($AK$2+(I35+AA35)*12*7.57%)*SUM(Fasering!$D$5)</f>
        <v>0</v>
      </c>
      <c r="AP35" s="9">
        <f>($AK$2+(J35+AB35)*12*7.57%)*SUM(Fasering!$D$5:$D$7)</f>
        <v>672.69621464830232</v>
      </c>
      <c r="AQ35" s="9">
        <f>($AK$2+(K35+AC35)*12*7.57%)*SUM(Fasering!$D$5:$D$8)</f>
        <v>1247.7013441839895</v>
      </c>
      <c r="AR35" s="9">
        <f>($AK$2+(L35+AD35)*12*7.57%)*SUM(Fasering!$D$5:$D$9)</f>
        <v>1960.5451748742214</v>
      </c>
      <c r="AS35" s="9">
        <f>($AK$2+(M35+AE35)*12*7.57%)*SUM(Fasering!$D$5:$D$10)</f>
        <v>2811.2277067189971</v>
      </c>
      <c r="AT35" s="9">
        <f>($AK$2+(N35+AF35)*12*7.57%)*SUM(Fasering!$D$5:$D$11)</f>
        <v>3797.3721489755058</v>
      </c>
      <c r="AU35" s="82">
        <f>($AK$2+(O35+AG35)*12*7.57%)*SUM(Fasering!$D$5:$D$12)</f>
        <v>4923.4222200869017</v>
      </c>
    </row>
    <row r="36" spans="1:47" x14ac:dyDescent="0.3">
      <c r="A36" s="35"/>
      <c r="B36" s="128"/>
      <c r="C36" s="129"/>
      <c r="D36" s="128"/>
      <c r="E36" s="129"/>
      <c r="F36" s="128"/>
      <c r="G36" s="129"/>
      <c r="H36" s="46"/>
      <c r="I36" s="46"/>
      <c r="J36" s="46"/>
      <c r="K36" s="46"/>
      <c r="L36" s="46"/>
      <c r="M36" s="46"/>
      <c r="N36" s="46"/>
      <c r="O36" s="70"/>
      <c r="P36" s="128"/>
      <c r="Q36" s="129"/>
      <c r="R36" s="46"/>
      <c r="S36" s="46"/>
      <c r="T36" s="46"/>
      <c r="U36" s="46"/>
      <c r="V36" s="46"/>
      <c r="W36" s="46"/>
      <c r="X36" s="70"/>
      <c r="Y36" s="128"/>
      <c r="Z36" s="129"/>
      <c r="AA36" s="69"/>
      <c r="AB36" s="46"/>
      <c r="AC36" s="46"/>
      <c r="AD36" s="46"/>
      <c r="AE36" s="46"/>
      <c r="AF36" s="46"/>
      <c r="AG36" s="70"/>
      <c r="AH36" s="83"/>
      <c r="AI36" s="84"/>
      <c r="AJ36" s="84"/>
      <c r="AK36" s="84"/>
      <c r="AL36" s="84"/>
      <c r="AM36" s="84"/>
      <c r="AN36" s="85"/>
      <c r="AO36" s="83"/>
      <c r="AP36" s="84"/>
      <c r="AQ36" s="84"/>
      <c r="AR36" s="84"/>
      <c r="AS36" s="84"/>
      <c r="AT36" s="84"/>
      <c r="AU36" s="85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/>
  </sheetViews>
  <sheetFormatPr defaultColWidth="9" defaultRowHeight="12.75" x14ac:dyDescent="0.2"/>
  <cols>
    <col min="1" max="1" width="23.75" style="1" bestFit="1" customWidth="1"/>
    <col min="2" max="7" width="12.125" style="1" customWidth="1"/>
    <col min="8" max="8" width="17.375" style="16" bestFit="1" customWidth="1"/>
    <col min="9" max="16384" width="9" style="1"/>
  </cols>
  <sheetData>
    <row r="1" spans="1:8" ht="28.5" customHeight="1" x14ac:dyDescent="0.2">
      <c r="B1" s="116" t="s">
        <v>11</v>
      </c>
      <c r="C1" s="117"/>
      <c r="D1" s="117"/>
      <c r="E1" s="117"/>
      <c r="F1" s="117"/>
      <c r="G1" s="118"/>
      <c r="H1" s="17" t="s">
        <v>14</v>
      </c>
    </row>
    <row r="2" spans="1:8" x14ac:dyDescent="0.2">
      <c r="A2" s="114" t="s">
        <v>10</v>
      </c>
      <c r="B2" s="122" t="s">
        <v>12</v>
      </c>
      <c r="C2" s="123"/>
      <c r="D2" s="124"/>
      <c r="E2" s="122" t="s">
        <v>13</v>
      </c>
      <c r="F2" s="123"/>
      <c r="G2" s="124"/>
      <c r="H2" s="120"/>
    </row>
    <row r="3" spans="1:8" x14ac:dyDescent="0.2">
      <c r="A3" s="115"/>
      <c r="B3" s="6" t="s">
        <v>6</v>
      </c>
      <c r="C3" s="3" t="s">
        <v>9</v>
      </c>
      <c r="D3" s="7" t="s">
        <v>8</v>
      </c>
      <c r="E3" s="6" t="s">
        <v>6</v>
      </c>
      <c r="F3" s="3" t="s">
        <v>9</v>
      </c>
      <c r="G3" s="7" t="s">
        <v>8</v>
      </c>
      <c r="H3" s="121"/>
    </row>
    <row r="4" spans="1:8" x14ac:dyDescent="0.2">
      <c r="A4" s="4">
        <v>41730</v>
      </c>
      <c r="B4" s="8"/>
      <c r="C4" s="9"/>
      <c r="D4" s="10"/>
      <c r="E4" s="11"/>
      <c r="F4" s="9"/>
      <c r="G4" s="10"/>
      <c r="H4" s="16" t="s">
        <v>15</v>
      </c>
    </row>
    <row r="5" spans="1:8" x14ac:dyDescent="0.2">
      <c r="A5" s="5" t="s">
        <v>0</v>
      </c>
      <c r="B5" s="11">
        <v>413.56</v>
      </c>
      <c r="C5" s="9">
        <f>2133.89+B5</f>
        <v>2547.4499999999998</v>
      </c>
      <c r="D5" s="104"/>
      <c r="E5" s="11">
        <v>7.24</v>
      </c>
      <c r="F5" s="9">
        <f>40.38+E5</f>
        <v>47.620000000000005</v>
      </c>
      <c r="G5" s="10"/>
      <c r="H5" s="119" t="s">
        <v>17</v>
      </c>
    </row>
    <row r="6" spans="1:8" x14ac:dyDescent="0.2">
      <c r="A6" s="5" t="s">
        <v>1</v>
      </c>
      <c r="B6" s="11">
        <v>409.51</v>
      </c>
      <c r="C6" s="9">
        <f>C5+B6</f>
        <v>2956.96</v>
      </c>
      <c r="D6" s="104"/>
      <c r="E6" s="11">
        <v>7.16</v>
      </c>
      <c r="F6" s="9">
        <f>F5+E6</f>
        <v>54.78</v>
      </c>
      <c r="G6" s="10"/>
      <c r="H6" s="119"/>
    </row>
    <row r="7" spans="1:8" x14ac:dyDescent="0.2">
      <c r="A7" s="5" t="s">
        <v>2</v>
      </c>
      <c r="B7" s="11">
        <v>620.24</v>
      </c>
      <c r="C7" s="9">
        <f t="shared" ref="C7:C12" si="0">C6+B7</f>
        <v>3577.2</v>
      </c>
      <c r="D7" s="19">
        <f>B7/(C$12-C$6)</f>
        <v>0.25856369252831646</v>
      </c>
      <c r="E7" s="11">
        <v>10.86</v>
      </c>
      <c r="F7" s="9">
        <f t="shared" ref="F7:F12" si="1">F6+E7</f>
        <v>65.64</v>
      </c>
      <c r="G7" s="10">
        <f>E7/(F$12-F$6)</f>
        <v>0.25869461648403996</v>
      </c>
      <c r="H7" s="119"/>
    </row>
    <row r="8" spans="1:8" x14ac:dyDescent="0.2">
      <c r="A8" s="5" t="s">
        <v>3</v>
      </c>
      <c r="B8" s="11">
        <v>355.87</v>
      </c>
      <c r="C8" s="9">
        <f t="shared" si="0"/>
        <v>3933.0699999999997</v>
      </c>
      <c r="D8" s="19">
        <f t="shared" ref="D8:D12" si="2">B8/(C$12-C$6)</f>
        <v>0.14835396178906871</v>
      </c>
      <c r="E8" s="11">
        <v>6.23</v>
      </c>
      <c r="F8" s="9">
        <f t="shared" si="1"/>
        <v>71.87</v>
      </c>
      <c r="G8" s="10">
        <f t="shared" ref="G8:G12" si="3">E8/(F$12-F$6)</f>
        <v>0.14840400190566935</v>
      </c>
      <c r="H8" s="119"/>
    </row>
    <row r="9" spans="1:8" x14ac:dyDescent="0.2">
      <c r="A9" s="5" t="s">
        <v>4</v>
      </c>
      <c r="B9" s="11">
        <v>355.87</v>
      </c>
      <c r="C9" s="9">
        <f t="shared" si="0"/>
        <v>4288.9399999999996</v>
      </c>
      <c r="D9" s="19">
        <f t="shared" si="2"/>
        <v>0.14835396178906871</v>
      </c>
      <c r="E9" s="11">
        <v>6.23</v>
      </c>
      <c r="F9" s="9">
        <f t="shared" si="1"/>
        <v>78.100000000000009</v>
      </c>
      <c r="G9" s="10">
        <f t="shared" si="3"/>
        <v>0.14840400190566935</v>
      </c>
      <c r="H9" s="119"/>
    </row>
    <row r="10" spans="1:8" x14ac:dyDescent="0.2">
      <c r="A10" s="5" t="s">
        <v>5</v>
      </c>
      <c r="B10" s="11">
        <v>355.87</v>
      </c>
      <c r="C10" s="9">
        <f t="shared" si="0"/>
        <v>4644.8099999999995</v>
      </c>
      <c r="D10" s="19">
        <f t="shared" si="2"/>
        <v>0.14835396178906871</v>
      </c>
      <c r="E10" s="11">
        <v>6.23</v>
      </c>
      <c r="F10" s="9">
        <f t="shared" si="1"/>
        <v>84.330000000000013</v>
      </c>
      <c r="G10" s="10">
        <f t="shared" si="3"/>
        <v>0.14840400190566935</v>
      </c>
      <c r="H10" s="119"/>
    </row>
    <row r="11" spans="1:8" x14ac:dyDescent="0.2">
      <c r="A11" s="5" t="s">
        <v>129</v>
      </c>
      <c r="B11" s="11">
        <v>355.07</v>
      </c>
      <c r="C11" s="9">
        <f t="shared" si="0"/>
        <v>4999.8799999999992</v>
      </c>
      <c r="D11" s="19">
        <f t="shared" si="2"/>
        <v>0.14802046031540908</v>
      </c>
      <c r="E11" s="11">
        <v>6.2</v>
      </c>
      <c r="F11" s="9">
        <f t="shared" si="1"/>
        <v>90.530000000000015</v>
      </c>
      <c r="G11" s="10">
        <f t="shared" si="3"/>
        <v>0.14768937589328252</v>
      </c>
      <c r="H11" s="119"/>
    </row>
    <row r="12" spans="1:8" s="2" customFormat="1" ht="13.5" thickBot="1" x14ac:dyDescent="0.25">
      <c r="A12" s="12" t="s">
        <v>7</v>
      </c>
      <c r="B12" s="13">
        <v>355.86999999999989</v>
      </c>
      <c r="C12" s="14">
        <f t="shared" si="0"/>
        <v>5355.7499999999991</v>
      </c>
      <c r="D12" s="20">
        <f t="shared" si="2"/>
        <v>0.14835396178906868</v>
      </c>
      <c r="E12" s="13">
        <v>6.2299999999999898</v>
      </c>
      <c r="F12" s="14">
        <f t="shared" si="1"/>
        <v>96.76</v>
      </c>
      <c r="G12" s="15">
        <f t="shared" si="3"/>
        <v>0.1484040019056691</v>
      </c>
      <c r="H12" s="18" t="s">
        <v>16</v>
      </c>
    </row>
    <row r="14" spans="1:8" x14ac:dyDescent="0.2">
      <c r="D14" s="103">
        <f>SUM(D6:D12)</f>
        <v>1.0000000000000002</v>
      </c>
      <c r="G14" s="103">
        <f>SUM(G6:G12)</f>
        <v>0.99999999999999978</v>
      </c>
    </row>
    <row r="16" spans="1:8" x14ac:dyDescent="0.2">
      <c r="A16" s="110" t="s">
        <v>131</v>
      </c>
      <c r="B16" s="111"/>
      <c r="C16" s="110"/>
    </row>
    <row r="17" spans="1:3" x14ac:dyDescent="0.2">
      <c r="A17" s="110" t="s">
        <v>130</v>
      </c>
      <c r="B17" s="110"/>
      <c r="C17" s="110"/>
    </row>
  </sheetData>
  <mergeCells count="6">
    <mergeCell ref="A2:A3"/>
    <mergeCell ref="B1:G1"/>
    <mergeCell ref="H5:H11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25" style="23" customWidth="1"/>
    <col min="16" max="17" width="7.75" style="23" customWidth="1"/>
    <col min="18" max="24" width="11.25" style="23" customWidth="1"/>
    <col min="25" max="26" width="7.75" style="23" customWidth="1"/>
    <col min="27" max="33" width="11.25" style="23" customWidth="1"/>
    <col min="34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78</v>
      </c>
      <c r="B1" s="21" t="s">
        <v>19</v>
      </c>
      <c r="C1" s="21" t="s">
        <v>79</v>
      </c>
      <c r="D1" s="21"/>
      <c r="E1" s="67"/>
      <c r="G1" s="56"/>
      <c r="H1" s="21"/>
      <c r="I1" s="21"/>
      <c r="L1" s="99">
        <f>D6</f>
        <v>43374</v>
      </c>
      <c r="O1" s="23" t="s">
        <v>80</v>
      </c>
      <c r="V1"/>
      <c r="W1"/>
      <c r="X1"/>
      <c r="Y1"/>
      <c r="Z1"/>
      <c r="AA1"/>
      <c r="AH1" s="76" t="str">
        <f>'L4'!$AH$2</f>
        <v>Berekening eindejaarspremie 2019: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4"/>
      <c r="I2" s="64"/>
      <c r="J2" s="65"/>
      <c r="K2" s="66"/>
      <c r="L2" s="66"/>
      <c r="N2" s="23" t="s">
        <v>21</v>
      </c>
      <c r="O2" s="25">
        <f>'L4'!O3</f>
        <v>1.3459000000000001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32" t="s">
        <v>22</v>
      </c>
      <c r="C4" s="147"/>
      <c r="D4" s="147"/>
      <c r="E4" s="133"/>
      <c r="F4" s="132" t="s">
        <v>23</v>
      </c>
      <c r="G4" s="133"/>
      <c r="H4" s="144" t="s">
        <v>37</v>
      </c>
      <c r="I4" s="145"/>
      <c r="J4" s="145"/>
      <c r="K4" s="145"/>
      <c r="L4" s="145"/>
      <c r="M4" s="145"/>
      <c r="N4" s="145"/>
      <c r="O4" s="146"/>
      <c r="P4" s="132" t="s">
        <v>24</v>
      </c>
      <c r="Q4" s="135"/>
      <c r="R4" s="144" t="s">
        <v>38</v>
      </c>
      <c r="S4" s="145"/>
      <c r="T4" s="145"/>
      <c r="U4" s="145"/>
      <c r="V4" s="145"/>
      <c r="W4" s="145"/>
      <c r="X4" s="146"/>
      <c r="Y4" s="132" t="s">
        <v>25</v>
      </c>
      <c r="Z4" s="133"/>
      <c r="AA4" s="144" t="s">
        <v>39</v>
      </c>
      <c r="AB4" s="145"/>
      <c r="AC4" s="145"/>
      <c r="AD4" s="145"/>
      <c r="AE4" s="145"/>
      <c r="AF4" s="145"/>
      <c r="AG4" s="146"/>
      <c r="AH4" s="144" t="s">
        <v>99</v>
      </c>
      <c r="AI4" s="145"/>
      <c r="AJ4" s="145"/>
      <c r="AK4" s="145"/>
      <c r="AL4" s="145"/>
      <c r="AM4" s="145"/>
      <c r="AN4" s="146"/>
      <c r="AO4" s="144" t="s">
        <v>100</v>
      </c>
      <c r="AP4" s="145"/>
      <c r="AQ4" s="145"/>
      <c r="AR4" s="145"/>
      <c r="AS4" s="145"/>
      <c r="AT4" s="145"/>
      <c r="AU4" s="146"/>
    </row>
    <row r="5" spans="1:47" x14ac:dyDescent="0.3">
      <c r="A5" s="32"/>
      <c r="B5" s="148">
        <v>1</v>
      </c>
      <c r="C5" s="149"/>
      <c r="D5" s="148"/>
      <c r="E5" s="149"/>
      <c r="F5" s="148"/>
      <c r="G5" s="149"/>
      <c r="H5" s="43" t="s">
        <v>128</v>
      </c>
      <c r="I5" s="43" t="s">
        <v>32</v>
      </c>
      <c r="J5" s="43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9" t="s">
        <v>126</v>
      </c>
      <c r="P5" s="148"/>
      <c r="Q5" s="149"/>
      <c r="R5" s="43" t="s">
        <v>127</v>
      </c>
      <c r="S5" s="43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9" t="s">
        <v>126</v>
      </c>
      <c r="Y5" s="150" t="s">
        <v>27</v>
      </c>
      <c r="Z5" s="149"/>
      <c r="AA5" s="43" t="s">
        <v>127</v>
      </c>
      <c r="AB5" s="43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9" t="s">
        <v>126</v>
      </c>
      <c r="AH5" s="43" t="s">
        <v>127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9" t="s">
        <v>126</v>
      </c>
      <c r="AO5" s="43" t="s">
        <v>127</v>
      </c>
      <c r="AP5" s="43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9" t="s">
        <v>126</v>
      </c>
    </row>
    <row r="6" spans="1:47" x14ac:dyDescent="0.3">
      <c r="A6" s="32"/>
      <c r="B6" s="136" t="s">
        <v>30</v>
      </c>
      <c r="C6" s="137"/>
      <c r="D6" s="142">
        <f>'L4'!$D$8</f>
        <v>43374</v>
      </c>
      <c r="E6" s="141"/>
      <c r="F6" s="142">
        <f>D6</f>
        <v>43374</v>
      </c>
      <c r="G6" s="143"/>
      <c r="H6" s="47"/>
      <c r="I6" s="47" t="s">
        <v>101</v>
      </c>
      <c r="J6" s="4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0"/>
      <c r="Q6" s="141"/>
      <c r="R6" s="47" t="s">
        <v>101</v>
      </c>
      <c r="S6" s="4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0"/>
      <c r="Z6" s="141"/>
      <c r="AA6" s="47" t="s">
        <v>101</v>
      </c>
      <c r="AB6" s="4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32"/>
      <c r="C7" s="133"/>
      <c r="D7" s="134"/>
      <c r="E7" s="135"/>
      <c r="F7" s="134"/>
      <c r="G7" s="135"/>
      <c r="H7" s="44"/>
      <c r="I7" s="44"/>
      <c r="J7" s="44"/>
      <c r="K7" s="44"/>
      <c r="L7" s="44"/>
      <c r="M7" s="44"/>
      <c r="N7" s="44"/>
      <c r="O7" s="75"/>
      <c r="P7" s="134"/>
      <c r="Q7" s="135"/>
      <c r="R7" s="44"/>
      <c r="S7" s="44"/>
      <c r="T7" s="44"/>
      <c r="U7" s="44"/>
      <c r="V7" s="44"/>
      <c r="W7" s="44"/>
      <c r="X7" s="75"/>
      <c r="Y7" s="134"/>
      <c r="Z7" s="135"/>
      <c r="AA7" s="74"/>
      <c r="AB7" s="44"/>
      <c r="AC7" s="44"/>
      <c r="AD7" s="44"/>
      <c r="AE7" s="44"/>
      <c r="AF7" s="44"/>
      <c r="AG7" s="75"/>
      <c r="AH7" s="79"/>
      <c r="AI7" s="80"/>
      <c r="AJ7" s="80"/>
      <c r="AK7" s="80"/>
      <c r="AL7" s="80"/>
      <c r="AM7" s="80"/>
      <c r="AN7" s="81"/>
      <c r="AO7" s="79"/>
      <c r="AP7" s="80"/>
      <c r="AQ7" s="80"/>
      <c r="AR7" s="80"/>
      <c r="AS7" s="80"/>
      <c r="AT7" s="80"/>
      <c r="AU7" s="81"/>
    </row>
    <row r="8" spans="1:47" x14ac:dyDescent="0.3">
      <c r="A8" s="32">
        <v>0</v>
      </c>
      <c r="B8" s="125">
        <v>41706.69</v>
      </c>
      <c r="C8" s="126"/>
      <c r="D8" s="125">
        <f t="shared" ref="D8:D35" si="0">B8*$O$2</f>
        <v>56133.034071000009</v>
      </c>
      <c r="E8" s="127">
        <f t="shared" ref="E8:E35" si="1">D8/40.3399</f>
        <v>1391.5015672076531</v>
      </c>
      <c r="F8" s="125">
        <f t="shared" ref="F8:F35" si="2">B8/12*$O$2</f>
        <v>4677.7528392500008</v>
      </c>
      <c r="G8" s="127">
        <f t="shared" ref="G8:G35" si="3">F8/40.3399</f>
        <v>115.9584639339711</v>
      </c>
      <c r="H8" s="45">
        <f>'L4'!$H$10</f>
        <v>1707.89</v>
      </c>
      <c r="I8" s="45">
        <f>GEW!$E$12+($F8-GEW!$E$12)*SUM(Fasering!$D$5)</f>
        <v>1821.9627753333334</v>
      </c>
      <c r="J8" s="45">
        <f>GEW!$E$12+($F8-GEW!$E$12)*SUM(Fasering!$D$5:$D$7)</f>
        <v>2560.3663993453038</v>
      </c>
      <c r="K8" s="45">
        <f>GEW!$E$12+($F8-GEW!$E$12)*SUM(Fasering!$D$5:$D$8)</f>
        <v>2984.034169365199</v>
      </c>
      <c r="L8" s="45">
        <f>GEW!$E$12+($F8-GEW!$E$12)*SUM(Fasering!$D$5:$D$9)</f>
        <v>3407.7019393850942</v>
      </c>
      <c r="M8" s="45">
        <f>GEW!$E$12+($F8-GEW!$E$12)*SUM(Fasering!$D$5:$D$10)</f>
        <v>3831.3697094049894</v>
      </c>
      <c r="N8" s="45">
        <f>GEW!$E$12+($F8-GEW!$E$12)*SUM(Fasering!$D$5:$D$11)</f>
        <v>4254.0850692301065</v>
      </c>
      <c r="O8" s="72">
        <f>GEW!$E$12+($F8-GEW!$E$12)*SUM(Fasering!$D$5:$D$12)</f>
        <v>4677.7528392500008</v>
      </c>
      <c r="P8" s="125">
        <f t="shared" ref="P8:P35" si="4">((B8&lt;19968.2)*913.03+(B8&gt;19968.2)*(B8&lt;20424.71)*(20424.71-B8+456.51)+(B8&gt;20424.71)*(B8&lt;22659.62)*456.51+(B8&gt;22659.62)*(B8&lt;23116.13)*(23116.13-B8))/12*$O$2</f>
        <v>0</v>
      </c>
      <c r="Q8" s="127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45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25">
        <f t="shared" ref="Y8:Y35" si="6">((B8&lt;19968.2)*456.51+(B8&gt;19968.2)*(B8&lt;20196.46)*(20196.46-B8+228.26)+(B8&gt;20196.46)*(B8&lt;22659.62)*228.26+(B8&gt;22659.62)*(B8&lt;22887.88)*(22887.88-B8))/12*$O$2</f>
        <v>0</v>
      </c>
      <c r="Z8" s="127">
        <f t="shared" ref="Z8:Z35" si="7">Y8/40.3399</f>
        <v>0</v>
      </c>
      <c r="AA8" s="71">
        <f>$Y8*SUM(Fasering!$D$5)</f>
        <v>0</v>
      </c>
      <c r="AB8" s="45">
        <f>$Y8*SUM(Fasering!$D$5:$D$7)</f>
        <v>0</v>
      </c>
      <c r="AC8" s="45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9">
        <f>($AK$2+(J8+S8)*12*7.57%)*SUM(Fasering!$D$5:$D$7)</f>
        <v>636.7795016168111</v>
      </c>
      <c r="AJ8" s="9">
        <f>($AK$2+(K8+T8)*12*7.57%)*SUM(Fasering!$D$5:$D$8)</f>
        <v>1158.7454833206971</v>
      </c>
      <c r="AK8" s="9">
        <f>($AK$2+(L8+U8)*12*7.57%)*SUM(Fasering!$D$5:$D$9)</f>
        <v>1794.9024178295765</v>
      </c>
      <c r="AL8" s="9">
        <f>($AK$2+(M8+V8)*12*7.57%)*SUM(Fasering!$D$5:$D$10)</f>
        <v>2545.2503051434487</v>
      </c>
      <c r="AM8" s="9">
        <f>($AK$2+(N8+W8)*12*7.57%)*SUM(Fasering!$D$5:$D$11)</f>
        <v>3407.7175888732736</v>
      </c>
      <c r="AN8" s="82">
        <f>($AK$2+(O8+X8)*12*7.57%)*SUM(Fasering!$D$5:$D$12)</f>
        <v>4386.1906791747015</v>
      </c>
      <c r="AO8" s="5">
        <f>($AK$2+(I8+AA8)*12*7.57%)*SUM(Fasering!$D$5)</f>
        <v>0</v>
      </c>
      <c r="AP8" s="9">
        <f>($AK$2+(J8+AB8)*12*7.57%)*SUM(Fasering!$D$5:$D$7)</f>
        <v>636.7795016168111</v>
      </c>
      <c r="AQ8" s="9">
        <f>($AK$2+(K8+AC8)*12*7.57%)*SUM(Fasering!$D$5:$D$8)</f>
        <v>1158.7454833206971</v>
      </c>
      <c r="AR8" s="9">
        <f>($AK$2+(L8+AD8)*12*7.57%)*SUM(Fasering!$D$5:$D$9)</f>
        <v>1794.9024178295765</v>
      </c>
      <c r="AS8" s="9">
        <f>($AK$2+(M8+AE8)*12*7.57%)*SUM(Fasering!$D$5:$D$10)</f>
        <v>2545.2503051434487</v>
      </c>
      <c r="AT8" s="9">
        <f>($AK$2+(N8+AF8)*12*7.57%)*SUM(Fasering!$D$5:$D$11)</f>
        <v>3407.7175888732736</v>
      </c>
      <c r="AU8" s="82">
        <f>($AK$2+(O8+AG8)*12*7.57%)*SUM(Fasering!$D$5:$D$12)</f>
        <v>4386.1906791747015</v>
      </c>
    </row>
    <row r="9" spans="1:47" x14ac:dyDescent="0.3">
      <c r="A9" s="32">
        <f t="shared" ref="A9:A35" si="8">+A8+1</f>
        <v>1</v>
      </c>
      <c r="B9" s="125">
        <v>41706.69</v>
      </c>
      <c r="C9" s="126"/>
      <c r="D9" s="125">
        <f t="shared" si="0"/>
        <v>56133.034071000009</v>
      </c>
      <c r="E9" s="127">
        <f t="shared" si="1"/>
        <v>1391.5015672076531</v>
      </c>
      <c r="F9" s="125">
        <f t="shared" si="2"/>
        <v>4677.7528392500008</v>
      </c>
      <c r="G9" s="127">
        <f t="shared" si="3"/>
        <v>115.9584639339711</v>
      </c>
      <c r="H9" s="45">
        <f>'L4'!$H$10</f>
        <v>1707.89</v>
      </c>
      <c r="I9" s="45">
        <f>GEW!$E$12+($F9-GEW!$E$12)*SUM(Fasering!$D$5)</f>
        <v>1821.9627753333334</v>
      </c>
      <c r="J9" s="45">
        <f>GEW!$E$12+($F9-GEW!$E$12)*SUM(Fasering!$D$5:$D$7)</f>
        <v>2560.3663993453038</v>
      </c>
      <c r="K9" s="45">
        <f>GEW!$E$12+($F9-GEW!$E$12)*SUM(Fasering!$D$5:$D$8)</f>
        <v>2984.034169365199</v>
      </c>
      <c r="L9" s="45">
        <f>GEW!$E$12+($F9-GEW!$E$12)*SUM(Fasering!$D$5:$D$9)</f>
        <v>3407.7019393850942</v>
      </c>
      <c r="M9" s="45">
        <f>GEW!$E$12+($F9-GEW!$E$12)*SUM(Fasering!$D$5:$D$10)</f>
        <v>3831.3697094049894</v>
      </c>
      <c r="N9" s="45">
        <f>GEW!$E$12+($F9-GEW!$E$12)*SUM(Fasering!$D$5:$D$11)</f>
        <v>4254.0850692301065</v>
      </c>
      <c r="O9" s="72">
        <f>GEW!$E$12+($F9-GEW!$E$12)*SUM(Fasering!$D$5:$D$12)</f>
        <v>4677.7528392500008</v>
      </c>
      <c r="P9" s="125">
        <f t="shared" si="4"/>
        <v>0</v>
      </c>
      <c r="Q9" s="127">
        <f t="shared" si="5"/>
        <v>0</v>
      </c>
      <c r="R9" s="45">
        <f>$P9*SUM(Fasering!$D$5)</f>
        <v>0</v>
      </c>
      <c r="S9" s="45">
        <f>$P9*SUM(Fasering!$D$5:$D$7)</f>
        <v>0</v>
      </c>
      <c r="T9" s="45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25">
        <f t="shared" si="6"/>
        <v>0</v>
      </c>
      <c r="Z9" s="127">
        <f t="shared" si="7"/>
        <v>0</v>
      </c>
      <c r="AA9" s="71">
        <f>$Y9*SUM(Fasering!$D$5)</f>
        <v>0</v>
      </c>
      <c r="AB9" s="45">
        <f>$Y9*SUM(Fasering!$D$5:$D$7)</f>
        <v>0</v>
      </c>
      <c r="AC9" s="45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9">
        <f>($AK$2+(J9+S9)*12*7.57%)*SUM(Fasering!$D$5:$D$7)</f>
        <v>636.7795016168111</v>
      </c>
      <c r="AJ9" s="9">
        <f>($AK$2+(K9+T9)*12*7.57%)*SUM(Fasering!$D$5:$D$8)</f>
        <v>1158.7454833206971</v>
      </c>
      <c r="AK9" s="9">
        <f>($AK$2+(L9+U9)*12*7.57%)*SUM(Fasering!$D$5:$D$9)</f>
        <v>1794.9024178295765</v>
      </c>
      <c r="AL9" s="9">
        <f>($AK$2+(M9+V9)*12*7.57%)*SUM(Fasering!$D$5:$D$10)</f>
        <v>2545.2503051434487</v>
      </c>
      <c r="AM9" s="9">
        <f>($AK$2+(N9+W9)*12*7.57%)*SUM(Fasering!$D$5:$D$11)</f>
        <v>3407.7175888732736</v>
      </c>
      <c r="AN9" s="82">
        <f>($AK$2+(O9+X9)*12*7.57%)*SUM(Fasering!$D$5:$D$12)</f>
        <v>4386.1906791747015</v>
      </c>
      <c r="AO9" s="5">
        <f>($AK$2+(I9+AA9)*12*7.57%)*SUM(Fasering!$D$5)</f>
        <v>0</v>
      </c>
      <c r="AP9" s="9">
        <f>($AK$2+(J9+AB9)*12*7.57%)*SUM(Fasering!$D$5:$D$7)</f>
        <v>636.7795016168111</v>
      </c>
      <c r="AQ9" s="9">
        <f>($AK$2+(K9+AC9)*12*7.57%)*SUM(Fasering!$D$5:$D$8)</f>
        <v>1158.7454833206971</v>
      </c>
      <c r="AR9" s="9">
        <f>($AK$2+(L9+AD9)*12*7.57%)*SUM(Fasering!$D$5:$D$9)</f>
        <v>1794.9024178295765</v>
      </c>
      <c r="AS9" s="9">
        <f>($AK$2+(M9+AE9)*12*7.57%)*SUM(Fasering!$D$5:$D$10)</f>
        <v>2545.2503051434487</v>
      </c>
      <c r="AT9" s="9">
        <f>($AK$2+(N9+AF9)*12*7.57%)*SUM(Fasering!$D$5:$D$11)</f>
        <v>3407.7175888732736</v>
      </c>
      <c r="AU9" s="82">
        <f>($AK$2+(O9+AG9)*12*7.57%)*SUM(Fasering!$D$5:$D$12)</f>
        <v>4386.1906791747015</v>
      </c>
    </row>
    <row r="10" spans="1:47" x14ac:dyDescent="0.3">
      <c r="A10" s="32">
        <f t="shared" si="8"/>
        <v>2</v>
      </c>
      <c r="B10" s="125">
        <v>43337.599999999999</v>
      </c>
      <c r="C10" s="126"/>
      <c r="D10" s="125">
        <f t="shared" si="0"/>
        <v>58328.075840000005</v>
      </c>
      <c r="E10" s="127">
        <f t="shared" si="1"/>
        <v>1445.9152313218428</v>
      </c>
      <c r="F10" s="125">
        <f t="shared" si="2"/>
        <v>4860.6729866666674</v>
      </c>
      <c r="G10" s="127">
        <f t="shared" si="3"/>
        <v>120.4929359434869</v>
      </c>
      <c r="H10" s="45">
        <f>'L4'!$H$10</f>
        <v>1707.89</v>
      </c>
      <c r="I10" s="45">
        <f>GEW!$E$12+($F10-GEW!$E$12)*SUM(Fasering!$D$5)</f>
        <v>1821.9627753333334</v>
      </c>
      <c r="J10" s="45">
        <f>GEW!$E$12+($F10-GEW!$E$12)*SUM(Fasering!$D$5:$D$7)</f>
        <v>2607.6629080991811</v>
      </c>
      <c r="K10" s="45">
        <f>GEW!$E$12+($F10-GEW!$E$12)*SUM(Fasering!$D$5:$D$8)</f>
        <v>3058.4676066793791</v>
      </c>
      <c r="L10" s="45">
        <f>GEW!$E$12+($F10-GEW!$E$12)*SUM(Fasering!$D$5:$D$9)</f>
        <v>3509.2723052595775</v>
      </c>
      <c r="M10" s="45">
        <f>GEW!$E$12+($F10-GEW!$E$12)*SUM(Fasering!$D$5:$D$10)</f>
        <v>3960.0770038397759</v>
      </c>
      <c r="N10" s="45">
        <f>GEW!$E$12+($F10-GEW!$E$12)*SUM(Fasering!$D$5:$D$11)</f>
        <v>4409.8682880864699</v>
      </c>
      <c r="O10" s="72">
        <f>GEW!$E$12+($F10-GEW!$E$12)*SUM(Fasering!$D$5:$D$12)</f>
        <v>4860.6729866666683</v>
      </c>
      <c r="P10" s="125">
        <f t="shared" si="4"/>
        <v>0</v>
      </c>
      <c r="Q10" s="127">
        <f t="shared" si="5"/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25">
        <f t="shared" si="6"/>
        <v>0</v>
      </c>
      <c r="Z10" s="127">
        <f t="shared" si="7"/>
        <v>0</v>
      </c>
      <c r="AA10" s="71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9">
        <f>($AK$2+(J10+S10)*12*7.57%)*SUM(Fasering!$D$5:$D$7)</f>
        <v>647.88847051275707</v>
      </c>
      <c r="AJ10" s="9">
        <f>($AK$2+(K10+T10)*12*7.57%)*SUM(Fasering!$D$5:$D$8)</f>
        <v>1186.2593566134999</v>
      </c>
      <c r="AK10" s="9">
        <f>($AK$2+(L10+U10)*12*7.57%)*SUM(Fasering!$D$5:$D$9)</f>
        <v>1846.135397702604</v>
      </c>
      <c r="AL10" s="9">
        <f>($AK$2+(M10+V10)*12*7.57%)*SUM(Fasering!$D$5:$D$10)</f>
        <v>2627.5165937800689</v>
      </c>
      <c r="AM10" s="9">
        <f>($AK$2+(N10+W10)*12*7.57%)*SUM(Fasering!$D$5:$D$11)</f>
        <v>3528.2369800698989</v>
      </c>
      <c r="AN10" s="82">
        <f>($AK$2+(O10+X10)*12*7.57%)*SUM(Fasering!$D$5:$D$12)</f>
        <v>4552.3553410880022</v>
      </c>
      <c r="AO10" s="5">
        <f>($AK$2+(I10+AA10)*12*7.57%)*SUM(Fasering!$D$5)</f>
        <v>0</v>
      </c>
      <c r="AP10" s="9">
        <f>($AK$2+(J10+AB10)*12*7.57%)*SUM(Fasering!$D$5:$D$7)</f>
        <v>647.88847051275707</v>
      </c>
      <c r="AQ10" s="9">
        <f>($AK$2+(K10+AC10)*12*7.57%)*SUM(Fasering!$D$5:$D$8)</f>
        <v>1186.2593566134999</v>
      </c>
      <c r="AR10" s="9">
        <f>($AK$2+(L10+AD10)*12*7.57%)*SUM(Fasering!$D$5:$D$9)</f>
        <v>1846.135397702604</v>
      </c>
      <c r="AS10" s="9">
        <f>($AK$2+(M10+AE10)*12*7.57%)*SUM(Fasering!$D$5:$D$10)</f>
        <v>2627.5165937800689</v>
      </c>
      <c r="AT10" s="9">
        <f>($AK$2+(N10+AF10)*12*7.57%)*SUM(Fasering!$D$5:$D$11)</f>
        <v>3528.2369800698989</v>
      </c>
      <c r="AU10" s="82">
        <f>($AK$2+(O10+AG10)*12*7.57%)*SUM(Fasering!$D$5:$D$12)</f>
        <v>4552.3553410880022</v>
      </c>
    </row>
    <row r="11" spans="1:47" x14ac:dyDescent="0.3">
      <c r="A11" s="32">
        <f t="shared" si="8"/>
        <v>3</v>
      </c>
      <c r="B11" s="125">
        <v>43337.599999999999</v>
      </c>
      <c r="C11" s="126"/>
      <c r="D11" s="125">
        <f t="shared" si="0"/>
        <v>58328.075840000005</v>
      </c>
      <c r="E11" s="127">
        <f t="shared" si="1"/>
        <v>1445.9152313218428</v>
      </c>
      <c r="F11" s="125">
        <f t="shared" si="2"/>
        <v>4860.6729866666674</v>
      </c>
      <c r="G11" s="127">
        <f t="shared" si="3"/>
        <v>120.4929359434869</v>
      </c>
      <c r="H11" s="45">
        <f>'L4'!$H$10</f>
        <v>1707.89</v>
      </c>
      <c r="I11" s="45">
        <f>GEW!$E$12+($F11-GEW!$E$12)*SUM(Fasering!$D$5)</f>
        <v>1821.9627753333334</v>
      </c>
      <c r="J11" s="45">
        <f>GEW!$E$12+($F11-GEW!$E$12)*SUM(Fasering!$D$5:$D$7)</f>
        <v>2607.6629080991811</v>
      </c>
      <c r="K11" s="45">
        <f>GEW!$E$12+($F11-GEW!$E$12)*SUM(Fasering!$D$5:$D$8)</f>
        <v>3058.4676066793791</v>
      </c>
      <c r="L11" s="45">
        <f>GEW!$E$12+($F11-GEW!$E$12)*SUM(Fasering!$D$5:$D$9)</f>
        <v>3509.2723052595775</v>
      </c>
      <c r="M11" s="45">
        <f>GEW!$E$12+($F11-GEW!$E$12)*SUM(Fasering!$D$5:$D$10)</f>
        <v>3960.0770038397759</v>
      </c>
      <c r="N11" s="45">
        <f>GEW!$E$12+($F11-GEW!$E$12)*SUM(Fasering!$D$5:$D$11)</f>
        <v>4409.8682880864699</v>
      </c>
      <c r="O11" s="72">
        <f>GEW!$E$12+($F11-GEW!$E$12)*SUM(Fasering!$D$5:$D$12)</f>
        <v>4860.6729866666683</v>
      </c>
      <c r="P11" s="125">
        <f t="shared" si="4"/>
        <v>0</v>
      </c>
      <c r="Q11" s="127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25">
        <f t="shared" si="6"/>
        <v>0</v>
      </c>
      <c r="Z11" s="127">
        <f t="shared" si="7"/>
        <v>0</v>
      </c>
      <c r="AA11" s="71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9">
        <f>($AK$2+(J11+S11)*12*7.57%)*SUM(Fasering!$D$5:$D$7)</f>
        <v>647.88847051275707</v>
      </c>
      <c r="AJ11" s="9">
        <f>($AK$2+(K11+T11)*12*7.57%)*SUM(Fasering!$D$5:$D$8)</f>
        <v>1186.2593566134999</v>
      </c>
      <c r="AK11" s="9">
        <f>($AK$2+(L11+U11)*12*7.57%)*SUM(Fasering!$D$5:$D$9)</f>
        <v>1846.135397702604</v>
      </c>
      <c r="AL11" s="9">
        <f>($AK$2+(M11+V11)*12*7.57%)*SUM(Fasering!$D$5:$D$10)</f>
        <v>2627.5165937800689</v>
      </c>
      <c r="AM11" s="9">
        <f>($AK$2+(N11+W11)*12*7.57%)*SUM(Fasering!$D$5:$D$11)</f>
        <v>3528.2369800698989</v>
      </c>
      <c r="AN11" s="82">
        <f>($AK$2+(O11+X11)*12*7.57%)*SUM(Fasering!$D$5:$D$12)</f>
        <v>4552.3553410880022</v>
      </c>
      <c r="AO11" s="5">
        <f>($AK$2+(I11+AA11)*12*7.57%)*SUM(Fasering!$D$5)</f>
        <v>0</v>
      </c>
      <c r="AP11" s="9">
        <f>($AK$2+(J11+AB11)*12*7.57%)*SUM(Fasering!$D$5:$D$7)</f>
        <v>647.88847051275707</v>
      </c>
      <c r="AQ11" s="9">
        <f>($AK$2+(K11+AC11)*12*7.57%)*SUM(Fasering!$D$5:$D$8)</f>
        <v>1186.2593566134999</v>
      </c>
      <c r="AR11" s="9">
        <f>($AK$2+(L11+AD11)*12*7.57%)*SUM(Fasering!$D$5:$D$9)</f>
        <v>1846.135397702604</v>
      </c>
      <c r="AS11" s="9">
        <f>($AK$2+(M11+AE11)*12*7.57%)*SUM(Fasering!$D$5:$D$10)</f>
        <v>2627.5165937800689</v>
      </c>
      <c r="AT11" s="9">
        <f>($AK$2+(N11+AF11)*12*7.57%)*SUM(Fasering!$D$5:$D$11)</f>
        <v>3528.2369800698989</v>
      </c>
      <c r="AU11" s="82">
        <f>($AK$2+(O11+AG11)*12*7.57%)*SUM(Fasering!$D$5:$D$12)</f>
        <v>4552.3553410880022</v>
      </c>
    </row>
    <row r="12" spans="1:47" x14ac:dyDescent="0.3">
      <c r="A12" s="32">
        <f t="shared" si="8"/>
        <v>4</v>
      </c>
      <c r="B12" s="125">
        <v>44968.51</v>
      </c>
      <c r="C12" s="126"/>
      <c r="D12" s="125">
        <f t="shared" si="0"/>
        <v>60523.117609000008</v>
      </c>
      <c r="E12" s="127">
        <f t="shared" si="1"/>
        <v>1500.3288954360326</v>
      </c>
      <c r="F12" s="125">
        <f t="shared" si="2"/>
        <v>5043.593134083334</v>
      </c>
      <c r="G12" s="127">
        <f t="shared" si="3"/>
        <v>125.02740795300271</v>
      </c>
      <c r="H12" s="45">
        <f>'L4'!$H$10</f>
        <v>1707.89</v>
      </c>
      <c r="I12" s="45">
        <f>GEW!$E$12+($F12-GEW!$E$12)*SUM(Fasering!$D$5)</f>
        <v>1821.9627753333334</v>
      </c>
      <c r="J12" s="45">
        <f>GEW!$E$12+($F12-GEW!$E$12)*SUM(Fasering!$D$5:$D$7)</f>
        <v>2654.9594168530584</v>
      </c>
      <c r="K12" s="45">
        <f>GEW!$E$12+($F12-GEW!$E$12)*SUM(Fasering!$D$5:$D$8)</f>
        <v>3132.9010439935596</v>
      </c>
      <c r="L12" s="45">
        <f>GEW!$E$12+($F12-GEW!$E$12)*SUM(Fasering!$D$5:$D$9)</f>
        <v>3610.8426711340608</v>
      </c>
      <c r="M12" s="45">
        <f>GEW!$E$12+($F12-GEW!$E$12)*SUM(Fasering!$D$5:$D$10)</f>
        <v>4088.7842982745619</v>
      </c>
      <c r="N12" s="45">
        <f>GEW!$E$12+($F12-GEW!$E$12)*SUM(Fasering!$D$5:$D$11)</f>
        <v>4565.6515069428333</v>
      </c>
      <c r="O12" s="72">
        <f>GEW!$E$12+($F12-GEW!$E$12)*SUM(Fasering!$D$5:$D$12)</f>
        <v>5043.5931340833349</v>
      </c>
      <c r="P12" s="125">
        <f t="shared" si="4"/>
        <v>0</v>
      </c>
      <c r="Q12" s="127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25">
        <f t="shared" si="6"/>
        <v>0</v>
      </c>
      <c r="Z12" s="127">
        <f t="shared" si="7"/>
        <v>0</v>
      </c>
      <c r="AA12" s="71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9">
        <f>($AK$2+(J12+S12)*12*7.57%)*SUM(Fasering!$D$5:$D$7)</f>
        <v>658.99743940870303</v>
      </c>
      <c r="AJ12" s="9">
        <f>($AK$2+(K12+T12)*12*7.57%)*SUM(Fasering!$D$5:$D$8)</f>
        <v>1213.7732299063032</v>
      </c>
      <c r="AK12" s="9">
        <f>($AK$2+(L12+U12)*12*7.57%)*SUM(Fasering!$D$5:$D$9)</f>
        <v>1897.3683775756313</v>
      </c>
      <c r="AL12" s="9">
        <f>($AK$2+(M12+V12)*12*7.57%)*SUM(Fasering!$D$5:$D$10)</f>
        <v>2709.7828824166886</v>
      </c>
      <c r="AM12" s="9">
        <f>($AK$2+(N12+W12)*12*7.57%)*SUM(Fasering!$D$5:$D$11)</f>
        <v>3648.7563712665242</v>
      </c>
      <c r="AN12" s="82">
        <f>($AK$2+(O12+X12)*12*7.57%)*SUM(Fasering!$D$5:$D$12)</f>
        <v>4718.5200030013029</v>
      </c>
      <c r="AO12" s="5">
        <f>($AK$2+(I12+AA12)*12*7.57%)*SUM(Fasering!$D$5)</f>
        <v>0</v>
      </c>
      <c r="AP12" s="9">
        <f>($AK$2+(J12+AB12)*12*7.57%)*SUM(Fasering!$D$5:$D$7)</f>
        <v>658.99743940870303</v>
      </c>
      <c r="AQ12" s="9">
        <f>($AK$2+(K12+AC12)*12*7.57%)*SUM(Fasering!$D$5:$D$8)</f>
        <v>1213.7732299063032</v>
      </c>
      <c r="AR12" s="9">
        <f>($AK$2+(L12+AD12)*12*7.57%)*SUM(Fasering!$D$5:$D$9)</f>
        <v>1897.3683775756313</v>
      </c>
      <c r="AS12" s="9">
        <f>($AK$2+(M12+AE12)*12*7.57%)*SUM(Fasering!$D$5:$D$10)</f>
        <v>2709.7828824166886</v>
      </c>
      <c r="AT12" s="9">
        <f>($AK$2+(N12+AF12)*12*7.57%)*SUM(Fasering!$D$5:$D$11)</f>
        <v>3648.7563712665242</v>
      </c>
      <c r="AU12" s="82">
        <f>($AK$2+(O12+AG12)*12*7.57%)*SUM(Fasering!$D$5:$D$12)</f>
        <v>4718.5200030013029</v>
      </c>
    </row>
    <row r="13" spans="1:47" x14ac:dyDescent="0.3">
      <c r="A13" s="32">
        <f t="shared" si="8"/>
        <v>5</v>
      </c>
      <c r="B13" s="125">
        <v>44968.51</v>
      </c>
      <c r="C13" s="126"/>
      <c r="D13" s="125">
        <f t="shared" si="0"/>
        <v>60523.117609000008</v>
      </c>
      <c r="E13" s="127">
        <f t="shared" si="1"/>
        <v>1500.3288954360326</v>
      </c>
      <c r="F13" s="125">
        <f t="shared" si="2"/>
        <v>5043.593134083334</v>
      </c>
      <c r="G13" s="127">
        <f t="shared" si="3"/>
        <v>125.02740795300271</v>
      </c>
      <c r="H13" s="45">
        <f>'L4'!$H$10</f>
        <v>1707.89</v>
      </c>
      <c r="I13" s="45">
        <f>GEW!$E$12+($F13-GEW!$E$12)*SUM(Fasering!$D$5)</f>
        <v>1821.9627753333334</v>
      </c>
      <c r="J13" s="45">
        <f>GEW!$E$12+($F13-GEW!$E$12)*SUM(Fasering!$D$5:$D$7)</f>
        <v>2654.9594168530584</v>
      </c>
      <c r="K13" s="45">
        <f>GEW!$E$12+($F13-GEW!$E$12)*SUM(Fasering!$D$5:$D$8)</f>
        <v>3132.9010439935596</v>
      </c>
      <c r="L13" s="45">
        <f>GEW!$E$12+($F13-GEW!$E$12)*SUM(Fasering!$D$5:$D$9)</f>
        <v>3610.8426711340608</v>
      </c>
      <c r="M13" s="45">
        <f>GEW!$E$12+($F13-GEW!$E$12)*SUM(Fasering!$D$5:$D$10)</f>
        <v>4088.7842982745619</v>
      </c>
      <c r="N13" s="45">
        <f>GEW!$E$12+($F13-GEW!$E$12)*SUM(Fasering!$D$5:$D$11)</f>
        <v>4565.6515069428333</v>
      </c>
      <c r="O13" s="72">
        <f>GEW!$E$12+($F13-GEW!$E$12)*SUM(Fasering!$D$5:$D$12)</f>
        <v>5043.5931340833349</v>
      </c>
      <c r="P13" s="125">
        <f t="shared" si="4"/>
        <v>0</v>
      </c>
      <c r="Q13" s="127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25">
        <f t="shared" si="6"/>
        <v>0</v>
      </c>
      <c r="Z13" s="127">
        <f t="shared" si="7"/>
        <v>0</v>
      </c>
      <c r="AA13" s="71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9">
        <f>($AK$2+(J13+S13)*12*7.57%)*SUM(Fasering!$D$5:$D$7)</f>
        <v>658.99743940870303</v>
      </c>
      <c r="AJ13" s="9">
        <f>($AK$2+(K13+T13)*12*7.57%)*SUM(Fasering!$D$5:$D$8)</f>
        <v>1213.7732299063032</v>
      </c>
      <c r="AK13" s="9">
        <f>($AK$2+(L13+U13)*12*7.57%)*SUM(Fasering!$D$5:$D$9)</f>
        <v>1897.3683775756313</v>
      </c>
      <c r="AL13" s="9">
        <f>($AK$2+(M13+V13)*12*7.57%)*SUM(Fasering!$D$5:$D$10)</f>
        <v>2709.7828824166886</v>
      </c>
      <c r="AM13" s="9">
        <f>($AK$2+(N13+W13)*12*7.57%)*SUM(Fasering!$D$5:$D$11)</f>
        <v>3648.7563712665242</v>
      </c>
      <c r="AN13" s="82">
        <f>($AK$2+(O13+X13)*12*7.57%)*SUM(Fasering!$D$5:$D$12)</f>
        <v>4718.5200030013029</v>
      </c>
      <c r="AO13" s="5">
        <f>($AK$2+(I13+AA13)*12*7.57%)*SUM(Fasering!$D$5)</f>
        <v>0</v>
      </c>
      <c r="AP13" s="9">
        <f>($AK$2+(J13+AB13)*12*7.57%)*SUM(Fasering!$D$5:$D$7)</f>
        <v>658.99743940870303</v>
      </c>
      <c r="AQ13" s="9">
        <f>($AK$2+(K13+AC13)*12*7.57%)*SUM(Fasering!$D$5:$D$8)</f>
        <v>1213.7732299063032</v>
      </c>
      <c r="AR13" s="9">
        <f>($AK$2+(L13+AD13)*12*7.57%)*SUM(Fasering!$D$5:$D$9)</f>
        <v>1897.3683775756313</v>
      </c>
      <c r="AS13" s="9">
        <f>($AK$2+(M13+AE13)*12*7.57%)*SUM(Fasering!$D$5:$D$10)</f>
        <v>2709.7828824166886</v>
      </c>
      <c r="AT13" s="9">
        <f>($AK$2+(N13+AF13)*12*7.57%)*SUM(Fasering!$D$5:$D$11)</f>
        <v>3648.7563712665242</v>
      </c>
      <c r="AU13" s="82">
        <f>($AK$2+(O13+AG13)*12*7.57%)*SUM(Fasering!$D$5:$D$12)</f>
        <v>4718.5200030013029</v>
      </c>
    </row>
    <row r="14" spans="1:47" x14ac:dyDescent="0.3">
      <c r="A14" s="32">
        <f t="shared" si="8"/>
        <v>6</v>
      </c>
      <c r="B14" s="125">
        <v>46599.03</v>
      </c>
      <c r="C14" s="126"/>
      <c r="D14" s="125">
        <f t="shared" si="0"/>
        <v>62717.634477</v>
      </c>
      <c r="E14" s="127">
        <f t="shared" si="1"/>
        <v>1554.7295475943172</v>
      </c>
      <c r="F14" s="125">
        <f t="shared" si="2"/>
        <v>5226.4695397500009</v>
      </c>
      <c r="G14" s="127">
        <f t="shared" si="3"/>
        <v>129.56079563285979</v>
      </c>
      <c r="H14" s="45">
        <f>'L4'!$H$10</f>
        <v>1707.89</v>
      </c>
      <c r="I14" s="45">
        <f>GEW!$E$12+($F14-GEW!$E$12)*SUM(Fasering!$D$5)</f>
        <v>1821.9627753333334</v>
      </c>
      <c r="J14" s="45">
        <f>GEW!$E$12+($F14-GEW!$E$12)*SUM(Fasering!$D$5:$D$7)</f>
        <v>2702.2446155785383</v>
      </c>
      <c r="K14" s="45">
        <f>GEW!$E$12+($F14-GEW!$E$12)*SUM(Fasering!$D$5:$D$8)</f>
        <v>3207.3166820174342</v>
      </c>
      <c r="L14" s="45">
        <f>GEW!$E$12+($F14-GEW!$E$12)*SUM(Fasering!$D$5:$D$9)</f>
        <v>3712.3887484563302</v>
      </c>
      <c r="M14" s="45">
        <f>GEW!$E$12+($F14-GEW!$E$12)*SUM(Fasering!$D$5:$D$10)</f>
        <v>4217.4608148952266</v>
      </c>
      <c r="N14" s="45">
        <f>GEW!$E$12+($F14-GEW!$E$12)*SUM(Fasering!$D$5:$D$11)</f>
        <v>4721.3974733111054</v>
      </c>
      <c r="O14" s="72">
        <f>GEW!$E$12+($F14-GEW!$E$12)*SUM(Fasering!$D$5:$D$12)</f>
        <v>5226.4695397500018</v>
      </c>
      <c r="P14" s="125">
        <f t="shared" si="4"/>
        <v>0</v>
      </c>
      <c r="Q14" s="127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25">
        <f t="shared" si="6"/>
        <v>0</v>
      </c>
      <c r="Z14" s="127">
        <f t="shared" si="7"/>
        <v>0</v>
      </c>
      <c r="AA14" s="71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9">
        <f>($AK$2+(J14+S14)*12*7.57%)*SUM(Fasering!$D$5:$D$7)</f>
        <v>670.10375181356767</v>
      </c>
      <c r="AJ14" s="9">
        <f>($AK$2+(K14+T14)*12*7.57%)*SUM(Fasering!$D$5:$D$8)</f>
        <v>1241.2805237982905</v>
      </c>
      <c r="AK14" s="9">
        <f>($AK$2+(L14+U14)*12*7.57%)*SUM(Fasering!$D$5:$D$9)</f>
        <v>1948.5891060907359</v>
      </c>
      <c r="AL14" s="9">
        <f>($AK$2+(M14+V14)*12*7.57%)*SUM(Fasering!$D$5:$D$10)</f>
        <v>2792.0294986909048</v>
      </c>
      <c r="AM14" s="9">
        <f>($AK$2+(N14+W14)*12*7.57%)*SUM(Fasering!$D$5:$D$11)</f>
        <v>3769.2469426247976</v>
      </c>
      <c r="AN14" s="82">
        <f>($AK$2+(O14+X14)*12*7.57%)*SUM(Fasering!$D$5:$D$12)</f>
        <v>4884.6449299089027</v>
      </c>
      <c r="AO14" s="5">
        <f>($AK$2+(I14+AA14)*12*7.57%)*SUM(Fasering!$D$5)</f>
        <v>0</v>
      </c>
      <c r="AP14" s="9">
        <f>($AK$2+(J14+AB14)*12*7.57%)*SUM(Fasering!$D$5:$D$7)</f>
        <v>670.10375181356767</v>
      </c>
      <c r="AQ14" s="9">
        <f>($AK$2+(K14+AC14)*12*7.57%)*SUM(Fasering!$D$5:$D$8)</f>
        <v>1241.2805237982905</v>
      </c>
      <c r="AR14" s="9">
        <f>($AK$2+(L14+AD14)*12*7.57%)*SUM(Fasering!$D$5:$D$9)</f>
        <v>1948.5891060907359</v>
      </c>
      <c r="AS14" s="9">
        <f>($AK$2+(M14+AE14)*12*7.57%)*SUM(Fasering!$D$5:$D$10)</f>
        <v>2792.0294986909048</v>
      </c>
      <c r="AT14" s="9">
        <f>($AK$2+(N14+AF14)*12*7.57%)*SUM(Fasering!$D$5:$D$11)</f>
        <v>3769.2469426247976</v>
      </c>
      <c r="AU14" s="82">
        <f>($AK$2+(O14+AG14)*12*7.57%)*SUM(Fasering!$D$5:$D$12)</f>
        <v>4884.6449299089027</v>
      </c>
    </row>
    <row r="15" spans="1:47" x14ac:dyDescent="0.3">
      <c r="A15" s="32">
        <f t="shared" si="8"/>
        <v>7</v>
      </c>
      <c r="B15" s="125">
        <v>46599.03</v>
      </c>
      <c r="C15" s="126"/>
      <c r="D15" s="125">
        <f t="shared" si="0"/>
        <v>62717.634477</v>
      </c>
      <c r="E15" s="127">
        <f t="shared" si="1"/>
        <v>1554.7295475943172</v>
      </c>
      <c r="F15" s="125">
        <f t="shared" si="2"/>
        <v>5226.4695397500009</v>
      </c>
      <c r="G15" s="127">
        <f t="shared" si="3"/>
        <v>129.56079563285979</v>
      </c>
      <c r="H15" s="45">
        <f>'L4'!$H$10</f>
        <v>1707.89</v>
      </c>
      <c r="I15" s="45">
        <f>GEW!$E$12+($F15-GEW!$E$12)*SUM(Fasering!$D$5)</f>
        <v>1821.9627753333334</v>
      </c>
      <c r="J15" s="45">
        <f>GEW!$E$12+($F15-GEW!$E$12)*SUM(Fasering!$D$5:$D$7)</f>
        <v>2702.2446155785383</v>
      </c>
      <c r="K15" s="45">
        <f>GEW!$E$12+($F15-GEW!$E$12)*SUM(Fasering!$D$5:$D$8)</f>
        <v>3207.3166820174342</v>
      </c>
      <c r="L15" s="45">
        <f>GEW!$E$12+($F15-GEW!$E$12)*SUM(Fasering!$D$5:$D$9)</f>
        <v>3712.3887484563302</v>
      </c>
      <c r="M15" s="45">
        <f>GEW!$E$12+($F15-GEW!$E$12)*SUM(Fasering!$D$5:$D$10)</f>
        <v>4217.4608148952266</v>
      </c>
      <c r="N15" s="45">
        <f>GEW!$E$12+($F15-GEW!$E$12)*SUM(Fasering!$D$5:$D$11)</f>
        <v>4721.3974733111054</v>
      </c>
      <c r="O15" s="72">
        <f>GEW!$E$12+($F15-GEW!$E$12)*SUM(Fasering!$D$5:$D$12)</f>
        <v>5226.4695397500018</v>
      </c>
      <c r="P15" s="125">
        <f t="shared" si="4"/>
        <v>0</v>
      </c>
      <c r="Q15" s="127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25">
        <f t="shared" si="6"/>
        <v>0</v>
      </c>
      <c r="Z15" s="127">
        <f t="shared" si="7"/>
        <v>0</v>
      </c>
      <c r="AA15" s="71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9">
        <f>($AK$2+(J15+S15)*12*7.57%)*SUM(Fasering!$D$5:$D$7)</f>
        <v>670.10375181356767</v>
      </c>
      <c r="AJ15" s="9">
        <f>($AK$2+(K15+T15)*12*7.57%)*SUM(Fasering!$D$5:$D$8)</f>
        <v>1241.2805237982905</v>
      </c>
      <c r="AK15" s="9">
        <f>($AK$2+(L15+U15)*12*7.57%)*SUM(Fasering!$D$5:$D$9)</f>
        <v>1948.5891060907359</v>
      </c>
      <c r="AL15" s="9">
        <f>($AK$2+(M15+V15)*12*7.57%)*SUM(Fasering!$D$5:$D$10)</f>
        <v>2792.0294986909048</v>
      </c>
      <c r="AM15" s="9">
        <f>($AK$2+(N15+W15)*12*7.57%)*SUM(Fasering!$D$5:$D$11)</f>
        <v>3769.2469426247976</v>
      </c>
      <c r="AN15" s="82">
        <f>($AK$2+(O15+X15)*12*7.57%)*SUM(Fasering!$D$5:$D$12)</f>
        <v>4884.6449299089027</v>
      </c>
      <c r="AO15" s="5">
        <f>($AK$2+(I15+AA15)*12*7.57%)*SUM(Fasering!$D$5)</f>
        <v>0</v>
      </c>
      <c r="AP15" s="9">
        <f>($AK$2+(J15+AB15)*12*7.57%)*SUM(Fasering!$D$5:$D$7)</f>
        <v>670.10375181356767</v>
      </c>
      <c r="AQ15" s="9">
        <f>($AK$2+(K15+AC15)*12*7.57%)*SUM(Fasering!$D$5:$D$8)</f>
        <v>1241.2805237982905</v>
      </c>
      <c r="AR15" s="9">
        <f>($AK$2+(L15+AD15)*12*7.57%)*SUM(Fasering!$D$5:$D$9)</f>
        <v>1948.5891060907359</v>
      </c>
      <c r="AS15" s="9">
        <f>($AK$2+(M15+AE15)*12*7.57%)*SUM(Fasering!$D$5:$D$10)</f>
        <v>2792.0294986909048</v>
      </c>
      <c r="AT15" s="9">
        <f>($AK$2+(N15+AF15)*12*7.57%)*SUM(Fasering!$D$5:$D$11)</f>
        <v>3769.2469426247976</v>
      </c>
      <c r="AU15" s="82">
        <f>($AK$2+(O15+AG15)*12*7.57%)*SUM(Fasering!$D$5:$D$12)</f>
        <v>4884.6449299089027</v>
      </c>
    </row>
    <row r="16" spans="1:47" x14ac:dyDescent="0.3">
      <c r="A16" s="32">
        <f t="shared" si="8"/>
        <v>8</v>
      </c>
      <c r="B16" s="125">
        <v>48229.94</v>
      </c>
      <c r="C16" s="126"/>
      <c r="D16" s="125">
        <f t="shared" si="0"/>
        <v>64912.67624600001</v>
      </c>
      <c r="E16" s="127">
        <f t="shared" si="1"/>
        <v>1609.1432117085071</v>
      </c>
      <c r="F16" s="125">
        <f t="shared" si="2"/>
        <v>5409.3896871666675</v>
      </c>
      <c r="G16" s="127">
        <f t="shared" si="3"/>
        <v>134.0952676423756</v>
      </c>
      <c r="H16" s="45">
        <f>'L4'!$H$10</f>
        <v>1707.89</v>
      </c>
      <c r="I16" s="45">
        <f>GEW!$E$12+($F16-GEW!$E$12)*SUM(Fasering!$D$5)</f>
        <v>1821.9627753333334</v>
      </c>
      <c r="J16" s="45">
        <f>GEW!$E$12+($F16-GEW!$E$12)*SUM(Fasering!$D$5:$D$7)</f>
        <v>2749.5411243324152</v>
      </c>
      <c r="K16" s="45">
        <f>GEW!$E$12+($F16-GEW!$E$12)*SUM(Fasering!$D$5:$D$8)</f>
        <v>3281.7501193316148</v>
      </c>
      <c r="L16" s="45">
        <f>GEW!$E$12+($F16-GEW!$E$12)*SUM(Fasering!$D$5:$D$9)</f>
        <v>3813.9591143308135</v>
      </c>
      <c r="M16" s="45">
        <f>GEW!$E$12+($F16-GEW!$E$12)*SUM(Fasering!$D$5:$D$10)</f>
        <v>4346.1681093300122</v>
      </c>
      <c r="N16" s="45">
        <f>GEW!$E$12+($F16-GEW!$E$12)*SUM(Fasering!$D$5:$D$11)</f>
        <v>4877.1806921674688</v>
      </c>
      <c r="O16" s="72">
        <f>GEW!$E$12+($F16-GEW!$E$12)*SUM(Fasering!$D$5:$D$12)</f>
        <v>5409.3896871666684</v>
      </c>
      <c r="P16" s="125">
        <f t="shared" si="4"/>
        <v>0</v>
      </c>
      <c r="Q16" s="127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25">
        <f t="shared" si="6"/>
        <v>0</v>
      </c>
      <c r="Z16" s="127">
        <f t="shared" si="7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9">
        <f>($AK$2+(J16+S16)*12*7.57%)*SUM(Fasering!$D$5:$D$7)</f>
        <v>681.21272070951352</v>
      </c>
      <c r="AJ16" s="9">
        <f>($AK$2+(K16+T16)*12*7.57%)*SUM(Fasering!$D$5:$D$8)</f>
        <v>1268.7943970910935</v>
      </c>
      <c r="AK16" s="9">
        <f>($AK$2+(L16+U16)*12*7.57%)*SUM(Fasering!$D$5:$D$9)</f>
        <v>1999.8220859637634</v>
      </c>
      <c r="AL16" s="9">
        <f>($AK$2+(M16+V16)*12*7.57%)*SUM(Fasering!$D$5:$D$10)</f>
        <v>2874.2957873275241</v>
      </c>
      <c r="AM16" s="9">
        <f>($AK$2+(N16+W16)*12*7.57%)*SUM(Fasering!$D$5:$D$11)</f>
        <v>3889.7663338214229</v>
      </c>
      <c r="AN16" s="82">
        <f>($AK$2+(O16+X16)*12*7.57%)*SUM(Fasering!$D$5:$D$12)</f>
        <v>5050.8095918222025</v>
      </c>
      <c r="AO16" s="5">
        <f>($AK$2+(I16+AA16)*12*7.57%)*SUM(Fasering!$D$5)</f>
        <v>0</v>
      </c>
      <c r="AP16" s="9">
        <f>($AK$2+(J16+AB16)*12*7.57%)*SUM(Fasering!$D$5:$D$7)</f>
        <v>681.21272070951352</v>
      </c>
      <c r="AQ16" s="9">
        <f>($AK$2+(K16+AC16)*12*7.57%)*SUM(Fasering!$D$5:$D$8)</f>
        <v>1268.7943970910935</v>
      </c>
      <c r="AR16" s="9">
        <f>($AK$2+(L16+AD16)*12*7.57%)*SUM(Fasering!$D$5:$D$9)</f>
        <v>1999.8220859637634</v>
      </c>
      <c r="AS16" s="9">
        <f>($AK$2+(M16+AE16)*12*7.57%)*SUM(Fasering!$D$5:$D$10)</f>
        <v>2874.2957873275241</v>
      </c>
      <c r="AT16" s="9">
        <f>($AK$2+(N16+AF16)*12*7.57%)*SUM(Fasering!$D$5:$D$11)</f>
        <v>3889.7663338214229</v>
      </c>
      <c r="AU16" s="82">
        <f>($AK$2+(O16+AG16)*12*7.57%)*SUM(Fasering!$D$5:$D$12)</f>
        <v>5050.8095918222025</v>
      </c>
    </row>
    <row r="17" spans="1:47" x14ac:dyDescent="0.3">
      <c r="A17" s="32">
        <f t="shared" si="8"/>
        <v>9</v>
      </c>
      <c r="B17" s="125">
        <v>48229.94</v>
      </c>
      <c r="C17" s="126"/>
      <c r="D17" s="125">
        <f t="shared" si="0"/>
        <v>64912.67624600001</v>
      </c>
      <c r="E17" s="127">
        <f t="shared" si="1"/>
        <v>1609.1432117085071</v>
      </c>
      <c r="F17" s="125">
        <f t="shared" si="2"/>
        <v>5409.3896871666675</v>
      </c>
      <c r="G17" s="127">
        <f t="shared" si="3"/>
        <v>134.0952676423756</v>
      </c>
      <c r="H17" s="45">
        <f>'L4'!$H$10</f>
        <v>1707.89</v>
      </c>
      <c r="I17" s="45">
        <f>GEW!$E$12+($F17-GEW!$E$12)*SUM(Fasering!$D$5)</f>
        <v>1821.9627753333334</v>
      </c>
      <c r="J17" s="45">
        <f>GEW!$E$12+($F17-GEW!$E$12)*SUM(Fasering!$D$5:$D$7)</f>
        <v>2749.5411243324152</v>
      </c>
      <c r="K17" s="45">
        <f>GEW!$E$12+($F17-GEW!$E$12)*SUM(Fasering!$D$5:$D$8)</f>
        <v>3281.7501193316148</v>
      </c>
      <c r="L17" s="45">
        <f>GEW!$E$12+($F17-GEW!$E$12)*SUM(Fasering!$D$5:$D$9)</f>
        <v>3813.9591143308135</v>
      </c>
      <c r="M17" s="45">
        <f>GEW!$E$12+($F17-GEW!$E$12)*SUM(Fasering!$D$5:$D$10)</f>
        <v>4346.1681093300122</v>
      </c>
      <c r="N17" s="45">
        <f>GEW!$E$12+($F17-GEW!$E$12)*SUM(Fasering!$D$5:$D$11)</f>
        <v>4877.1806921674688</v>
      </c>
      <c r="O17" s="72">
        <f>GEW!$E$12+($F17-GEW!$E$12)*SUM(Fasering!$D$5:$D$12)</f>
        <v>5409.3896871666684</v>
      </c>
      <c r="P17" s="125">
        <f t="shared" si="4"/>
        <v>0</v>
      </c>
      <c r="Q17" s="127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25">
        <f t="shared" si="6"/>
        <v>0</v>
      </c>
      <c r="Z17" s="127">
        <f t="shared" si="7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9">
        <f>($AK$2+(J17+S17)*12*7.57%)*SUM(Fasering!$D$5:$D$7)</f>
        <v>681.21272070951352</v>
      </c>
      <c r="AJ17" s="9">
        <f>($AK$2+(K17+T17)*12*7.57%)*SUM(Fasering!$D$5:$D$8)</f>
        <v>1268.7943970910935</v>
      </c>
      <c r="AK17" s="9">
        <f>($AK$2+(L17+U17)*12*7.57%)*SUM(Fasering!$D$5:$D$9)</f>
        <v>1999.8220859637634</v>
      </c>
      <c r="AL17" s="9">
        <f>($AK$2+(M17+V17)*12*7.57%)*SUM(Fasering!$D$5:$D$10)</f>
        <v>2874.2957873275241</v>
      </c>
      <c r="AM17" s="9">
        <f>($AK$2+(N17+W17)*12*7.57%)*SUM(Fasering!$D$5:$D$11)</f>
        <v>3889.7663338214229</v>
      </c>
      <c r="AN17" s="82">
        <f>($AK$2+(O17+X17)*12*7.57%)*SUM(Fasering!$D$5:$D$12)</f>
        <v>5050.8095918222025</v>
      </c>
      <c r="AO17" s="5">
        <f>($AK$2+(I17+AA17)*12*7.57%)*SUM(Fasering!$D$5)</f>
        <v>0</v>
      </c>
      <c r="AP17" s="9">
        <f>($AK$2+(J17+AB17)*12*7.57%)*SUM(Fasering!$D$5:$D$7)</f>
        <v>681.21272070951352</v>
      </c>
      <c r="AQ17" s="9">
        <f>($AK$2+(K17+AC17)*12*7.57%)*SUM(Fasering!$D$5:$D$8)</f>
        <v>1268.7943970910935</v>
      </c>
      <c r="AR17" s="9">
        <f>($AK$2+(L17+AD17)*12*7.57%)*SUM(Fasering!$D$5:$D$9)</f>
        <v>1999.8220859637634</v>
      </c>
      <c r="AS17" s="9">
        <f>($AK$2+(M17+AE17)*12*7.57%)*SUM(Fasering!$D$5:$D$10)</f>
        <v>2874.2957873275241</v>
      </c>
      <c r="AT17" s="9">
        <f>($AK$2+(N17+AF17)*12*7.57%)*SUM(Fasering!$D$5:$D$11)</f>
        <v>3889.7663338214229</v>
      </c>
      <c r="AU17" s="82">
        <f>($AK$2+(O17+AG17)*12*7.57%)*SUM(Fasering!$D$5:$D$12)</f>
        <v>5050.8095918222025</v>
      </c>
    </row>
    <row r="18" spans="1:47" x14ac:dyDescent="0.3">
      <c r="A18" s="32">
        <f t="shared" si="8"/>
        <v>10</v>
      </c>
      <c r="B18" s="125">
        <v>49860.85</v>
      </c>
      <c r="C18" s="126"/>
      <c r="D18" s="125">
        <f t="shared" si="0"/>
        <v>67107.718015000006</v>
      </c>
      <c r="E18" s="127">
        <f t="shared" si="1"/>
        <v>1663.5568758226968</v>
      </c>
      <c r="F18" s="125">
        <f t="shared" si="2"/>
        <v>5592.3098345833332</v>
      </c>
      <c r="G18" s="127">
        <f t="shared" si="3"/>
        <v>138.62973965189138</v>
      </c>
      <c r="H18" s="45">
        <f>'L4'!$H$10</f>
        <v>1707.89</v>
      </c>
      <c r="I18" s="45">
        <f>GEW!$E$12+($F18-GEW!$E$12)*SUM(Fasering!$D$5)</f>
        <v>1821.9627753333334</v>
      </c>
      <c r="J18" s="45">
        <f>GEW!$E$12+($F18-GEW!$E$12)*SUM(Fasering!$D$5:$D$7)</f>
        <v>2796.8376330862925</v>
      </c>
      <c r="K18" s="45">
        <f>GEW!$E$12+($F18-GEW!$E$12)*SUM(Fasering!$D$5:$D$8)</f>
        <v>3356.1835566457944</v>
      </c>
      <c r="L18" s="45">
        <f>GEW!$E$12+($F18-GEW!$E$12)*SUM(Fasering!$D$5:$D$9)</f>
        <v>3915.5294802052963</v>
      </c>
      <c r="M18" s="45">
        <f>GEW!$E$12+($F18-GEW!$E$12)*SUM(Fasering!$D$5:$D$10)</f>
        <v>4474.8754037647977</v>
      </c>
      <c r="N18" s="45">
        <f>GEW!$E$12+($F18-GEW!$E$12)*SUM(Fasering!$D$5:$D$11)</f>
        <v>5032.9639110238322</v>
      </c>
      <c r="O18" s="72">
        <f>GEW!$E$12+($F18-GEW!$E$12)*SUM(Fasering!$D$5:$D$12)</f>
        <v>5592.3098345833341</v>
      </c>
      <c r="P18" s="125">
        <f t="shared" si="4"/>
        <v>0</v>
      </c>
      <c r="Q18" s="127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6"/>
        <v>0</v>
      </c>
      <c r="Z18" s="127">
        <f t="shared" si="7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9">
        <f>($AK$2+(J18+S18)*12*7.57%)*SUM(Fasering!$D$5:$D$7)</f>
        <v>692.3216896054596</v>
      </c>
      <c r="AJ18" s="9">
        <f>($AK$2+(K18+T18)*12*7.57%)*SUM(Fasering!$D$5:$D$8)</f>
        <v>1296.3082703838961</v>
      </c>
      <c r="AK18" s="9">
        <f>($AK$2+(L18+U18)*12*7.57%)*SUM(Fasering!$D$5:$D$9)</f>
        <v>2051.0550658367911</v>
      </c>
      <c r="AL18" s="9">
        <f>($AK$2+(M18+V18)*12*7.57%)*SUM(Fasering!$D$5:$D$10)</f>
        <v>2956.5620759641433</v>
      </c>
      <c r="AM18" s="9">
        <f>($AK$2+(N18+W18)*12*7.57%)*SUM(Fasering!$D$5:$D$11)</f>
        <v>4010.2857250180482</v>
      </c>
      <c r="AN18" s="82">
        <f>($AK$2+(O18+X18)*12*7.57%)*SUM(Fasering!$D$5:$D$12)</f>
        <v>5216.9742537355014</v>
      </c>
      <c r="AO18" s="5">
        <f>($AK$2+(I18+AA18)*12*7.57%)*SUM(Fasering!$D$5)</f>
        <v>0</v>
      </c>
      <c r="AP18" s="9">
        <f>($AK$2+(J18+AB18)*12*7.57%)*SUM(Fasering!$D$5:$D$7)</f>
        <v>692.3216896054596</v>
      </c>
      <c r="AQ18" s="9">
        <f>($AK$2+(K18+AC18)*12*7.57%)*SUM(Fasering!$D$5:$D$8)</f>
        <v>1296.3082703838961</v>
      </c>
      <c r="AR18" s="9">
        <f>($AK$2+(L18+AD18)*12*7.57%)*SUM(Fasering!$D$5:$D$9)</f>
        <v>2051.0550658367911</v>
      </c>
      <c r="AS18" s="9">
        <f>($AK$2+(M18+AE18)*12*7.57%)*SUM(Fasering!$D$5:$D$10)</f>
        <v>2956.5620759641433</v>
      </c>
      <c r="AT18" s="9">
        <f>($AK$2+(N18+AF18)*12*7.57%)*SUM(Fasering!$D$5:$D$11)</f>
        <v>4010.2857250180482</v>
      </c>
      <c r="AU18" s="82">
        <f>($AK$2+(O18+AG18)*12*7.57%)*SUM(Fasering!$D$5:$D$12)</f>
        <v>5216.9742537355014</v>
      </c>
    </row>
    <row r="19" spans="1:47" x14ac:dyDescent="0.3">
      <c r="A19" s="32">
        <f t="shared" si="8"/>
        <v>11</v>
      </c>
      <c r="B19" s="125">
        <v>49860.85</v>
      </c>
      <c r="C19" s="126"/>
      <c r="D19" s="125">
        <f t="shared" si="0"/>
        <v>67107.718015000006</v>
      </c>
      <c r="E19" s="127">
        <f t="shared" si="1"/>
        <v>1663.5568758226968</v>
      </c>
      <c r="F19" s="125">
        <f t="shared" si="2"/>
        <v>5592.3098345833332</v>
      </c>
      <c r="G19" s="127">
        <f t="shared" si="3"/>
        <v>138.62973965189138</v>
      </c>
      <c r="H19" s="45">
        <f>'L4'!$H$10</f>
        <v>1707.89</v>
      </c>
      <c r="I19" s="45">
        <f>GEW!$E$12+($F19-GEW!$E$12)*SUM(Fasering!$D$5)</f>
        <v>1821.9627753333334</v>
      </c>
      <c r="J19" s="45">
        <f>GEW!$E$12+($F19-GEW!$E$12)*SUM(Fasering!$D$5:$D$7)</f>
        <v>2796.8376330862925</v>
      </c>
      <c r="K19" s="45">
        <f>GEW!$E$12+($F19-GEW!$E$12)*SUM(Fasering!$D$5:$D$8)</f>
        <v>3356.1835566457944</v>
      </c>
      <c r="L19" s="45">
        <f>GEW!$E$12+($F19-GEW!$E$12)*SUM(Fasering!$D$5:$D$9)</f>
        <v>3915.5294802052963</v>
      </c>
      <c r="M19" s="45">
        <f>GEW!$E$12+($F19-GEW!$E$12)*SUM(Fasering!$D$5:$D$10)</f>
        <v>4474.8754037647977</v>
      </c>
      <c r="N19" s="45">
        <f>GEW!$E$12+($F19-GEW!$E$12)*SUM(Fasering!$D$5:$D$11)</f>
        <v>5032.9639110238322</v>
      </c>
      <c r="O19" s="72">
        <f>GEW!$E$12+($F19-GEW!$E$12)*SUM(Fasering!$D$5:$D$12)</f>
        <v>5592.3098345833341</v>
      </c>
      <c r="P19" s="125">
        <f t="shared" si="4"/>
        <v>0</v>
      </c>
      <c r="Q19" s="127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6"/>
        <v>0</v>
      </c>
      <c r="Z19" s="127">
        <f t="shared" si="7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692.3216896054596</v>
      </c>
      <c r="AJ19" s="9">
        <f>($AK$2+(K19+T19)*12*7.57%)*SUM(Fasering!$D$5:$D$8)</f>
        <v>1296.3082703838961</v>
      </c>
      <c r="AK19" s="9">
        <f>($AK$2+(L19+U19)*12*7.57%)*SUM(Fasering!$D$5:$D$9)</f>
        <v>2051.0550658367911</v>
      </c>
      <c r="AL19" s="9">
        <f>($AK$2+(M19+V19)*12*7.57%)*SUM(Fasering!$D$5:$D$10)</f>
        <v>2956.5620759641433</v>
      </c>
      <c r="AM19" s="9">
        <f>($AK$2+(N19+W19)*12*7.57%)*SUM(Fasering!$D$5:$D$11)</f>
        <v>4010.2857250180482</v>
      </c>
      <c r="AN19" s="82">
        <f>($AK$2+(O19+X19)*12*7.57%)*SUM(Fasering!$D$5:$D$12)</f>
        <v>5216.9742537355014</v>
      </c>
      <c r="AO19" s="5">
        <f>($AK$2+(I19+AA19)*12*7.57%)*SUM(Fasering!$D$5)</f>
        <v>0</v>
      </c>
      <c r="AP19" s="9">
        <f>($AK$2+(J19+AB19)*12*7.57%)*SUM(Fasering!$D$5:$D$7)</f>
        <v>692.3216896054596</v>
      </c>
      <c r="AQ19" s="9">
        <f>($AK$2+(K19+AC19)*12*7.57%)*SUM(Fasering!$D$5:$D$8)</f>
        <v>1296.3082703838961</v>
      </c>
      <c r="AR19" s="9">
        <f>($AK$2+(L19+AD19)*12*7.57%)*SUM(Fasering!$D$5:$D$9)</f>
        <v>2051.0550658367911</v>
      </c>
      <c r="AS19" s="9">
        <f>($AK$2+(M19+AE19)*12*7.57%)*SUM(Fasering!$D$5:$D$10)</f>
        <v>2956.5620759641433</v>
      </c>
      <c r="AT19" s="9">
        <f>($AK$2+(N19+AF19)*12*7.57%)*SUM(Fasering!$D$5:$D$11)</f>
        <v>4010.2857250180482</v>
      </c>
      <c r="AU19" s="82">
        <f>($AK$2+(O19+AG19)*12*7.57%)*SUM(Fasering!$D$5:$D$12)</f>
        <v>5216.9742537355014</v>
      </c>
    </row>
    <row r="20" spans="1:47" x14ac:dyDescent="0.3">
      <c r="A20" s="32">
        <f t="shared" si="8"/>
        <v>12</v>
      </c>
      <c r="B20" s="125">
        <v>51491.75</v>
      </c>
      <c r="C20" s="126"/>
      <c r="D20" s="125">
        <f t="shared" si="0"/>
        <v>69302.746325</v>
      </c>
      <c r="E20" s="127">
        <f t="shared" si="1"/>
        <v>1717.9702062969914</v>
      </c>
      <c r="F20" s="125">
        <f t="shared" si="2"/>
        <v>5775.2288604166679</v>
      </c>
      <c r="G20" s="127">
        <f t="shared" si="3"/>
        <v>143.16418385808265</v>
      </c>
      <c r="H20" s="45">
        <f>'L4'!$H$10</f>
        <v>1707.89</v>
      </c>
      <c r="I20" s="45">
        <f>GEW!$E$12+($F20-GEW!$E$12)*SUM(Fasering!$D$5)</f>
        <v>1821.9627753333334</v>
      </c>
      <c r="J20" s="45">
        <f>GEW!$E$12+($F20-GEW!$E$12)*SUM(Fasering!$D$5:$D$7)</f>
        <v>2844.1338518394423</v>
      </c>
      <c r="K20" s="45">
        <f>GEW!$E$12+($F20-GEW!$E$12)*SUM(Fasering!$D$5:$D$8)</f>
        <v>3430.6165375679161</v>
      </c>
      <c r="L20" s="45">
        <f>GEW!$E$12+($F20-GEW!$E$12)*SUM(Fasering!$D$5:$D$9)</f>
        <v>4017.0992232963904</v>
      </c>
      <c r="M20" s="45">
        <f>GEW!$E$12+($F20-GEW!$E$12)*SUM(Fasering!$D$5:$D$10)</f>
        <v>4603.5819090248642</v>
      </c>
      <c r="N20" s="45">
        <f>GEW!$E$12+($F20-GEW!$E$12)*SUM(Fasering!$D$5:$D$11)</f>
        <v>5188.7461746881945</v>
      </c>
      <c r="O20" s="72">
        <f>GEW!$E$12+($F20-GEW!$E$12)*SUM(Fasering!$D$5:$D$12)</f>
        <v>5775.2288604166688</v>
      </c>
      <c r="P20" s="125">
        <f t="shared" si="4"/>
        <v>0</v>
      </c>
      <c r="Q20" s="127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6"/>
        <v>0</v>
      </c>
      <c r="Z20" s="127">
        <f t="shared" si="7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703.43059038624972</v>
      </c>
      <c r="AJ20" s="9">
        <f>($AK$2+(K20+T20)*12*7.57%)*SUM(Fasering!$D$5:$D$8)</f>
        <v>1323.8219749741143</v>
      </c>
      <c r="AK20" s="9">
        <f>($AK$2+(L20+U20)*12*7.57%)*SUM(Fasering!$D$5:$D$9)</f>
        <v>2102.2877315724363</v>
      </c>
      <c r="AL20" s="9">
        <f>($AK$2+(M20+V20)*12*7.57%)*SUM(Fasering!$D$5:$D$10)</f>
        <v>3038.8278601812153</v>
      </c>
      <c r="AM20" s="9">
        <f>($AK$2+(N20+W20)*12*7.57%)*SUM(Fasering!$D$5:$D$11)</f>
        <v>4130.8043772444598</v>
      </c>
      <c r="AN20" s="82">
        <f>($AK$2+(O20+X20)*12*7.57%)*SUM(Fasering!$D$5:$D$12)</f>
        <v>5383.1378968025037</v>
      </c>
      <c r="AO20" s="5">
        <f>($AK$2+(I20+AA20)*12*7.57%)*SUM(Fasering!$D$5)</f>
        <v>0</v>
      </c>
      <c r="AP20" s="9">
        <f>($AK$2+(J20+AB20)*12*7.57%)*SUM(Fasering!$D$5:$D$7)</f>
        <v>703.43059038624972</v>
      </c>
      <c r="AQ20" s="9">
        <f>($AK$2+(K20+AC20)*12*7.57%)*SUM(Fasering!$D$5:$D$8)</f>
        <v>1323.8219749741143</v>
      </c>
      <c r="AR20" s="9">
        <f>($AK$2+(L20+AD20)*12*7.57%)*SUM(Fasering!$D$5:$D$9)</f>
        <v>2102.2877315724363</v>
      </c>
      <c r="AS20" s="9">
        <f>($AK$2+(M20+AE20)*12*7.57%)*SUM(Fasering!$D$5:$D$10)</f>
        <v>3038.8278601812153</v>
      </c>
      <c r="AT20" s="9">
        <f>($AK$2+(N20+AF20)*12*7.57%)*SUM(Fasering!$D$5:$D$11)</f>
        <v>4130.8043772444598</v>
      </c>
      <c r="AU20" s="82">
        <f>($AK$2+(O20+AG20)*12*7.57%)*SUM(Fasering!$D$5:$D$12)</f>
        <v>5383.1378968025037</v>
      </c>
    </row>
    <row r="21" spans="1:47" x14ac:dyDescent="0.3">
      <c r="A21" s="32">
        <f t="shared" si="8"/>
        <v>13</v>
      </c>
      <c r="B21" s="125">
        <v>51491.75</v>
      </c>
      <c r="C21" s="126"/>
      <c r="D21" s="125">
        <f t="shared" si="0"/>
        <v>69302.746325</v>
      </c>
      <c r="E21" s="127">
        <f t="shared" si="1"/>
        <v>1717.9702062969914</v>
      </c>
      <c r="F21" s="125">
        <f t="shared" si="2"/>
        <v>5775.2288604166679</v>
      </c>
      <c r="G21" s="127">
        <f t="shared" si="3"/>
        <v>143.16418385808265</v>
      </c>
      <c r="H21" s="45">
        <f>'L4'!$H$10</f>
        <v>1707.89</v>
      </c>
      <c r="I21" s="45">
        <f>GEW!$E$12+($F21-GEW!$E$12)*SUM(Fasering!$D$5)</f>
        <v>1821.9627753333334</v>
      </c>
      <c r="J21" s="45">
        <f>GEW!$E$12+($F21-GEW!$E$12)*SUM(Fasering!$D$5:$D$7)</f>
        <v>2844.1338518394423</v>
      </c>
      <c r="K21" s="45">
        <f>GEW!$E$12+($F21-GEW!$E$12)*SUM(Fasering!$D$5:$D$8)</f>
        <v>3430.6165375679161</v>
      </c>
      <c r="L21" s="45">
        <f>GEW!$E$12+($F21-GEW!$E$12)*SUM(Fasering!$D$5:$D$9)</f>
        <v>4017.0992232963904</v>
      </c>
      <c r="M21" s="45">
        <f>GEW!$E$12+($F21-GEW!$E$12)*SUM(Fasering!$D$5:$D$10)</f>
        <v>4603.5819090248642</v>
      </c>
      <c r="N21" s="45">
        <f>GEW!$E$12+($F21-GEW!$E$12)*SUM(Fasering!$D$5:$D$11)</f>
        <v>5188.7461746881945</v>
      </c>
      <c r="O21" s="72">
        <f>GEW!$E$12+($F21-GEW!$E$12)*SUM(Fasering!$D$5:$D$12)</f>
        <v>5775.2288604166688</v>
      </c>
      <c r="P21" s="125">
        <f t="shared" si="4"/>
        <v>0</v>
      </c>
      <c r="Q21" s="127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6"/>
        <v>0</v>
      </c>
      <c r="Z21" s="127">
        <f t="shared" si="7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703.43059038624972</v>
      </c>
      <c r="AJ21" s="9">
        <f>($AK$2+(K21+T21)*12*7.57%)*SUM(Fasering!$D$5:$D$8)</f>
        <v>1323.8219749741143</v>
      </c>
      <c r="AK21" s="9">
        <f>($AK$2+(L21+U21)*12*7.57%)*SUM(Fasering!$D$5:$D$9)</f>
        <v>2102.2877315724363</v>
      </c>
      <c r="AL21" s="9">
        <f>($AK$2+(M21+V21)*12*7.57%)*SUM(Fasering!$D$5:$D$10)</f>
        <v>3038.8278601812153</v>
      </c>
      <c r="AM21" s="9">
        <f>($AK$2+(N21+W21)*12*7.57%)*SUM(Fasering!$D$5:$D$11)</f>
        <v>4130.8043772444598</v>
      </c>
      <c r="AN21" s="82">
        <f>($AK$2+(O21+X21)*12*7.57%)*SUM(Fasering!$D$5:$D$12)</f>
        <v>5383.1378968025037</v>
      </c>
      <c r="AO21" s="5">
        <f>($AK$2+(I21+AA21)*12*7.57%)*SUM(Fasering!$D$5)</f>
        <v>0</v>
      </c>
      <c r="AP21" s="9">
        <f>($AK$2+(J21+AB21)*12*7.57%)*SUM(Fasering!$D$5:$D$7)</f>
        <v>703.43059038624972</v>
      </c>
      <c r="AQ21" s="9">
        <f>($AK$2+(K21+AC21)*12*7.57%)*SUM(Fasering!$D$5:$D$8)</f>
        <v>1323.8219749741143</v>
      </c>
      <c r="AR21" s="9">
        <f>($AK$2+(L21+AD21)*12*7.57%)*SUM(Fasering!$D$5:$D$9)</f>
        <v>2102.2877315724363</v>
      </c>
      <c r="AS21" s="9">
        <f>($AK$2+(M21+AE21)*12*7.57%)*SUM(Fasering!$D$5:$D$10)</f>
        <v>3038.8278601812153</v>
      </c>
      <c r="AT21" s="9">
        <f>($AK$2+(N21+AF21)*12*7.57%)*SUM(Fasering!$D$5:$D$11)</f>
        <v>4130.8043772444598</v>
      </c>
      <c r="AU21" s="82">
        <f>($AK$2+(O21+AG21)*12*7.57%)*SUM(Fasering!$D$5:$D$12)</f>
        <v>5383.1378968025037</v>
      </c>
    </row>
    <row r="22" spans="1:47" x14ac:dyDescent="0.3">
      <c r="A22" s="32">
        <f t="shared" si="8"/>
        <v>14</v>
      </c>
      <c r="B22" s="125">
        <v>53122.66</v>
      </c>
      <c r="C22" s="126"/>
      <c r="D22" s="125">
        <f t="shared" si="0"/>
        <v>71497.788094000003</v>
      </c>
      <c r="E22" s="127">
        <f t="shared" si="1"/>
        <v>1772.3838704111811</v>
      </c>
      <c r="F22" s="125">
        <f t="shared" si="2"/>
        <v>5958.1490078333336</v>
      </c>
      <c r="G22" s="127">
        <f t="shared" si="3"/>
        <v>147.69865586759843</v>
      </c>
      <c r="H22" s="45">
        <f>'L4'!$H$10</f>
        <v>1707.89</v>
      </c>
      <c r="I22" s="45">
        <f>GEW!$E$12+($F22-GEW!$E$12)*SUM(Fasering!$D$5)</f>
        <v>1821.9627753333334</v>
      </c>
      <c r="J22" s="45">
        <f>GEW!$E$12+($F22-GEW!$E$12)*SUM(Fasering!$D$5:$D$7)</f>
        <v>2891.4303605933192</v>
      </c>
      <c r="K22" s="45">
        <f>GEW!$E$12+($F22-GEW!$E$12)*SUM(Fasering!$D$5:$D$8)</f>
        <v>3505.0499748820957</v>
      </c>
      <c r="L22" s="45">
        <f>GEW!$E$12+($F22-GEW!$E$12)*SUM(Fasering!$D$5:$D$9)</f>
        <v>4118.6695891708732</v>
      </c>
      <c r="M22" s="45">
        <f>GEW!$E$12+($F22-GEW!$E$12)*SUM(Fasering!$D$5:$D$10)</f>
        <v>4732.2892034596498</v>
      </c>
      <c r="N22" s="45">
        <f>GEW!$E$12+($F22-GEW!$E$12)*SUM(Fasering!$D$5:$D$11)</f>
        <v>5344.529393544557</v>
      </c>
      <c r="O22" s="72">
        <f>GEW!$E$12+($F22-GEW!$E$12)*SUM(Fasering!$D$5:$D$12)</f>
        <v>5958.1490078333345</v>
      </c>
      <c r="P22" s="125">
        <f t="shared" si="4"/>
        <v>0</v>
      </c>
      <c r="Q22" s="127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6"/>
        <v>0</v>
      </c>
      <c r="Z22" s="127">
        <f t="shared" si="7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714.53955928219546</v>
      </c>
      <c r="AJ22" s="9">
        <f>($AK$2+(K22+T22)*12*7.57%)*SUM(Fasering!$D$5:$D$8)</f>
        <v>1351.3358482669169</v>
      </c>
      <c r="AK22" s="9">
        <f>($AK$2+(L22+U22)*12*7.57%)*SUM(Fasering!$D$5:$D$9)</f>
        <v>2153.5207114454633</v>
      </c>
      <c r="AL22" s="9">
        <f>($AK$2+(M22+V22)*12*7.57%)*SUM(Fasering!$D$5:$D$10)</f>
        <v>3121.0941488178346</v>
      </c>
      <c r="AM22" s="9">
        <f>($AK$2+(N22+W22)*12*7.57%)*SUM(Fasering!$D$5:$D$11)</f>
        <v>4251.3237684410851</v>
      </c>
      <c r="AN22" s="82">
        <f>($AK$2+(O22+X22)*12*7.57%)*SUM(Fasering!$D$5:$D$12)</f>
        <v>5549.3025587158027</v>
      </c>
      <c r="AO22" s="5">
        <f>($AK$2+(I22+AA22)*12*7.57%)*SUM(Fasering!$D$5)</f>
        <v>0</v>
      </c>
      <c r="AP22" s="9">
        <f>($AK$2+(J22+AB22)*12*7.57%)*SUM(Fasering!$D$5:$D$7)</f>
        <v>714.53955928219546</v>
      </c>
      <c r="AQ22" s="9">
        <f>($AK$2+(K22+AC22)*12*7.57%)*SUM(Fasering!$D$5:$D$8)</f>
        <v>1351.3358482669169</v>
      </c>
      <c r="AR22" s="9">
        <f>($AK$2+(L22+AD22)*12*7.57%)*SUM(Fasering!$D$5:$D$9)</f>
        <v>2153.5207114454633</v>
      </c>
      <c r="AS22" s="9">
        <f>($AK$2+(M22+AE22)*12*7.57%)*SUM(Fasering!$D$5:$D$10)</f>
        <v>3121.0941488178346</v>
      </c>
      <c r="AT22" s="9">
        <f>($AK$2+(N22+AF22)*12*7.57%)*SUM(Fasering!$D$5:$D$11)</f>
        <v>4251.3237684410851</v>
      </c>
      <c r="AU22" s="82">
        <f>($AK$2+(O22+AG22)*12*7.57%)*SUM(Fasering!$D$5:$D$12)</f>
        <v>5549.3025587158027</v>
      </c>
    </row>
    <row r="23" spans="1:47" x14ac:dyDescent="0.3">
      <c r="A23" s="32">
        <f t="shared" si="8"/>
        <v>15</v>
      </c>
      <c r="B23" s="125">
        <v>53122.66</v>
      </c>
      <c r="C23" s="126"/>
      <c r="D23" s="125">
        <f t="shared" si="0"/>
        <v>71497.788094000003</v>
      </c>
      <c r="E23" s="127">
        <f t="shared" si="1"/>
        <v>1772.3838704111811</v>
      </c>
      <c r="F23" s="125">
        <f t="shared" si="2"/>
        <v>5958.1490078333336</v>
      </c>
      <c r="G23" s="127">
        <f t="shared" si="3"/>
        <v>147.69865586759843</v>
      </c>
      <c r="H23" s="45">
        <f>'L4'!$H$10</f>
        <v>1707.89</v>
      </c>
      <c r="I23" s="45">
        <f>GEW!$E$12+($F23-GEW!$E$12)*SUM(Fasering!$D$5)</f>
        <v>1821.9627753333334</v>
      </c>
      <c r="J23" s="45">
        <f>GEW!$E$12+($F23-GEW!$E$12)*SUM(Fasering!$D$5:$D$7)</f>
        <v>2891.4303605933192</v>
      </c>
      <c r="K23" s="45">
        <f>GEW!$E$12+($F23-GEW!$E$12)*SUM(Fasering!$D$5:$D$8)</f>
        <v>3505.0499748820957</v>
      </c>
      <c r="L23" s="45">
        <f>GEW!$E$12+($F23-GEW!$E$12)*SUM(Fasering!$D$5:$D$9)</f>
        <v>4118.6695891708732</v>
      </c>
      <c r="M23" s="45">
        <f>GEW!$E$12+($F23-GEW!$E$12)*SUM(Fasering!$D$5:$D$10)</f>
        <v>4732.2892034596498</v>
      </c>
      <c r="N23" s="45">
        <f>GEW!$E$12+($F23-GEW!$E$12)*SUM(Fasering!$D$5:$D$11)</f>
        <v>5344.529393544557</v>
      </c>
      <c r="O23" s="72">
        <f>GEW!$E$12+($F23-GEW!$E$12)*SUM(Fasering!$D$5:$D$12)</f>
        <v>5958.1490078333345</v>
      </c>
      <c r="P23" s="125">
        <f t="shared" si="4"/>
        <v>0</v>
      </c>
      <c r="Q23" s="127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6"/>
        <v>0</v>
      </c>
      <c r="Z23" s="127">
        <f t="shared" si="7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714.53955928219546</v>
      </c>
      <c r="AJ23" s="9">
        <f>($AK$2+(K23+T23)*12*7.57%)*SUM(Fasering!$D$5:$D$8)</f>
        <v>1351.3358482669169</v>
      </c>
      <c r="AK23" s="9">
        <f>($AK$2+(L23+U23)*12*7.57%)*SUM(Fasering!$D$5:$D$9)</f>
        <v>2153.5207114454633</v>
      </c>
      <c r="AL23" s="9">
        <f>($AK$2+(M23+V23)*12*7.57%)*SUM(Fasering!$D$5:$D$10)</f>
        <v>3121.0941488178346</v>
      </c>
      <c r="AM23" s="9">
        <f>($AK$2+(N23+W23)*12*7.57%)*SUM(Fasering!$D$5:$D$11)</f>
        <v>4251.3237684410851</v>
      </c>
      <c r="AN23" s="82">
        <f>($AK$2+(O23+X23)*12*7.57%)*SUM(Fasering!$D$5:$D$12)</f>
        <v>5549.3025587158027</v>
      </c>
      <c r="AO23" s="5">
        <f>($AK$2+(I23+AA23)*12*7.57%)*SUM(Fasering!$D$5)</f>
        <v>0</v>
      </c>
      <c r="AP23" s="9">
        <f>($AK$2+(J23+AB23)*12*7.57%)*SUM(Fasering!$D$5:$D$7)</f>
        <v>714.53955928219546</v>
      </c>
      <c r="AQ23" s="9">
        <f>($AK$2+(K23+AC23)*12*7.57%)*SUM(Fasering!$D$5:$D$8)</f>
        <v>1351.3358482669169</v>
      </c>
      <c r="AR23" s="9">
        <f>($AK$2+(L23+AD23)*12*7.57%)*SUM(Fasering!$D$5:$D$9)</f>
        <v>2153.5207114454633</v>
      </c>
      <c r="AS23" s="9">
        <f>($AK$2+(M23+AE23)*12*7.57%)*SUM(Fasering!$D$5:$D$10)</f>
        <v>3121.0941488178346</v>
      </c>
      <c r="AT23" s="9">
        <f>($AK$2+(N23+AF23)*12*7.57%)*SUM(Fasering!$D$5:$D$11)</f>
        <v>4251.3237684410851</v>
      </c>
      <c r="AU23" s="82">
        <f>($AK$2+(O23+AG23)*12*7.57%)*SUM(Fasering!$D$5:$D$12)</f>
        <v>5549.3025587158027</v>
      </c>
    </row>
    <row r="24" spans="1:47" x14ac:dyDescent="0.3">
      <c r="A24" s="32">
        <f t="shared" si="8"/>
        <v>16</v>
      </c>
      <c r="B24" s="125">
        <v>54753.57</v>
      </c>
      <c r="C24" s="126"/>
      <c r="D24" s="125">
        <f t="shared" si="0"/>
        <v>73692.829863000006</v>
      </c>
      <c r="E24" s="127">
        <f t="shared" si="1"/>
        <v>1826.7975345253708</v>
      </c>
      <c r="F24" s="125">
        <f t="shared" si="2"/>
        <v>6141.0691552500002</v>
      </c>
      <c r="G24" s="127">
        <f t="shared" si="3"/>
        <v>152.23312787711421</v>
      </c>
      <c r="H24" s="45">
        <f>'L4'!$H$10</f>
        <v>1707.89</v>
      </c>
      <c r="I24" s="45">
        <f>GEW!$E$12+($F24-GEW!$E$12)*SUM(Fasering!$D$5)</f>
        <v>1821.9627753333334</v>
      </c>
      <c r="J24" s="45">
        <f>GEW!$E$12+($F24-GEW!$E$12)*SUM(Fasering!$D$5:$D$7)</f>
        <v>2938.7268693471965</v>
      </c>
      <c r="K24" s="45">
        <f>GEW!$E$12+($F24-GEW!$E$12)*SUM(Fasering!$D$5:$D$8)</f>
        <v>3579.4834121962763</v>
      </c>
      <c r="L24" s="45">
        <f>GEW!$E$12+($F24-GEW!$E$12)*SUM(Fasering!$D$5:$D$9)</f>
        <v>4220.2399550453556</v>
      </c>
      <c r="M24" s="45">
        <f>GEW!$E$12+($F24-GEW!$E$12)*SUM(Fasering!$D$5:$D$10)</f>
        <v>4860.9964978944363</v>
      </c>
      <c r="N24" s="45">
        <f>GEW!$E$12+($F24-GEW!$E$12)*SUM(Fasering!$D$5:$D$11)</f>
        <v>5500.3126124009214</v>
      </c>
      <c r="O24" s="72">
        <f>GEW!$E$12+($F24-GEW!$E$12)*SUM(Fasering!$D$5:$D$12)</f>
        <v>6141.0691552500011</v>
      </c>
      <c r="P24" s="125">
        <f t="shared" si="4"/>
        <v>0</v>
      </c>
      <c r="Q24" s="127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6"/>
        <v>0</v>
      </c>
      <c r="Z24" s="127">
        <f t="shared" si="7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725.64852817814165</v>
      </c>
      <c r="AJ24" s="9">
        <f>($AK$2+(K24+T24)*12*7.57%)*SUM(Fasering!$D$5:$D$8)</f>
        <v>1378.8497215597199</v>
      </c>
      <c r="AK24" s="9">
        <f>($AK$2+(L24+U24)*12*7.57%)*SUM(Fasering!$D$5:$D$9)</f>
        <v>2204.7536913184904</v>
      </c>
      <c r="AL24" s="9">
        <f>($AK$2+(M24+V24)*12*7.57%)*SUM(Fasering!$D$5:$D$10)</f>
        <v>3203.3604374544543</v>
      </c>
      <c r="AM24" s="9">
        <f>($AK$2+(N24+W24)*12*7.57%)*SUM(Fasering!$D$5:$D$11)</f>
        <v>4371.8431596377104</v>
      </c>
      <c r="AN24" s="82">
        <f>($AK$2+(O24+X24)*12*7.57%)*SUM(Fasering!$D$5:$D$12)</f>
        <v>5715.4672206291025</v>
      </c>
      <c r="AO24" s="5">
        <f>($AK$2+(I24+AA24)*12*7.57%)*SUM(Fasering!$D$5)</f>
        <v>0</v>
      </c>
      <c r="AP24" s="9">
        <f>($AK$2+(J24+AB24)*12*7.57%)*SUM(Fasering!$D$5:$D$7)</f>
        <v>725.64852817814165</v>
      </c>
      <c r="AQ24" s="9">
        <f>($AK$2+(K24+AC24)*12*7.57%)*SUM(Fasering!$D$5:$D$8)</f>
        <v>1378.8497215597199</v>
      </c>
      <c r="AR24" s="9">
        <f>($AK$2+(L24+AD24)*12*7.57%)*SUM(Fasering!$D$5:$D$9)</f>
        <v>2204.7536913184904</v>
      </c>
      <c r="AS24" s="9">
        <f>($AK$2+(M24+AE24)*12*7.57%)*SUM(Fasering!$D$5:$D$10)</f>
        <v>3203.3604374544543</v>
      </c>
      <c r="AT24" s="9">
        <f>($AK$2+(N24+AF24)*12*7.57%)*SUM(Fasering!$D$5:$D$11)</f>
        <v>4371.8431596377104</v>
      </c>
      <c r="AU24" s="82">
        <f>($AK$2+(O24+AG24)*12*7.57%)*SUM(Fasering!$D$5:$D$12)</f>
        <v>5715.4672206291025</v>
      </c>
    </row>
    <row r="25" spans="1:47" x14ac:dyDescent="0.3">
      <c r="A25" s="32">
        <f t="shared" si="8"/>
        <v>17</v>
      </c>
      <c r="B25" s="125">
        <v>54753.57</v>
      </c>
      <c r="C25" s="126"/>
      <c r="D25" s="125">
        <f t="shared" si="0"/>
        <v>73692.829863000006</v>
      </c>
      <c r="E25" s="127">
        <f t="shared" si="1"/>
        <v>1826.7975345253708</v>
      </c>
      <c r="F25" s="125">
        <f t="shared" si="2"/>
        <v>6141.0691552500002</v>
      </c>
      <c r="G25" s="127">
        <f t="shared" si="3"/>
        <v>152.23312787711421</v>
      </c>
      <c r="H25" s="45">
        <f>'L4'!$H$10</f>
        <v>1707.89</v>
      </c>
      <c r="I25" s="45">
        <f>GEW!$E$12+($F25-GEW!$E$12)*SUM(Fasering!$D$5)</f>
        <v>1821.9627753333334</v>
      </c>
      <c r="J25" s="45">
        <f>GEW!$E$12+($F25-GEW!$E$12)*SUM(Fasering!$D$5:$D$7)</f>
        <v>2938.7268693471965</v>
      </c>
      <c r="K25" s="45">
        <f>GEW!$E$12+($F25-GEW!$E$12)*SUM(Fasering!$D$5:$D$8)</f>
        <v>3579.4834121962763</v>
      </c>
      <c r="L25" s="45">
        <f>GEW!$E$12+($F25-GEW!$E$12)*SUM(Fasering!$D$5:$D$9)</f>
        <v>4220.2399550453556</v>
      </c>
      <c r="M25" s="45">
        <f>GEW!$E$12+($F25-GEW!$E$12)*SUM(Fasering!$D$5:$D$10)</f>
        <v>4860.9964978944363</v>
      </c>
      <c r="N25" s="45">
        <f>GEW!$E$12+($F25-GEW!$E$12)*SUM(Fasering!$D$5:$D$11)</f>
        <v>5500.3126124009214</v>
      </c>
      <c r="O25" s="72">
        <f>GEW!$E$12+($F25-GEW!$E$12)*SUM(Fasering!$D$5:$D$12)</f>
        <v>6141.0691552500011</v>
      </c>
      <c r="P25" s="125">
        <f t="shared" si="4"/>
        <v>0</v>
      </c>
      <c r="Q25" s="127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6"/>
        <v>0</v>
      </c>
      <c r="Z25" s="127">
        <f t="shared" si="7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725.64852817814165</v>
      </c>
      <c r="AJ25" s="9">
        <f>($AK$2+(K25+T25)*12*7.57%)*SUM(Fasering!$D$5:$D$8)</f>
        <v>1378.8497215597199</v>
      </c>
      <c r="AK25" s="9">
        <f>($AK$2+(L25+U25)*12*7.57%)*SUM(Fasering!$D$5:$D$9)</f>
        <v>2204.7536913184904</v>
      </c>
      <c r="AL25" s="9">
        <f>($AK$2+(M25+V25)*12*7.57%)*SUM(Fasering!$D$5:$D$10)</f>
        <v>3203.3604374544543</v>
      </c>
      <c r="AM25" s="9">
        <f>($AK$2+(N25+W25)*12*7.57%)*SUM(Fasering!$D$5:$D$11)</f>
        <v>4371.8431596377104</v>
      </c>
      <c r="AN25" s="82">
        <f>($AK$2+(O25+X25)*12*7.57%)*SUM(Fasering!$D$5:$D$12)</f>
        <v>5715.4672206291025</v>
      </c>
      <c r="AO25" s="5">
        <f>($AK$2+(I25+AA25)*12*7.57%)*SUM(Fasering!$D$5)</f>
        <v>0</v>
      </c>
      <c r="AP25" s="9">
        <f>($AK$2+(J25+AB25)*12*7.57%)*SUM(Fasering!$D$5:$D$7)</f>
        <v>725.64852817814165</v>
      </c>
      <c r="AQ25" s="9">
        <f>($AK$2+(K25+AC25)*12*7.57%)*SUM(Fasering!$D$5:$D$8)</f>
        <v>1378.8497215597199</v>
      </c>
      <c r="AR25" s="9">
        <f>($AK$2+(L25+AD25)*12*7.57%)*SUM(Fasering!$D$5:$D$9)</f>
        <v>2204.7536913184904</v>
      </c>
      <c r="AS25" s="9">
        <f>($AK$2+(M25+AE25)*12*7.57%)*SUM(Fasering!$D$5:$D$10)</f>
        <v>3203.3604374544543</v>
      </c>
      <c r="AT25" s="9">
        <f>($AK$2+(N25+AF25)*12*7.57%)*SUM(Fasering!$D$5:$D$11)</f>
        <v>4371.8431596377104</v>
      </c>
      <c r="AU25" s="82">
        <f>($AK$2+(O25+AG25)*12*7.57%)*SUM(Fasering!$D$5:$D$12)</f>
        <v>5715.4672206291025</v>
      </c>
    </row>
    <row r="26" spans="1:47" x14ac:dyDescent="0.3">
      <c r="A26" s="32">
        <f t="shared" si="8"/>
        <v>18</v>
      </c>
      <c r="B26" s="125">
        <v>56384.480000000003</v>
      </c>
      <c r="C26" s="126"/>
      <c r="D26" s="125">
        <f t="shared" si="0"/>
        <v>75887.871632000009</v>
      </c>
      <c r="E26" s="127">
        <f t="shared" si="1"/>
        <v>1881.2111986395605</v>
      </c>
      <c r="F26" s="125">
        <f t="shared" si="2"/>
        <v>6323.9893026666678</v>
      </c>
      <c r="G26" s="127">
        <f t="shared" si="3"/>
        <v>156.76759988663005</v>
      </c>
      <c r="H26" s="45">
        <f>'L4'!$H$10</f>
        <v>1707.89</v>
      </c>
      <c r="I26" s="45">
        <f>GEW!$E$12+($F26-GEW!$E$12)*SUM(Fasering!$D$5)</f>
        <v>1821.9627753333334</v>
      </c>
      <c r="J26" s="45">
        <f>GEW!$E$12+($F26-GEW!$E$12)*SUM(Fasering!$D$5:$D$7)</f>
        <v>2986.0233781010738</v>
      </c>
      <c r="K26" s="45">
        <f>GEW!$E$12+($F26-GEW!$E$12)*SUM(Fasering!$D$5:$D$8)</f>
        <v>3653.9168495104568</v>
      </c>
      <c r="L26" s="45">
        <f>GEW!$E$12+($F26-GEW!$E$12)*SUM(Fasering!$D$5:$D$9)</f>
        <v>4321.8103209198398</v>
      </c>
      <c r="M26" s="45">
        <f>GEW!$E$12+($F26-GEW!$E$12)*SUM(Fasering!$D$5:$D$10)</f>
        <v>4989.7037923292228</v>
      </c>
      <c r="N26" s="45">
        <f>GEW!$E$12+($F26-GEW!$E$12)*SUM(Fasering!$D$5:$D$11)</f>
        <v>5656.0958312572857</v>
      </c>
      <c r="O26" s="72">
        <f>GEW!$E$12+($F26-GEW!$E$12)*SUM(Fasering!$D$5:$D$12)</f>
        <v>6323.9893026666687</v>
      </c>
      <c r="P26" s="125">
        <f t="shared" si="4"/>
        <v>0</v>
      </c>
      <c r="Q26" s="127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6"/>
        <v>0</v>
      </c>
      <c r="Z26" s="127">
        <f t="shared" si="7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736.7574970740875</v>
      </c>
      <c r="AJ26" s="9">
        <f>($AK$2+(K26+T26)*12*7.57%)*SUM(Fasering!$D$5:$D$8)</f>
        <v>1406.363594852523</v>
      </c>
      <c r="AK26" s="9">
        <f>($AK$2+(L26+U26)*12*7.57%)*SUM(Fasering!$D$5:$D$9)</f>
        <v>2255.9866711915188</v>
      </c>
      <c r="AL26" s="9">
        <f>($AK$2+(M26+V26)*12*7.57%)*SUM(Fasering!$D$5:$D$10)</f>
        <v>3285.6267260910745</v>
      </c>
      <c r="AM26" s="9">
        <f>($AK$2+(N26+W26)*12*7.57%)*SUM(Fasering!$D$5:$D$11)</f>
        <v>4492.3625508343366</v>
      </c>
      <c r="AN26" s="82">
        <f>($AK$2+(O26+X26)*12*7.57%)*SUM(Fasering!$D$5:$D$12)</f>
        <v>5881.6318825424032</v>
      </c>
      <c r="AO26" s="5">
        <f>($AK$2+(I26+AA26)*12*7.57%)*SUM(Fasering!$D$5)</f>
        <v>0</v>
      </c>
      <c r="AP26" s="9">
        <f>($AK$2+(J26+AB26)*12*7.57%)*SUM(Fasering!$D$5:$D$7)</f>
        <v>736.7574970740875</v>
      </c>
      <c r="AQ26" s="9">
        <f>($AK$2+(K26+AC26)*12*7.57%)*SUM(Fasering!$D$5:$D$8)</f>
        <v>1406.363594852523</v>
      </c>
      <c r="AR26" s="9">
        <f>($AK$2+(L26+AD26)*12*7.57%)*SUM(Fasering!$D$5:$D$9)</f>
        <v>2255.9866711915188</v>
      </c>
      <c r="AS26" s="9">
        <f>($AK$2+(M26+AE26)*12*7.57%)*SUM(Fasering!$D$5:$D$10)</f>
        <v>3285.6267260910745</v>
      </c>
      <c r="AT26" s="9">
        <f>($AK$2+(N26+AF26)*12*7.57%)*SUM(Fasering!$D$5:$D$11)</f>
        <v>4492.3625508343366</v>
      </c>
      <c r="AU26" s="82">
        <f>($AK$2+(O26+AG26)*12*7.57%)*SUM(Fasering!$D$5:$D$12)</f>
        <v>5881.6318825424032</v>
      </c>
    </row>
    <row r="27" spans="1:47" x14ac:dyDescent="0.3">
      <c r="A27" s="32">
        <f t="shared" si="8"/>
        <v>19</v>
      </c>
      <c r="B27" s="125">
        <v>56384.480000000003</v>
      </c>
      <c r="C27" s="126"/>
      <c r="D27" s="125">
        <f t="shared" si="0"/>
        <v>75887.871632000009</v>
      </c>
      <c r="E27" s="127">
        <f t="shared" si="1"/>
        <v>1881.2111986395605</v>
      </c>
      <c r="F27" s="125">
        <f t="shared" si="2"/>
        <v>6323.9893026666678</v>
      </c>
      <c r="G27" s="127">
        <f t="shared" si="3"/>
        <v>156.76759988663005</v>
      </c>
      <c r="H27" s="45">
        <f>'L4'!$H$10</f>
        <v>1707.89</v>
      </c>
      <c r="I27" s="45">
        <f>GEW!$E$12+($F27-GEW!$E$12)*SUM(Fasering!$D$5)</f>
        <v>1821.9627753333334</v>
      </c>
      <c r="J27" s="45">
        <f>GEW!$E$12+($F27-GEW!$E$12)*SUM(Fasering!$D$5:$D$7)</f>
        <v>2986.0233781010738</v>
      </c>
      <c r="K27" s="45">
        <f>GEW!$E$12+($F27-GEW!$E$12)*SUM(Fasering!$D$5:$D$8)</f>
        <v>3653.9168495104568</v>
      </c>
      <c r="L27" s="45">
        <f>GEW!$E$12+($F27-GEW!$E$12)*SUM(Fasering!$D$5:$D$9)</f>
        <v>4321.8103209198398</v>
      </c>
      <c r="M27" s="45">
        <f>GEW!$E$12+($F27-GEW!$E$12)*SUM(Fasering!$D$5:$D$10)</f>
        <v>4989.7037923292228</v>
      </c>
      <c r="N27" s="45">
        <f>GEW!$E$12+($F27-GEW!$E$12)*SUM(Fasering!$D$5:$D$11)</f>
        <v>5656.0958312572857</v>
      </c>
      <c r="O27" s="72">
        <f>GEW!$E$12+($F27-GEW!$E$12)*SUM(Fasering!$D$5:$D$12)</f>
        <v>6323.9893026666687</v>
      </c>
      <c r="P27" s="125">
        <f t="shared" si="4"/>
        <v>0</v>
      </c>
      <c r="Q27" s="127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6"/>
        <v>0</v>
      </c>
      <c r="Z27" s="127">
        <f t="shared" si="7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736.7574970740875</v>
      </c>
      <c r="AJ27" s="9">
        <f>($AK$2+(K27+T27)*12*7.57%)*SUM(Fasering!$D$5:$D$8)</f>
        <v>1406.363594852523</v>
      </c>
      <c r="AK27" s="9">
        <f>($AK$2+(L27+U27)*12*7.57%)*SUM(Fasering!$D$5:$D$9)</f>
        <v>2255.9866711915188</v>
      </c>
      <c r="AL27" s="9">
        <f>($AK$2+(M27+V27)*12*7.57%)*SUM(Fasering!$D$5:$D$10)</f>
        <v>3285.6267260910745</v>
      </c>
      <c r="AM27" s="9">
        <f>($AK$2+(N27+W27)*12*7.57%)*SUM(Fasering!$D$5:$D$11)</f>
        <v>4492.3625508343366</v>
      </c>
      <c r="AN27" s="82">
        <f>($AK$2+(O27+X27)*12*7.57%)*SUM(Fasering!$D$5:$D$12)</f>
        <v>5881.6318825424032</v>
      </c>
      <c r="AO27" s="5">
        <f>($AK$2+(I27+AA27)*12*7.57%)*SUM(Fasering!$D$5)</f>
        <v>0</v>
      </c>
      <c r="AP27" s="9">
        <f>($AK$2+(J27+AB27)*12*7.57%)*SUM(Fasering!$D$5:$D$7)</f>
        <v>736.7574970740875</v>
      </c>
      <c r="AQ27" s="9">
        <f>($AK$2+(K27+AC27)*12*7.57%)*SUM(Fasering!$D$5:$D$8)</f>
        <v>1406.363594852523</v>
      </c>
      <c r="AR27" s="9">
        <f>($AK$2+(L27+AD27)*12*7.57%)*SUM(Fasering!$D$5:$D$9)</f>
        <v>2255.9866711915188</v>
      </c>
      <c r="AS27" s="9">
        <f>($AK$2+(M27+AE27)*12*7.57%)*SUM(Fasering!$D$5:$D$10)</f>
        <v>3285.6267260910745</v>
      </c>
      <c r="AT27" s="9">
        <f>($AK$2+(N27+AF27)*12*7.57%)*SUM(Fasering!$D$5:$D$11)</f>
        <v>4492.3625508343366</v>
      </c>
      <c r="AU27" s="82">
        <f>($AK$2+(O27+AG27)*12*7.57%)*SUM(Fasering!$D$5:$D$12)</f>
        <v>5881.6318825424032</v>
      </c>
    </row>
    <row r="28" spans="1:47" x14ac:dyDescent="0.3">
      <c r="A28" s="32">
        <f t="shared" si="8"/>
        <v>20</v>
      </c>
      <c r="B28" s="125">
        <v>58015.39</v>
      </c>
      <c r="C28" s="126"/>
      <c r="D28" s="125">
        <f t="shared" si="0"/>
        <v>78082.913400999998</v>
      </c>
      <c r="E28" s="127">
        <f t="shared" si="1"/>
        <v>1935.62486275375</v>
      </c>
      <c r="F28" s="125">
        <f t="shared" si="2"/>
        <v>6506.9094500833335</v>
      </c>
      <c r="G28" s="127">
        <f t="shared" si="3"/>
        <v>161.30207189614583</v>
      </c>
      <c r="H28" s="45">
        <f>'L4'!$H$10</f>
        <v>1707.89</v>
      </c>
      <c r="I28" s="45">
        <f>GEW!$E$12+($F28-GEW!$E$12)*SUM(Fasering!$D$5)</f>
        <v>1821.9627753333334</v>
      </c>
      <c r="J28" s="45">
        <f>GEW!$E$12+($F28-GEW!$E$12)*SUM(Fasering!$D$5:$D$7)</f>
        <v>3033.3198868549507</v>
      </c>
      <c r="K28" s="45">
        <f>GEW!$E$12+($F28-GEW!$E$12)*SUM(Fasering!$D$5:$D$8)</f>
        <v>3728.3502868246369</v>
      </c>
      <c r="L28" s="45">
        <f>GEW!$E$12+($F28-GEW!$E$12)*SUM(Fasering!$D$5:$D$9)</f>
        <v>4423.3806867943222</v>
      </c>
      <c r="M28" s="45">
        <f>GEW!$E$12+($F28-GEW!$E$12)*SUM(Fasering!$D$5:$D$10)</f>
        <v>5118.4110867640084</v>
      </c>
      <c r="N28" s="45">
        <f>GEW!$E$12+($F28-GEW!$E$12)*SUM(Fasering!$D$5:$D$11)</f>
        <v>5811.8790501136482</v>
      </c>
      <c r="O28" s="72">
        <f>GEW!$E$12+($F28-GEW!$E$12)*SUM(Fasering!$D$5:$D$12)</f>
        <v>6506.9094500833344</v>
      </c>
      <c r="P28" s="125">
        <f t="shared" si="4"/>
        <v>0</v>
      </c>
      <c r="Q28" s="127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6"/>
        <v>0</v>
      </c>
      <c r="Z28" s="127">
        <f t="shared" si="7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747.86646597003335</v>
      </c>
      <c r="AJ28" s="9">
        <f>($AK$2+(K28+T28)*12*7.57%)*SUM(Fasering!$D$5:$D$8)</f>
        <v>1433.877468145326</v>
      </c>
      <c r="AK28" s="9">
        <f>($AK$2+(L28+U28)*12*7.57%)*SUM(Fasering!$D$5:$D$9)</f>
        <v>2307.2196510645458</v>
      </c>
      <c r="AL28" s="9">
        <f>($AK$2+(M28+V28)*12*7.57%)*SUM(Fasering!$D$5:$D$10)</f>
        <v>3367.8930147276942</v>
      </c>
      <c r="AM28" s="9">
        <f>($AK$2+(N28+W28)*12*7.57%)*SUM(Fasering!$D$5:$D$11)</f>
        <v>4612.881942030961</v>
      </c>
      <c r="AN28" s="82">
        <f>($AK$2+(O28+X28)*12*7.57%)*SUM(Fasering!$D$5:$D$12)</f>
        <v>6047.7965444557021</v>
      </c>
      <c r="AO28" s="5">
        <f>($AK$2+(I28+AA28)*12*7.57%)*SUM(Fasering!$D$5)</f>
        <v>0</v>
      </c>
      <c r="AP28" s="9">
        <f>($AK$2+(J28+AB28)*12*7.57%)*SUM(Fasering!$D$5:$D$7)</f>
        <v>747.86646597003335</v>
      </c>
      <c r="AQ28" s="9">
        <f>($AK$2+(K28+AC28)*12*7.57%)*SUM(Fasering!$D$5:$D$8)</f>
        <v>1433.877468145326</v>
      </c>
      <c r="AR28" s="9">
        <f>($AK$2+(L28+AD28)*12*7.57%)*SUM(Fasering!$D$5:$D$9)</f>
        <v>2307.2196510645458</v>
      </c>
      <c r="AS28" s="9">
        <f>($AK$2+(M28+AE28)*12*7.57%)*SUM(Fasering!$D$5:$D$10)</f>
        <v>3367.8930147276942</v>
      </c>
      <c r="AT28" s="9">
        <f>($AK$2+(N28+AF28)*12*7.57%)*SUM(Fasering!$D$5:$D$11)</f>
        <v>4612.881942030961</v>
      </c>
      <c r="AU28" s="82">
        <f>($AK$2+(O28+AG28)*12*7.57%)*SUM(Fasering!$D$5:$D$12)</f>
        <v>6047.7965444557021</v>
      </c>
    </row>
    <row r="29" spans="1:47" x14ac:dyDescent="0.3">
      <c r="A29" s="32">
        <f t="shared" si="8"/>
        <v>21</v>
      </c>
      <c r="B29" s="125">
        <v>58015.39</v>
      </c>
      <c r="C29" s="126"/>
      <c r="D29" s="125">
        <f t="shared" si="0"/>
        <v>78082.913400999998</v>
      </c>
      <c r="E29" s="127">
        <f t="shared" si="1"/>
        <v>1935.62486275375</v>
      </c>
      <c r="F29" s="125">
        <f t="shared" si="2"/>
        <v>6506.9094500833335</v>
      </c>
      <c r="G29" s="127">
        <f t="shared" si="3"/>
        <v>161.30207189614583</v>
      </c>
      <c r="H29" s="45">
        <f>'L4'!$H$10</f>
        <v>1707.89</v>
      </c>
      <c r="I29" s="45">
        <f>GEW!$E$12+($F29-GEW!$E$12)*SUM(Fasering!$D$5)</f>
        <v>1821.9627753333334</v>
      </c>
      <c r="J29" s="45">
        <f>GEW!$E$12+($F29-GEW!$E$12)*SUM(Fasering!$D$5:$D$7)</f>
        <v>3033.3198868549507</v>
      </c>
      <c r="K29" s="45">
        <f>GEW!$E$12+($F29-GEW!$E$12)*SUM(Fasering!$D$5:$D$8)</f>
        <v>3728.3502868246369</v>
      </c>
      <c r="L29" s="45">
        <f>GEW!$E$12+($F29-GEW!$E$12)*SUM(Fasering!$D$5:$D$9)</f>
        <v>4423.3806867943222</v>
      </c>
      <c r="M29" s="45">
        <f>GEW!$E$12+($F29-GEW!$E$12)*SUM(Fasering!$D$5:$D$10)</f>
        <v>5118.4110867640084</v>
      </c>
      <c r="N29" s="45">
        <f>GEW!$E$12+($F29-GEW!$E$12)*SUM(Fasering!$D$5:$D$11)</f>
        <v>5811.8790501136482</v>
      </c>
      <c r="O29" s="72">
        <f>GEW!$E$12+($F29-GEW!$E$12)*SUM(Fasering!$D$5:$D$12)</f>
        <v>6506.9094500833344</v>
      </c>
      <c r="P29" s="125">
        <f t="shared" si="4"/>
        <v>0</v>
      </c>
      <c r="Q29" s="127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6"/>
        <v>0</v>
      </c>
      <c r="Z29" s="127">
        <f t="shared" si="7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747.86646597003335</v>
      </c>
      <c r="AJ29" s="9">
        <f>($AK$2+(K29+T29)*12*7.57%)*SUM(Fasering!$D$5:$D$8)</f>
        <v>1433.877468145326</v>
      </c>
      <c r="AK29" s="9">
        <f>($AK$2+(L29+U29)*12*7.57%)*SUM(Fasering!$D$5:$D$9)</f>
        <v>2307.2196510645458</v>
      </c>
      <c r="AL29" s="9">
        <f>($AK$2+(M29+V29)*12*7.57%)*SUM(Fasering!$D$5:$D$10)</f>
        <v>3367.8930147276942</v>
      </c>
      <c r="AM29" s="9">
        <f>($AK$2+(N29+W29)*12*7.57%)*SUM(Fasering!$D$5:$D$11)</f>
        <v>4612.881942030961</v>
      </c>
      <c r="AN29" s="82">
        <f>($AK$2+(O29+X29)*12*7.57%)*SUM(Fasering!$D$5:$D$12)</f>
        <v>6047.7965444557021</v>
      </c>
      <c r="AO29" s="5">
        <f>($AK$2+(I29+AA29)*12*7.57%)*SUM(Fasering!$D$5)</f>
        <v>0</v>
      </c>
      <c r="AP29" s="9">
        <f>($AK$2+(J29+AB29)*12*7.57%)*SUM(Fasering!$D$5:$D$7)</f>
        <v>747.86646597003335</v>
      </c>
      <c r="AQ29" s="9">
        <f>($AK$2+(K29+AC29)*12*7.57%)*SUM(Fasering!$D$5:$D$8)</f>
        <v>1433.877468145326</v>
      </c>
      <c r="AR29" s="9">
        <f>($AK$2+(L29+AD29)*12*7.57%)*SUM(Fasering!$D$5:$D$9)</f>
        <v>2307.2196510645458</v>
      </c>
      <c r="AS29" s="9">
        <f>($AK$2+(M29+AE29)*12*7.57%)*SUM(Fasering!$D$5:$D$10)</f>
        <v>3367.8930147276942</v>
      </c>
      <c r="AT29" s="9">
        <f>($AK$2+(N29+AF29)*12*7.57%)*SUM(Fasering!$D$5:$D$11)</f>
        <v>4612.881942030961</v>
      </c>
      <c r="AU29" s="82">
        <f>($AK$2+(O29+AG29)*12*7.57%)*SUM(Fasering!$D$5:$D$12)</f>
        <v>6047.7965444557021</v>
      </c>
    </row>
    <row r="30" spans="1:47" x14ac:dyDescent="0.3">
      <c r="A30" s="32">
        <f t="shared" si="8"/>
        <v>22</v>
      </c>
      <c r="B30" s="125">
        <v>59645.91</v>
      </c>
      <c r="C30" s="126"/>
      <c r="D30" s="125">
        <f t="shared" si="0"/>
        <v>80277.430269000004</v>
      </c>
      <c r="E30" s="127">
        <f t="shared" si="1"/>
        <v>1990.0255149120351</v>
      </c>
      <c r="F30" s="125">
        <f t="shared" si="2"/>
        <v>6689.7858557500012</v>
      </c>
      <c r="G30" s="127">
        <f t="shared" si="3"/>
        <v>165.83545957600293</v>
      </c>
      <c r="H30" s="45">
        <f>'L4'!$H$10</f>
        <v>1707.89</v>
      </c>
      <c r="I30" s="45">
        <f>GEW!$E$12+($F30-GEW!$E$12)*SUM(Fasering!$D$5)</f>
        <v>1821.9627753333334</v>
      </c>
      <c r="J30" s="45">
        <f>GEW!$E$12+($F30-GEW!$E$12)*SUM(Fasering!$D$5:$D$7)</f>
        <v>3080.605085580431</v>
      </c>
      <c r="K30" s="45">
        <f>GEW!$E$12+($F30-GEW!$E$12)*SUM(Fasering!$D$5:$D$8)</f>
        <v>3802.765924848512</v>
      </c>
      <c r="L30" s="45">
        <f>GEW!$E$12+($F30-GEW!$E$12)*SUM(Fasering!$D$5:$D$9)</f>
        <v>4524.9267641165934</v>
      </c>
      <c r="M30" s="45">
        <f>GEW!$E$12+($F30-GEW!$E$12)*SUM(Fasering!$D$5:$D$10)</f>
        <v>5247.0876033846744</v>
      </c>
      <c r="N30" s="45">
        <f>GEW!$E$12+($F30-GEW!$E$12)*SUM(Fasering!$D$5:$D$11)</f>
        <v>5967.6250164819212</v>
      </c>
      <c r="O30" s="72">
        <f>GEW!$E$12+($F30-GEW!$E$12)*SUM(Fasering!$D$5:$D$12)</f>
        <v>6689.7858557500022</v>
      </c>
      <c r="P30" s="125">
        <f t="shared" si="4"/>
        <v>0</v>
      </c>
      <c r="Q30" s="127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6"/>
        <v>0</v>
      </c>
      <c r="Z30" s="127">
        <f t="shared" si="7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758.97277837489821</v>
      </c>
      <c r="AJ30" s="9">
        <f>($AK$2+(K30+T30)*12*7.57%)*SUM(Fasering!$D$5:$D$8)</f>
        <v>1461.3847620373133</v>
      </c>
      <c r="AK30" s="9">
        <f>($AK$2+(L30+U30)*12*7.57%)*SUM(Fasering!$D$5:$D$9)</f>
        <v>2358.4403795796511</v>
      </c>
      <c r="AL30" s="9">
        <f>($AK$2+(M30+V30)*12*7.57%)*SUM(Fasering!$D$5:$D$10)</f>
        <v>3450.1396310019109</v>
      </c>
      <c r="AM30" s="9">
        <f>($AK$2+(N30+W30)*12*7.57%)*SUM(Fasering!$D$5:$D$11)</f>
        <v>4733.3725133892358</v>
      </c>
      <c r="AN30" s="82">
        <f>($AK$2+(O30+X30)*12*7.57%)*SUM(Fasering!$D$5:$D$12)</f>
        <v>6213.9214713633046</v>
      </c>
      <c r="AO30" s="5">
        <f>($AK$2+(I30+AA30)*12*7.57%)*SUM(Fasering!$D$5)</f>
        <v>0</v>
      </c>
      <c r="AP30" s="9">
        <f>($AK$2+(J30+AB30)*12*7.57%)*SUM(Fasering!$D$5:$D$7)</f>
        <v>758.97277837489821</v>
      </c>
      <c r="AQ30" s="9">
        <f>($AK$2+(K30+AC30)*12*7.57%)*SUM(Fasering!$D$5:$D$8)</f>
        <v>1461.3847620373133</v>
      </c>
      <c r="AR30" s="9">
        <f>($AK$2+(L30+AD30)*12*7.57%)*SUM(Fasering!$D$5:$D$9)</f>
        <v>2358.4403795796511</v>
      </c>
      <c r="AS30" s="9">
        <f>($AK$2+(M30+AE30)*12*7.57%)*SUM(Fasering!$D$5:$D$10)</f>
        <v>3450.1396310019109</v>
      </c>
      <c r="AT30" s="9">
        <f>($AK$2+(N30+AF30)*12*7.57%)*SUM(Fasering!$D$5:$D$11)</f>
        <v>4733.3725133892358</v>
      </c>
      <c r="AU30" s="82">
        <f>($AK$2+(O30+AG30)*12*7.57%)*SUM(Fasering!$D$5:$D$12)</f>
        <v>6213.9214713633046</v>
      </c>
    </row>
    <row r="31" spans="1:47" x14ac:dyDescent="0.3">
      <c r="A31" s="32">
        <f t="shared" si="8"/>
        <v>23</v>
      </c>
      <c r="B31" s="125">
        <v>59645.91</v>
      </c>
      <c r="C31" s="126"/>
      <c r="D31" s="125">
        <f t="shared" si="0"/>
        <v>80277.430269000004</v>
      </c>
      <c r="E31" s="127">
        <f t="shared" si="1"/>
        <v>1990.0255149120351</v>
      </c>
      <c r="F31" s="125">
        <f t="shared" si="2"/>
        <v>6689.7858557500012</v>
      </c>
      <c r="G31" s="127">
        <f t="shared" si="3"/>
        <v>165.83545957600293</v>
      </c>
      <c r="H31" s="45">
        <f>'L4'!$H$10</f>
        <v>1707.89</v>
      </c>
      <c r="I31" s="45">
        <f>GEW!$E$12+($F31-GEW!$E$12)*SUM(Fasering!$D$5)</f>
        <v>1821.9627753333334</v>
      </c>
      <c r="J31" s="45">
        <f>GEW!$E$12+($F31-GEW!$E$12)*SUM(Fasering!$D$5:$D$7)</f>
        <v>3080.605085580431</v>
      </c>
      <c r="K31" s="45">
        <f>GEW!$E$12+($F31-GEW!$E$12)*SUM(Fasering!$D$5:$D$8)</f>
        <v>3802.765924848512</v>
      </c>
      <c r="L31" s="45">
        <f>GEW!$E$12+($F31-GEW!$E$12)*SUM(Fasering!$D$5:$D$9)</f>
        <v>4524.9267641165934</v>
      </c>
      <c r="M31" s="45">
        <f>GEW!$E$12+($F31-GEW!$E$12)*SUM(Fasering!$D$5:$D$10)</f>
        <v>5247.0876033846744</v>
      </c>
      <c r="N31" s="45">
        <f>GEW!$E$12+($F31-GEW!$E$12)*SUM(Fasering!$D$5:$D$11)</f>
        <v>5967.6250164819212</v>
      </c>
      <c r="O31" s="72">
        <f>GEW!$E$12+($F31-GEW!$E$12)*SUM(Fasering!$D$5:$D$12)</f>
        <v>6689.7858557500022</v>
      </c>
      <c r="P31" s="125">
        <f t="shared" si="4"/>
        <v>0</v>
      </c>
      <c r="Q31" s="127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6"/>
        <v>0</v>
      </c>
      <c r="Z31" s="127">
        <f t="shared" si="7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758.97277837489821</v>
      </c>
      <c r="AJ31" s="9">
        <f>($AK$2+(K31+T31)*12*7.57%)*SUM(Fasering!$D$5:$D$8)</f>
        <v>1461.3847620373133</v>
      </c>
      <c r="AK31" s="9">
        <f>($AK$2+(L31+U31)*12*7.57%)*SUM(Fasering!$D$5:$D$9)</f>
        <v>2358.4403795796511</v>
      </c>
      <c r="AL31" s="9">
        <f>($AK$2+(M31+V31)*12*7.57%)*SUM(Fasering!$D$5:$D$10)</f>
        <v>3450.1396310019109</v>
      </c>
      <c r="AM31" s="9">
        <f>($AK$2+(N31+W31)*12*7.57%)*SUM(Fasering!$D$5:$D$11)</f>
        <v>4733.3725133892358</v>
      </c>
      <c r="AN31" s="82">
        <f>($AK$2+(O31+X31)*12*7.57%)*SUM(Fasering!$D$5:$D$12)</f>
        <v>6213.9214713633046</v>
      </c>
      <c r="AO31" s="5">
        <f>($AK$2+(I31+AA31)*12*7.57%)*SUM(Fasering!$D$5)</f>
        <v>0</v>
      </c>
      <c r="AP31" s="9">
        <f>($AK$2+(J31+AB31)*12*7.57%)*SUM(Fasering!$D$5:$D$7)</f>
        <v>758.97277837489821</v>
      </c>
      <c r="AQ31" s="9">
        <f>($AK$2+(K31+AC31)*12*7.57%)*SUM(Fasering!$D$5:$D$8)</f>
        <v>1461.3847620373133</v>
      </c>
      <c r="AR31" s="9">
        <f>($AK$2+(L31+AD31)*12*7.57%)*SUM(Fasering!$D$5:$D$9)</f>
        <v>2358.4403795796511</v>
      </c>
      <c r="AS31" s="9">
        <f>($AK$2+(M31+AE31)*12*7.57%)*SUM(Fasering!$D$5:$D$10)</f>
        <v>3450.1396310019109</v>
      </c>
      <c r="AT31" s="9">
        <f>($AK$2+(N31+AF31)*12*7.57%)*SUM(Fasering!$D$5:$D$11)</f>
        <v>4733.3725133892358</v>
      </c>
      <c r="AU31" s="82">
        <f>($AK$2+(O31+AG31)*12*7.57%)*SUM(Fasering!$D$5:$D$12)</f>
        <v>6213.9214713633046</v>
      </c>
    </row>
    <row r="32" spans="1:47" x14ac:dyDescent="0.3">
      <c r="A32" s="32">
        <f t="shared" si="8"/>
        <v>24</v>
      </c>
      <c r="B32" s="125">
        <v>59645.91</v>
      </c>
      <c r="C32" s="126"/>
      <c r="D32" s="125">
        <f t="shared" si="0"/>
        <v>80277.430269000004</v>
      </c>
      <c r="E32" s="127">
        <f t="shared" si="1"/>
        <v>1990.0255149120351</v>
      </c>
      <c r="F32" s="125">
        <f t="shared" si="2"/>
        <v>6689.7858557500012</v>
      </c>
      <c r="G32" s="127">
        <f t="shared" si="3"/>
        <v>165.83545957600293</v>
      </c>
      <c r="H32" s="45">
        <f>'L4'!$H$10</f>
        <v>1707.89</v>
      </c>
      <c r="I32" s="45">
        <f>GEW!$E$12+($F32-GEW!$E$12)*SUM(Fasering!$D$5)</f>
        <v>1821.9627753333334</v>
      </c>
      <c r="J32" s="45">
        <f>GEW!$E$12+($F32-GEW!$E$12)*SUM(Fasering!$D$5:$D$7)</f>
        <v>3080.605085580431</v>
      </c>
      <c r="K32" s="45">
        <f>GEW!$E$12+($F32-GEW!$E$12)*SUM(Fasering!$D$5:$D$8)</f>
        <v>3802.765924848512</v>
      </c>
      <c r="L32" s="45">
        <f>GEW!$E$12+($F32-GEW!$E$12)*SUM(Fasering!$D$5:$D$9)</f>
        <v>4524.9267641165934</v>
      </c>
      <c r="M32" s="45">
        <f>GEW!$E$12+($F32-GEW!$E$12)*SUM(Fasering!$D$5:$D$10)</f>
        <v>5247.0876033846744</v>
      </c>
      <c r="N32" s="45">
        <f>GEW!$E$12+($F32-GEW!$E$12)*SUM(Fasering!$D$5:$D$11)</f>
        <v>5967.6250164819212</v>
      </c>
      <c r="O32" s="72">
        <f>GEW!$E$12+($F32-GEW!$E$12)*SUM(Fasering!$D$5:$D$12)</f>
        <v>6689.7858557500022</v>
      </c>
      <c r="P32" s="125">
        <f t="shared" si="4"/>
        <v>0</v>
      </c>
      <c r="Q32" s="127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6"/>
        <v>0</v>
      </c>
      <c r="Z32" s="127">
        <f t="shared" si="7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758.97277837489821</v>
      </c>
      <c r="AJ32" s="9">
        <f>($AK$2+(K32+T32)*12*7.57%)*SUM(Fasering!$D$5:$D$8)</f>
        <v>1461.3847620373133</v>
      </c>
      <c r="AK32" s="9">
        <f>($AK$2+(L32+U32)*12*7.57%)*SUM(Fasering!$D$5:$D$9)</f>
        <v>2358.4403795796511</v>
      </c>
      <c r="AL32" s="9">
        <f>($AK$2+(M32+V32)*12*7.57%)*SUM(Fasering!$D$5:$D$10)</f>
        <v>3450.1396310019109</v>
      </c>
      <c r="AM32" s="9">
        <f>($AK$2+(N32+W32)*12*7.57%)*SUM(Fasering!$D$5:$D$11)</f>
        <v>4733.3725133892358</v>
      </c>
      <c r="AN32" s="82">
        <f>($AK$2+(O32+X32)*12*7.57%)*SUM(Fasering!$D$5:$D$12)</f>
        <v>6213.9214713633046</v>
      </c>
      <c r="AO32" s="5">
        <f>($AK$2+(I32+AA32)*12*7.57%)*SUM(Fasering!$D$5)</f>
        <v>0</v>
      </c>
      <c r="AP32" s="9">
        <f>($AK$2+(J32+AB32)*12*7.57%)*SUM(Fasering!$D$5:$D$7)</f>
        <v>758.97277837489821</v>
      </c>
      <c r="AQ32" s="9">
        <f>($AK$2+(K32+AC32)*12*7.57%)*SUM(Fasering!$D$5:$D$8)</f>
        <v>1461.3847620373133</v>
      </c>
      <c r="AR32" s="9">
        <f>($AK$2+(L32+AD32)*12*7.57%)*SUM(Fasering!$D$5:$D$9)</f>
        <v>2358.4403795796511</v>
      </c>
      <c r="AS32" s="9">
        <f>($AK$2+(M32+AE32)*12*7.57%)*SUM(Fasering!$D$5:$D$10)</f>
        <v>3450.1396310019109</v>
      </c>
      <c r="AT32" s="9">
        <f>($AK$2+(N32+AF32)*12*7.57%)*SUM(Fasering!$D$5:$D$11)</f>
        <v>4733.3725133892358</v>
      </c>
      <c r="AU32" s="82">
        <f>($AK$2+(O32+AG32)*12*7.57%)*SUM(Fasering!$D$5:$D$12)</f>
        <v>6213.9214713633046</v>
      </c>
    </row>
    <row r="33" spans="1:47" x14ac:dyDescent="0.3">
      <c r="A33" s="32">
        <f t="shared" si="8"/>
        <v>25</v>
      </c>
      <c r="B33" s="125">
        <v>59645.91</v>
      </c>
      <c r="C33" s="126"/>
      <c r="D33" s="125">
        <f t="shared" si="0"/>
        <v>80277.430269000004</v>
      </c>
      <c r="E33" s="127">
        <f t="shared" si="1"/>
        <v>1990.0255149120351</v>
      </c>
      <c r="F33" s="125">
        <f t="shared" si="2"/>
        <v>6689.7858557500012</v>
      </c>
      <c r="G33" s="127">
        <f t="shared" si="3"/>
        <v>165.83545957600293</v>
      </c>
      <c r="H33" s="45">
        <f>'L4'!$H$10</f>
        <v>1707.89</v>
      </c>
      <c r="I33" s="45">
        <f>GEW!$E$12+($F33-GEW!$E$12)*SUM(Fasering!$D$5)</f>
        <v>1821.9627753333334</v>
      </c>
      <c r="J33" s="45">
        <f>GEW!$E$12+($F33-GEW!$E$12)*SUM(Fasering!$D$5:$D$7)</f>
        <v>3080.605085580431</v>
      </c>
      <c r="K33" s="45">
        <f>GEW!$E$12+($F33-GEW!$E$12)*SUM(Fasering!$D$5:$D$8)</f>
        <v>3802.765924848512</v>
      </c>
      <c r="L33" s="45">
        <f>GEW!$E$12+($F33-GEW!$E$12)*SUM(Fasering!$D$5:$D$9)</f>
        <v>4524.9267641165934</v>
      </c>
      <c r="M33" s="45">
        <f>GEW!$E$12+($F33-GEW!$E$12)*SUM(Fasering!$D$5:$D$10)</f>
        <v>5247.0876033846744</v>
      </c>
      <c r="N33" s="45">
        <f>GEW!$E$12+($F33-GEW!$E$12)*SUM(Fasering!$D$5:$D$11)</f>
        <v>5967.6250164819212</v>
      </c>
      <c r="O33" s="72">
        <f>GEW!$E$12+($F33-GEW!$E$12)*SUM(Fasering!$D$5:$D$12)</f>
        <v>6689.7858557500022</v>
      </c>
      <c r="P33" s="125">
        <f t="shared" si="4"/>
        <v>0</v>
      </c>
      <c r="Q33" s="127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6"/>
        <v>0</v>
      </c>
      <c r="Z33" s="127">
        <f t="shared" si="7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758.97277837489821</v>
      </c>
      <c r="AJ33" s="9">
        <f>($AK$2+(K33+T33)*12*7.57%)*SUM(Fasering!$D$5:$D$8)</f>
        <v>1461.3847620373133</v>
      </c>
      <c r="AK33" s="9">
        <f>($AK$2+(L33+U33)*12*7.57%)*SUM(Fasering!$D$5:$D$9)</f>
        <v>2358.4403795796511</v>
      </c>
      <c r="AL33" s="9">
        <f>($AK$2+(M33+V33)*12*7.57%)*SUM(Fasering!$D$5:$D$10)</f>
        <v>3450.1396310019109</v>
      </c>
      <c r="AM33" s="9">
        <f>($AK$2+(N33+W33)*12*7.57%)*SUM(Fasering!$D$5:$D$11)</f>
        <v>4733.3725133892358</v>
      </c>
      <c r="AN33" s="82">
        <f>($AK$2+(O33+X33)*12*7.57%)*SUM(Fasering!$D$5:$D$12)</f>
        <v>6213.9214713633046</v>
      </c>
      <c r="AO33" s="5">
        <f>($AK$2+(I33+AA33)*12*7.57%)*SUM(Fasering!$D$5)</f>
        <v>0</v>
      </c>
      <c r="AP33" s="9">
        <f>($AK$2+(J33+AB33)*12*7.57%)*SUM(Fasering!$D$5:$D$7)</f>
        <v>758.97277837489821</v>
      </c>
      <c r="AQ33" s="9">
        <f>($AK$2+(K33+AC33)*12*7.57%)*SUM(Fasering!$D$5:$D$8)</f>
        <v>1461.3847620373133</v>
      </c>
      <c r="AR33" s="9">
        <f>($AK$2+(L33+AD33)*12*7.57%)*SUM(Fasering!$D$5:$D$9)</f>
        <v>2358.4403795796511</v>
      </c>
      <c r="AS33" s="9">
        <f>($AK$2+(M33+AE33)*12*7.57%)*SUM(Fasering!$D$5:$D$10)</f>
        <v>3450.1396310019109</v>
      </c>
      <c r="AT33" s="9">
        <f>($AK$2+(N33+AF33)*12*7.57%)*SUM(Fasering!$D$5:$D$11)</f>
        <v>4733.3725133892358</v>
      </c>
      <c r="AU33" s="82">
        <f>($AK$2+(O33+AG33)*12*7.57%)*SUM(Fasering!$D$5:$D$12)</f>
        <v>6213.9214713633046</v>
      </c>
    </row>
    <row r="34" spans="1:47" x14ac:dyDescent="0.3">
      <c r="A34" s="32">
        <f t="shared" si="8"/>
        <v>26</v>
      </c>
      <c r="B34" s="125">
        <v>59645.91</v>
      </c>
      <c r="C34" s="126"/>
      <c r="D34" s="125">
        <f t="shared" si="0"/>
        <v>80277.430269000004</v>
      </c>
      <c r="E34" s="127">
        <f t="shared" si="1"/>
        <v>1990.0255149120351</v>
      </c>
      <c r="F34" s="125">
        <f t="shared" si="2"/>
        <v>6689.7858557500012</v>
      </c>
      <c r="G34" s="127">
        <f t="shared" si="3"/>
        <v>165.83545957600293</v>
      </c>
      <c r="H34" s="45">
        <f>'L4'!$H$10</f>
        <v>1707.89</v>
      </c>
      <c r="I34" s="45">
        <f>GEW!$E$12+($F34-GEW!$E$12)*SUM(Fasering!$D$5)</f>
        <v>1821.9627753333334</v>
      </c>
      <c r="J34" s="45">
        <f>GEW!$E$12+($F34-GEW!$E$12)*SUM(Fasering!$D$5:$D$7)</f>
        <v>3080.605085580431</v>
      </c>
      <c r="K34" s="45">
        <f>GEW!$E$12+($F34-GEW!$E$12)*SUM(Fasering!$D$5:$D$8)</f>
        <v>3802.765924848512</v>
      </c>
      <c r="L34" s="45">
        <f>GEW!$E$12+($F34-GEW!$E$12)*SUM(Fasering!$D$5:$D$9)</f>
        <v>4524.9267641165934</v>
      </c>
      <c r="M34" s="45">
        <f>GEW!$E$12+($F34-GEW!$E$12)*SUM(Fasering!$D$5:$D$10)</f>
        <v>5247.0876033846744</v>
      </c>
      <c r="N34" s="45">
        <f>GEW!$E$12+($F34-GEW!$E$12)*SUM(Fasering!$D$5:$D$11)</f>
        <v>5967.6250164819212</v>
      </c>
      <c r="O34" s="72">
        <f>GEW!$E$12+($F34-GEW!$E$12)*SUM(Fasering!$D$5:$D$12)</f>
        <v>6689.7858557500022</v>
      </c>
      <c r="P34" s="125">
        <f t="shared" si="4"/>
        <v>0</v>
      </c>
      <c r="Q34" s="127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6"/>
        <v>0</v>
      </c>
      <c r="Z34" s="127">
        <f t="shared" si="7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758.97277837489821</v>
      </c>
      <c r="AJ34" s="9">
        <f>($AK$2+(K34+T34)*12*7.57%)*SUM(Fasering!$D$5:$D$8)</f>
        <v>1461.3847620373133</v>
      </c>
      <c r="AK34" s="9">
        <f>($AK$2+(L34+U34)*12*7.57%)*SUM(Fasering!$D$5:$D$9)</f>
        <v>2358.4403795796511</v>
      </c>
      <c r="AL34" s="9">
        <f>($AK$2+(M34+V34)*12*7.57%)*SUM(Fasering!$D$5:$D$10)</f>
        <v>3450.1396310019109</v>
      </c>
      <c r="AM34" s="9">
        <f>($AK$2+(N34+W34)*12*7.57%)*SUM(Fasering!$D$5:$D$11)</f>
        <v>4733.3725133892358</v>
      </c>
      <c r="AN34" s="82">
        <f>($AK$2+(O34+X34)*12*7.57%)*SUM(Fasering!$D$5:$D$12)</f>
        <v>6213.9214713633046</v>
      </c>
      <c r="AO34" s="5">
        <f>($AK$2+(I34+AA34)*12*7.57%)*SUM(Fasering!$D$5)</f>
        <v>0</v>
      </c>
      <c r="AP34" s="9">
        <f>($AK$2+(J34+AB34)*12*7.57%)*SUM(Fasering!$D$5:$D$7)</f>
        <v>758.97277837489821</v>
      </c>
      <c r="AQ34" s="9">
        <f>($AK$2+(K34+AC34)*12*7.57%)*SUM(Fasering!$D$5:$D$8)</f>
        <v>1461.3847620373133</v>
      </c>
      <c r="AR34" s="9">
        <f>($AK$2+(L34+AD34)*12*7.57%)*SUM(Fasering!$D$5:$D$9)</f>
        <v>2358.4403795796511</v>
      </c>
      <c r="AS34" s="9">
        <f>($AK$2+(M34+AE34)*12*7.57%)*SUM(Fasering!$D$5:$D$10)</f>
        <v>3450.1396310019109</v>
      </c>
      <c r="AT34" s="9">
        <f>($AK$2+(N34+AF34)*12*7.57%)*SUM(Fasering!$D$5:$D$11)</f>
        <v>4733.3725133892358</v>
      </c>
      <c r="AU34" s="82">
        <f>($AK$2+(O34+AG34)*12*7.57%)*SUM(Fasering!$D$5:$D$12)</f>
        <v>6213.9214713633046</v>
      </c>
    </row>
    <row r="35" spans="1:47" x14ac:dyDescent="0.3">
      <c r="A35" s="32">
        <f t="shared" si="8"/>
        <v>27</v>
      </c>
      <c r="B35" s="125">
        <v>59645.91</v>
      </c>
      <c r="C35" s="126"/>
      <c r="D35" s="125">
        <f t="shared" si="0"/>
        <v>80277.430269000004</v>
      </c>
      <c r="E35" s="127">
        <f t="shared" si="1"/>
        <v>1990.0255149120351</v>
      </c>
      <c r="F35" s="125">
        <f t="shared" si="2"/>
        <v>6689.7858557500012</v>
      </c>
      <c r="G35" s="127">
        <f t="shared" si="3"/>
        <v>165.83545957600293</v>
      </c>
      <c r="H35" s="45">
        <f>'L4'!$H$10</f>
        <v>1707.89</v>
      </c>
      <c r="I35" s="45">
        <f>GEW!$E$12+($F35-GEW!$E$12)*SUM(Fasering!$D$5)</f>
        <v>1821.9627753333334</v>
      </c>
      <c r="J35" s="45">
        <f>GEW!$E$12+($F35-GEW!$E$12)*SUM(Fasering!$D$5:$D$7)</f>
        <v>3080.605085580431</v>
      </c>
      <c r="K35" s="45">
        <f>GEW!$E$12+($F35-GEW!$E$12)*SUM(Fasering!$D$5:$D$8)</f>
        <v>3802.765924848512</v>
      </c>
      <c r="L35" s="45">
        <f>GEW!$E$12+($F35-GEW!$E$12)*SUM(Fasering!$D$5:$D$9)</f>
        <v>4524.9267641165934</v>
      </c>
      <c r="M35" s="45">
        <f>GEW!$E$12+($F35-GEW!$E$12)*SUM(Fasering!$D$5:$D$10)</f>
        <v>5247.0876033846744</v>
      </c>
      <c r="N35" s="45">
        <f>GEW!$E$12+($F35-GEW!$E$12)*SUM(Fasering!$D$5:$D$11)</f>
        <v>5967.6250164819212</v>
      </c>
      <c r="O35" s="72">
        <f>GEW!$E$12+($F35-GEW!$E$12)*SUM(Fasering!$D$5:$D$12)</f>
        <v>6689.7858557500022</v>
      </c>
      <c r="P35" s="125">
        <f t="shared" si="4"/>
        <v>0</v>
      </c>
      <c r="Q35" s="127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6"/>
        <v>0</v>
      </c>
      <c r="Z35" s="127">
        <f t="shared" si="7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758.97277837489821</v>
      </c>
      <c r="AJ35" s="9">
        <f>($AK$2+(K35+T35)*12*7.57%)*SUM(Fasering!$D$5:$D$8)</f>
        <v>1461.3847620373133</v>
      </c>
      <c r="AK35" s="9">
        <f>($AK$2+(L35+U35)*12*7.57%)*SUM(Fasering!$D$5:$D$9)</f>
        <v>2358.4403795796511</v>
      </c>
      <c r="AL35" s="9">
        <f>($AK$2+(M35+V35)*12*7.57%)*SUM(Fasering!$D$5:$D$10)</f>
        <v>3450.1396310019109</v>
      </c>
      <c r="AM35" s="9">
        <f>($AK$2+(N35+W35)*12*7.57%)*SUM(Fasering!$D$5:$D$11)</f>
        <v>4733.3725133892358</v>
      </c>
      <c r="AN35" s="82">
        <f>($AK$2+(O35+X35)*12*7.57%)*SUM(Fasering!$D$5:$D$12)</f>
        <v>6213.9214713633046</v>
      </c>
      <c r="AO35" s="5">
        <f>($AK$2+(I35+AA35)*12*7.57%)*SUM(Fasering!$D$5)</f>
        <v>0</v>
      </c>
      <c r="AP35" s="9">
        <f>($AK$2+(J35+AB35)*12*7.57%)*SUM(Fasering!$D$5:$D$7)</f>
        <v>758.97277837489821</v>
      </c>
      <c r="AQ35" s="9">
        <f>($AK$2+(K35+AC35)*12*7.57%)*SUM(Fasering!$D$5:$D$8)</f>
        <v>1461.3847620373133</v>
      </c>
      <c r="AR35" s="9">
        <f>($AK$2+(L35+AD35)*12*7.57%)*SUM(Fasering!$D$5:$D$9)</f>
        <v>2358.4403795796511</v>
      </c>
      <c r="AS35" s="9">
        <f>($AK$2+(M35+AE35)*12*7.57%)*SUM(Fasering!$D$5:$D$10)</f>
        <v>3450.1396310019109</v>
      </c>
      <c r="AT35" s="9">
        <f>($AK$2+(N35+AF35)*12*7.57%)*SUM(Fasering!$D$5:$D$11)</f>
        <v>4733.3725133892358</v>
      </c>
      <c r="AU35" s="82">
        <f>($AK$2+(O35+AG35)*12*7.57%)*SUM(Fasering!$D$5:$D$12)</f>
        <v>6213.9214713633046</v>
      </c>
    </row>
    <row r="36" spans="1:47" x14ac:dyDescent="0.3">
      <c r="A36" s="35"/>
      <c r="B36" s="128"/>
      <c r="C36" s="129"/>
      <c r="D36" s="128"/>
      <c r="E36" s="129"/>
      <c r="F36" s="128"/>
      <c r="G36" s="129"/>
      <c r="H36" s="46"/>
      <c r="I36" s="46"/>
      <c r="J36" s="46"/>
      <c r="K36" s="46"/>
      <c r="L36" s="46"/>
      <c r="M36" s="46"/>
      <c r="N36" s="46"/>
      <c r="O36" s="70"/>
      <c r="P36" s="128"/>
      <c r="Q36" s="129"/>
      <c r="R36" s="46"/>
      <c r="S36" s="46"/>
      <c r="T36" s="46"/>
      <c r="U36" s="46"/>
      <c r="V36" s="46"/>
      <c r="W36" s="46"/>
      <c r="X36" s="70"/>
      <c r="Y36" s="128"/>
      <c r="Z36" s="129"/>
      <c r="AA36" s="69"/>
      <c r="AB36" s="46"/>
      <c r="AC36" s="46"/>
      <c r="AD36" s="46"/>
      <c r="AE36" s="46"/>
      <c r="AF36" s="46"/>
      <c r="AG36" s="70"/>
      <c r="AH36" s="83"/>
      <c r="AI36" s="84"/>
      <c r="AJ36" s="84"/>
      <c r="AK36" s="84"/>
      <c r="AL36" s="84"/>
      <c r="AM36" s="84"/>
      <c r="AN36" s="85"/>
      <c r="AO36" s="83"/>
      <c r="AP36" s="84"/>
      <c r="AQ36" s="84"/>
      <c r="AR36" s="84"/>
      <c r="AS36" s="84"/>
      <c r="AT36" s="84"/>
      <c r="AU36" s="85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/>
  </sheetViews>
  <sheetFormatPr defaultRowHeight="15" x14ac:dyDescent="0.3"/>
  <cols>
    <col min="1" max="1" width="6.625" style="23" bestFit="1" customWidth="1"/>
    <col min="2" max="2" width="7.75" style="23" customWidth="1"/>
    <col min="3" max="3" width="6.625" style="23" bestFit="1" customWidth="1"/>
    <col min="4" max="12" width="9" style="23"/>
    <col min="13" max="13" width="9.5" style="23" bestFit="1" customWidth="1"/>
    <col min="14" max="15" width="9" style="23"/>
  </cols>
  <sheetData>
    <row r="1" spans="1:14" ht="16.5" x14ac:dyDescent="0.3">
      <c r="E1" s="36"/>
      <c r="M1" s="99">
        <f>C10</f>
        <v>43374</v>
      </c>
    </row>
    <row r="3" spans="1:14" ht="16.5" x14ac:dyDescent="0.3">
      <c r="A3" s="37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</row>
    <row r="8" spans="1:14" x14ac:dyDescent="0.3">
      <c r="A8" s="29" t="s">
        <v>22</v>
      </c>
      <c r="B8" s="30"/>
      <c r="C8" s="31"/>
      <c r="D8" s="31"/>
      <c r="E8" s="29" t="s">
        <v>23</v>
      </c>
      <c r="F8" s="30"/>
      <c r="G8" s="29" t="s">
        <v>26</v>
      </c>
      <c r="H8" s="31"/>
      <c r="I8" s="31"/>
      <c r="J8" s="31"/>
      <c r="K8" s="31"/>
      <c r="L8" s="31"/>
      <c r="M8" s="31"/>
      <c r="N8" s="30"/>
    </row>
    <row r="9" spans="1:14" x14ac:dyDescent="0.3">
      <c r="A9" s="148">
        <v>1</v>
      </c>
      <c r="B9" s="149"/>
      <c r="C9" s="150"/>
      <c r="D9" s="149"/>
      <c r="E9" s="150"/>
      <c r="F9" s="149"/>
      <c r="G9" s="150" t="s">
        <v>28</v>
      </c>
      <c r="H9" s="155"/>
      <c r="I9" s="155"/>
      <c r="J9" s="155"/>
      <c r="K9" s="155"/>
      <c r="L9" s="149"/>
      <c r="M9" s="150" t="s">
        <v>29</v>
      </c>
      <c r="N9" s="149"/>
    </row>
    <row r="10" spans="1:14" x14ac:dyDescent="0.3">
      <c r="A10" s="33" t="s">
        <v>30</v>
      </c>
      <c r="B10" s="40"/>
      <c r="C10" s="142">
        <f>'L4'!$D$8</f>
        <v>43374</v>
      </c>
      <c r="D10" s="141"/>
      <c r="E10" s="41">
        <f>C10</f>
        <v>43374</v>
      </c>
      <c r="F10" s="34"/>
      <c r="G10" s="33">
        <v>1</v>
      </c>
      <c r="H10" s="34"/>
      <c r="I10" s="33">
        <v>0.5</v>
      </c>
      <c r="J10" s="34"/>
      <c r="K10" s="33">
        <v>0.2</v>
      </c>
      <c r="L10" s="34"/>
      <c r="N10" s="42"/>
    </row>
    <row r="11" spans="1:14" x14ac:dyDescent="0.3">
      <c r="A11" s="154"/>
      <c r="B11" s="133"/>
      <c r="C11" s="154"/>
      <c r="D11" s="133"/>
      <c r="E11" s="154"/>
      <c r="F11" s="133"/>
      <c r="G11" s="154"/>
      <c r="H11" s="133"/>
      <c r="I11" s="154"/>
      <c r="J11" s="133"/>
      <c r="K11" s="154"/>
      <c r="L11" s="133"/>
      <c r="M11" s="154"/>
      <c r="N11" s="133"/>
    </row>
    <row r="12" spans="1:14" x14ac:dyDescent="0.3">
      <c r="A12" s="125">
        <v>16244.56</v>
      </c>
      <c r="B12" s="127"/>
      <c r="C12" s="125">
        <f>A12*B2A!O3</f>
        <v>21863.553304000001</v>
      </c>
      <c r="D12" s="127">
        <f>C12/40.3399</f>
        <v>541.98332925961643</v>
      </c>
      <c r="E12" s="125">
        <f>A12*B2A!O3/12</f>
        <v>1821.9627753333334</v>
      </c>
      <c r="F12" s="127">
        <f>+E12/40.3399</f>
        <v>45.165277438301366</v>
      </c>
      <c r="G12" s="151">
        <f>C12/1976</f>
        <v>11.064551267206479</v>
      </c>
      <c r="H12" s="152">
        <f>+G12/40.3399</f>
        <v>0.27428306136620267</v>
      </c>
      <c r="I12" s="151">
        <f>+G12/2</f>
        <v>5.5322756336032395</v>
      </c>
      <c r="J12" s="152">
        <f>+I12/40.3399</f>
        <v>0.13714153068310134</v>
      </c>
      <c r="K12" s="151">
        <f>+G12/5</f>
        <v>2.2129102534412959</v>
      </c>
      <c r="L12" s="152">
        <f>+K12/40.3399</f>
        <v>5.4856612273240533E-2</v>
      </c>
      <c r="M12" s="151">
        <f>C12/2080</f>
        <v>10.511323703846154</v>
      </c>
      <c r="N12" s="152">
        <f>M12/40.3399</f>
        <v>0.26056890829789248</v>
      </c>
    </row>
    <row r="13" spans="1:14" x14ac:dyDescent="0.3">
      <c r="A13" s="153"/>
      <c r="B13" s="129"/>
      <c r="C13" s="153"/>
      <c r="D13" s="129"/>
      <c r="E13" s="153"/>
      <c r="F13" s="129"/>
      <c r="G13" s="153"/>
      <c r="H13" s="129"/>
      <c r="I13" s="153"/>
      <c r="J13" s="129"/>
      <c r="K13" s="153"/>
      <c r="L13" s="129"/>
      <c r="M13" s="153"/>
      <c r="N13" s="129"/>
    </row>
  </sheetData>
  <mergeCells count="27">
    <mergeCell ref="M9:N9"/>
    <mergeCell ref="K11:L11"/>
    <mergeCell ref="A9:B9"/>
    <mergeCell ref="C9:D9"/>
    <mergeCell ref="E9:F9"/>
    <mergeCell ref="G9:L9"/>
    <mergeCell ref="A11:B11"/>
    <mergeCell ref="C11:D11"/>
    <mergeCell ref="E11:F11"/>
    <mergeCell ref="G11:H11"/>
    <mergeCell ref="I11:J11"/>
    <mergeCell ref="C10:D10"/>
    <mergeCell ref="M11:N11"/>
    <mergeCell ref="M13:N13"/>
    <mergeCell ref="A13:B13"/>
    <mergeCell ref="C13:D13"/>
    <mergeCell ref="E13:F13"/>
    <mergeCell ref="G13:H13"/>
    <mergeCell ref="I13:J13"/>
    <mergeCell ref="K13:L13"/>
    <mergeCell ref="K12:L12"/>
    <mergeCell ref="M12:N12"/>
    <mergeCell ref="A12:B12"/>
    <mergeCell ref="C12:D12"/>
    <mergeCell ref="E12:F12"/>
    <mergeCell ref="G12:H12"/>
    <mergeCell ref="I12:J12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3" width="11.25" customWidth="1"/>
    <col min="44" max="45" width="11.25" style="23" customWidth="1"/>
    <col min="46" max="47" width="11.25" customWidth="1"/>
  </cols>
  <sheetData>
    <row r="1" spans="1:47" ht="16.5" x14ac:dyDescent="0.3">
      <c r="A1" s="21" t="s">
        <v>40</v>
      </c>
      <c r="B1" s="21" t="s">
        <v>19</v>
      </c>
      <c r="C1" s="21" t="s">
        <v>41</v>
      </c>
      <c r="D1" s="21"/>
      <c r="E1" s="22"/>
      <c r="G1" s="56"/>
      <c r="H1" s="56"/>
      <c r="I1" s="56"/>
      <c r="J1" s="56"/>
      <c r="K1" s="56"/>
      <c r="L1" s="99">
        <f>D8</f>
        <v>43374</v>
      </c>
      <c r="O1" s="24" t="s">
        <v>42</v>
      </c>
      <c r="AR1"/>
      <c r="AS1"/>
    </row>
    <row r="2" spans="1:47" ht="16.5" x14ac:dyDescent="0.3">
      <c r="A2" s="21"/>
      <c r="B2" s="21"/>
      <c r="C2" s="21"/>
      <c r="D2" s="21"/>
      <c r="E2" s="5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AH2" s="100" t="s">
        <v>132</v>
      </c>
      <c r="AI2" s="101"/>
      <c r="AJ2" s="101"/>
    </row>
    <row r="3" spans="1:47" ht="17.25" x14ac:dyDescent="0.35">
      <c r="A3" s="21"/>
      <c r="B3" s="21"/>
      <c r="C3" s="21"/>
      <c r="D3" s="21"/>
      <c r="E3"/>
      <c r="F3"/>
      <c r="G3"/>
      <c r="H3"/>
      <c r="I3"/>
      <c r="J3"/>
      <c r="K3" s="27"/>
      <c r="L3" s="27"/>
      <c r="M3" s="27"/>
      <c r="N3" s="23" t="s">
        <v>21</v>
      </c>
      <c r="O3" s="68">
        <f>Inhoud!$C$4</f>
        <v>1.3459000000000001</v>
      </c>
      <c r="P3" s="27"/>
      <c r="Q3" s="58"/>
      <c r="R3" s="58"/>
      <c r="S3" s="58"/>
      <c r="T3" s="58"/>
      <c r="U3" s="58"/>
      <c r="V3" s="58"/>
      <c r="W3" s="58"/>
      <c r="X3" s="58"/>
      <c r="AH3" s="77" t="s">
        <v>92</v>
      </c>
      <c r="AK3" s="87">
        <v>136.91999999999999</v>
      </c>
    </row>
    <row r="4" spans="1:47" ht="15.75" x14ac:dyDescent="0.35">
      <c r="A4" s="24"/>
      <c r="E4"/>
      <c r="F4"/>
      <c r="G4"/>
      <c r="H4"/>
      <c r="I4"/>
      <c r="J4"/>
      <c r="K4" s="58"/>
      <c r="L4" s="58"/>
      <c r="M4" s="58"/>
      <c r="Y4"/>
      <c r="Z4"/>
      <c r="AA4"/>
      <c r="AB4"/>
      <c r="AC4"/>
      <c r="AD4"/>
      <c r="AE4"/>
      <c r="AF4"/>
      <c r="AG4"/>
      <c r="AH4" s="77" t="s">
        <v>47</v>
      </c>
      <c r="AR4"/>
      <c r="AS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48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48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38">
        <f>Inhoud!$C$3</f>
        <v>43374</v>
      </c>
      <c r="E8" s="139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112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50"/>
      <c r="Y9" s="59"/>
      <c r="Z9" s="60"/>
      <c r="AA9" s="49"/>
      <c r="AB9" s="44"/>
      <c r="AC9" s="44"/>
      <c r="AD9" s="44"/>
      <c r="AE9" s="44"/>
      <c r="AF9" s="44"/>
      <c r="AG9" s="50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14951.23</v>
      </c>
      <c r="C10" s="126"/>
      <c r="D10" s="125">
        <f>B10*$O$3</f>
        <v>20122.860457000002</v>
      </c>
      <c r="E10" s="127">
        <f t="shared" ref="E10:E37" si="0">D10/40.3399</f>
        <v>498.83268072057695</v>
      </c>
      <c r="F10" s="130">
        <f t="shared" ref="F10:F37" si="1">B10/12*$O$3</f>
        <v>1676.9050380833332</v>
      </c>
      <c r="G10" s="131">
        <f t="shared" ref="G10:G37" si="2">F10/40.3399</f>
        <v>41.569390060048072</v>
      </c>
      <c r="H10" s="61">
        <f>ROUND(1593.81+(GEW!E12-1593.81)/2,2)</f>
        <v>1707.89</v>
      </c>
      <c r="I10" s="61">
        <f>GEW!$E$12</f>
        <v>1821.9627753333334</v>
      </c>
      <c r="J10" s="61">
        <f>GEW!$E$12</f>
        <v>1821.9627753333334</v>
      </c>
      <c r="K10" s="61">
        <f>GEW!$E$12</f>
        <v>1821.9627753333334</v>
      </c>
      <c r="L10" s="61">
        <f>GEW!$E$12</f>
        <v>1821.9627753333334</v>
      </c>
      <c r="M10" s="61">
        <f>GEW!$E$12</f>
        <v>1821.9627753333334</v>
      </c>
      <c r="N10" s="61">
        <f>GEW!$E$12</f>
        <v>1821.9627753333334</v>
      </c>
      <c r="O10" s="63">
        <f>GEW!$E$12</f>
        <v>1821.9627753333334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102.40392308333332</v>
      </c>
      <c r="Q10" s="131">
        <f t="shared" ref="Q10:Q37" si="4">P10/40.3399</f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55">
        <f>$P10*SUM(Fasering!$D$5:$D$12)</f>
        <v>102.40392308333335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51.201400749999998</v>
      </c>
      <c r="Z10" s="131">
        <f t="shared" ref="Z10:Z37" si="6">Y10/40.3399</f>
        <v>1.2692495705244682</v>
      </c>
      <c r="AA10" s="54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55">
        <f>$Y10*SUM(Fasering!$D$5:$D$12)</f>
        <v>51.201400750000012</v>
      </c>
      <c r="AH10" s="5">
        <f>($AK$3+(I10+R10)*12*7.57%)*SUM(Fasering!$D$5)</f>
        <v>0</v>
      </c>
      <c r="AI10" s="9">
        <f>($AK$3+(J10+S10)*12*7.57%)*SUM(Fasering!$D$5:$D$7)</f>
        <v>469.56292417019091</v>
      </c>
      <c r="AJ10" s="9">
        <f>($AK$3+(K10+T10)*12*7.57%)*SUM(Fasering!$D$5:$D$8)</f>
        <v>744.59582033969355</v>
      </c>
      <c r="AK10" s="9">
        <f>($AK$3+(L10+U10)*12*7.57%)*SUM(Fasering!$D$5:$D$9)</f>
        <v>1023.7234157994575</v>
      </c>
      <c r="AL10" s="9">
        <f>($AK$3+(M10+V10)*12*7.57%)*SUM(Fasering!$D$5:$D$10)</f>
        <v>1306.945710549483</v>
      </c>
      <c r="AM10" s="9">
        <f>($AK$3+(N10+W10)*12*7.57%)*SUM(Fasering!$D$5:$D$11)</f>
        <v>1593.6122204439432</v>
      </c>
      <c r="AN10" s="82">
        <f>($AK$3+(O10+X10)*12*7.57%)*SUM(Fasering!$D$5:$D$12)</f>
        <v>1885.0147088417009</v>
      </c>
      <c r="AO10" s="5">
        <f>($AK$3+(I10+AA10)*12*7.57%)*SUM(Fasering!$D$5)</f>
        <v>0</v>
      </c>
      <c r="AP10" s="9">
        <f>($AK$3+(J10+AB10)*12*7.57%)*SUM(Fasering!$D$5:$D$7)</f>
        <v>466.45333107162804</v>
      </c>
      <c r="AQ10" s="9">
        <f>($AK$3+(K10+AC10)*12*7.57%)*SUM(Fasering!$D$5:$D$8)</f>
        <v>736.89420992855457</v>
      </c>
      <c r="AR10" s="9">
        <f>($AK$3+(L10+AD10)*12*7.57%)*SUM(Fasering!$D$5:$D$9)</f>
        <v>1009.3824160069278</v>
      </c>
      <c r="AS10" s="9">
        <f>($AK$3+(M10+AE10)*12*7.57%)*SUM(Fasering!$D$5:$D$10)</f>
        <v>1283.9179493067475</v>
      </c>
      <c r="AT10" s="9">
        <f>($AK$3+(N10+AF10)*12*7.57%)*SUM(Fasering!$D$5:$D$11)</f>
        <v>1559.8767522273747</v>
      </c>
      <c r="AU10" s="82">
        <f>($AK$3+(O10+AG10)*12*7.57%)*SUM(Fasering!$D$5:$D$12)</f>
        <v>1838.5023375541004</v>
      </c>
    </row>
    <row r="11" spans="1:47" x14ac:dyDescent="0.3">
      <c r="A11" s="32">
        <f t="shared" ref="A11:A37" si="7">+A10+1</f>
        <v>1</v>
      </c>
      <c r="B11" s="125">
        <v>15149.02</v>
      </c>
      <c r="C11" s="126"/>
      <c r="D11" s="125">
        <f t="shared" ref="D11:D37" si="8">B11*$O$3</f>
        <v>20389.066018000001</v>
      </c>
      <c r="E11" s="127">
        <f t="shared" si="0"/>
        <v>505.43174420362971</v>
      </c>
      <c r="F11" s="130">
        <f t="shared" si="1"/>
        <v>1699.0888348333333</v>
      </c>
      <c r="G11" s="131">
        <f t="shared" si="2"/>
        <v>42.11931201696914</v>
      </c>
      <c r="H11" s="61">
        <f t="shared" ref="H11:H37" si="9">$H$10</f>
        <v>1707.89</v>
      </c>
      <c r="I11" s="61">
        <f>GEW!$E$12</f>
        <v>1821.9627753333334</v>
      </c>
      <c r="J11" s="61">
        <f>GEW!$E$12</f>
        <v>1821.9627753333334</v>
      </c>
      <c r="K11" s="61">
        <f>GEW!$E$12</f>
        <v>1821.9627753333334</v>
      </c>
      <c r="L11" s="61">
        <f>GEW!$E$12</f>
        <v>1821.9627753333334</v>
      </c>
      <c r="M11" s="61">
        <f>GEW!$E$12</f>
        <v>1821.9627753333334</v>
      </c>
      <c r="N11" s="61">
        <f>GEW!$E$12</f>
        <v>1821.9627753333334</v>
      </c>
      <c r="O11" s="63">
        <f>GEW!$E$12</f>
        <v>1821.9627753333334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55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54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55">
        <f>$Y11*SUM(Fasering!$D$5:$D$12)</f>
        <v>51.201400750000012</v>
      </c>
      <c r="AH11" s="5">
        <f>($AK$3+(I11+R11)*12*7.57%)*SUM(Fasering!$D$5)</f>
        <v>0</v>
      </c>
      <c r="AI11" s="9">
        <f>($AK$3+(J11+S11)*12*7.57%)*SUM(Fasering!$D$5:$D$7)</f>
        <v>469.56292417019091</v>
      </c>
      <c r="AJ11" s="9">
        <f>($AK$3+(K11+T11)*12*7.57%)*SUM(Fasering!$D$5:$D$8)</f>
        <v>744.59582033969355</v>
      </c>
      <c r="AK11" s="9">
        <f>($AK$3+(L11+U11)*12*7.57%)*SUM(Fasering!$D$5:$D$9)</f>
        <v>1023.7234157994575</v>
      </c>
      <c r="AL11" s="9">
        <f>($AK$3+(M11+V11)*12*7.57%)*SUM(Fasering!$D$5:$D$10)</f>
        <v>1306.945710549483</v>
      </c>
      <c r="AM11" s="9">
        <f>($AK$3+(N11+W11)*12*7.57%)*SUM(Fasering!$D$5:$D$11)</f>
        <v>1593.6122204439432</v>
      </c>
      <c r="AN11" s="82">
        <f>($AK$3+(O11+X11)*12*7.57%)*SUM(Fasering!$D$5:$D$12)</f>
        <v>1885.0147088417009</v>
      </c>
      <c r="AO11" s="5">
        <f>($AK$3+(I11+AA11)*12*7.57%)*SUM(Fasering!$D$5)</f>
        <v>0</v>
      </c>
      <c r="AP11" s="9">
        <f>($AK$3+(J11+AB11)*12*7.57%)*SUM(Fasering!$D$5:$D$7)</f>
        <v>466.45333107162804</v>
      </c>
      <c r="AQ11" s="9">
        <f>($AK$3+(K11+AC11)*12*7.57%)*SUM(Fasering!$D$5:$D$8)</f>
        <v>736.89420992855457</v>
      </c>
      <c r="AR11" s="9">
        <f>($AK$3+(L11+AD11)*12*7.57%)*SUM(Fasering!$D$5:$D$9)</f>
        <v>1009.3824160069278</v>
      </c>
      <c r="AS11" s="9">
        <f>($AK$3+(M11+AE11)*12*7.57%)*SUM(Fasering!$D$5:$D$10)</f>
        <v>1283.9179493067475</v>
      </c>
      <c r="AT11" s="9">
        <f>($AK$3+(N11+AF11)*12*7.57%)*SUM(Fasering!$D$5:$D$11)</f>
        <v>1559.8767522273747</v>
      </c>
      <c r="AU11" s="82">
        <f>($AK$3+(O11+AG11)*12*7.57%)*SUM(Fasering!$D$5:$D$12)</f>
        <v>1838.5023375541004</v>
      </c>
    </row>
    <row r="12" spans="1:47" x14ac:dyDescent="0.3">
      <c r="A12" s="32">
        <f t="shared" si="7"/>
        <v>2</v>
      </c>
      <c r="B12" s="125">
        <v>15346.47</v>
      </c>
      <c r="C12" s="126"/>
      <c r="D12" s="125">
        <f t="shared" si="8"/>
        <v>20654.813973</v>
      </c>
      <c r="E12" s="127">
        <f t="shared" si="0"/>
        <v>512.01946393025264</v>
      </c>
      <c r="F12" s="130">
        <f t="shared" si="1"/>
        <v>1721.2344977499999</v>
      </c>
      <c r="G12" s="131">
        <f t="shared" si="2"/>
        <v>42.668288660854387</v>
      </c>
      <c r="H12" s="61">
        <f t="shared" si="9"/>
        <v>1707.89</v>
      </c>
      <c r="I12" s="61">
        <f>GEW!$E$12</f>
        <v>1821.9627753333334</v>
      </c>
      <c r="J12" s="61">
        <f>GEW!$E$12</f>
        <v>1821.9627753333334</v>
      </c>
      <c r="K12" s="61">
        <f>GEW!$E$12</f>
        <v>1821.9627753333334</v>
      </c>
      <c r="L12" s="61">
        <f>GEW!$E$12</f>
        <v>1821.9627753333334</v>
      </c>
      <c r="M12" s="61">
        <f>GEW!$E$12</f>
        <v>1821.9627753333334</v>
      </c>
      <c r="N12" s="61">
        <f>GEW!$E$12</f>
        <v>1821.9627753333334</v>
      </c>
      <c r="O12" s="63">
        <f>GEW!$E$12</f>
        <v>1821.9627753333334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55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54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55">
        <f>$Y12*SUM(Fasering!$D$5:$D$12)</f>
        <v>51.201400750000012</v>
      </c>
      <c r="AH12" s="5">
        <f>($AK$3+(I12+R12)*12*7.57%)*SUM(Fasering!$D$5)</f>
        <v>0</v>
      </c>
      <c r="AI12" s="9">
        <f>($AK$3+(J12+S12)*12*7.57%)*SUM(Fasering!$D$5:$D$7)</f>
        <v>469.56292417019091</v>
      </c>
      <c r="AJ12" s="9">
        <f>($AK$3+(K12+T12)*12*7.57%)*SUM(Fasering!$D$5:$D$8)</f>
        <v>744.59582033969355</v>
      </c>
      <c r="AK12" s="9">
        <f>($AK$3+(L12+U12)*12*7.57%)*SUM(Fasering!$D$5:$D$9)</f>
        <v>1023.7234157994575</v>
      </c>
      <c r="AL12" s="9">
        <f>($AK$3+(M12+V12)*12*7.57%)*SUM(Fasering!$D$5:$D$10)</f>
        <v>1306.945710549483</v>
      </c>
      <c r="AM12" s="9">
        <f>($AK$3+(N12+W12)*12*7.57%)*SUM(Fasering!$D$5:$D$11)</f>
        <v>1593.6122204439432</v>
      </c>
      <c r="AN12" s="82">
        <f>($AK$3+(O12+X12)*12*7.57%)*SUM(Fasering!$D$5:$D$12)</f>
        <v>1885.0147088417009</v>
      </c>
      <c r="AO12" s="5">
        <f>($AK$3+(I12+AA12)*12*7.57%)*SUM(Fasering!$D$5)</f>
        <v>0</v>
      </c>
      <c r="AP12" s="9">
        <f>($AK$3+(J12+AB12)*12*7.57%)*SUM(Fasering!$D$5:$D$7)</f>
        <v>466.45333107162804</v>
      </c>
      <c r="AQ12" s="9">
        <f>($AK$3+(K12+AC12)*12*7.57%)*SUM(Fasering!$D$5:$D$8)</f>
        <v>736.89420992855457</v>
      </c>
      <c r="AR12" s="9">
        <f>($AK$3+(L12+AD12)*12*7.57%)*SUM(Fasering!$D$5:$D$9)</f>
        <v>1009.3824160069278</v>
      </c>
      <c r="AS12" s="9">
        <f>($AK$3+(M12+AE12)*12*7.57%)*SUM(Fasering!$D$5:$D$10)</f>
        <v>1283.9179493067475</v>
      </c>
      <c r="AT12" s="9">
        <f>($AK$3+(N12+AF12)*12*7.57%)*SUM(Fasering!$D$5:$D$11)</f>
        <v>1559.8767522273747</v>
      </c>
      <c r="AU12" s="82">
        <f>($AK$3+(O12+AG12)*12*7.57%)*SUM(Fasering!$D$5:$D$12)</f>
        <v>1838.5023375541004</v>
      </c>
    </row>
    <row r="13" spans="1:47" x14ac:dyDescent="0.3">
      <c r="A13" s="32">
        <f t="shared" si="7"/>
        <v>3</v>
      </c>
      <c r="B13" s="125">
        <v>15544.26</v>
      </c>
      <c r="C13" s="126"/>
      <c r="D13" s="125">
        <f t="shared" si="8"/>
        <v>20921.019534000003</v>
      </c>
      <c r="E13" s="127">
        <f t="shared" si="0"/>
        <v>518.61852741330551</v>
      </c>
      <c r="F13" s="130">
        <f t="shared" si="1"/>
        <v>1743.4182945000002</v>
      </c>
      <c r="G13" s="131">
        <f t="shared" si="2"/>
        <v>43.218210617775462</v>
      </c>
      <c r="H13" s="61">
        <f t="shared" si="9"/>
        <v>1707.89</v>
      </c>
      <c r="I13" s="61">
        <f>GEW!$E$12</f>
        <v>1821.9627753333334</v>
      </c>
      <c r="J13" s="61">
        <f>GEW!$E$12</f>
        <v>1821.9627753333334</v>
      </c>
      <c r="K13" s="61">
        <f>GEW!$E$12</f>
        <v>1821.9627753333334</v>
      </c>
      <c r="L13" s="61">
        <f>GEW!$E$12</f>
        <v>1821.9627753333334</v>
      </c>
      <c r="M13" s="61">
        <f>GEW!$E$12</f>
        <v>1821.9627753333334</v>
      </c>
      <c r="N13" s="61">
        <f>GEW!$E$12</f>
        <v>1821.9627753333334</v>
      </c>
      <c r="O13" s="63">
        <f>GEW!$E$12</f>
        <v>1821.9627753333334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55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54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55">
        <f>$Y13*SUM(Fasering!$D$5:$D$12)</f>
        <v>51.201400750000012</v>
      </c>
      <c r="AH13" s="5">
        <f>($AK$3+(I13+R13)*12*7.57%)*SUM(Fasering!$D$5)</f>
        <v>0</v>
      </c>
      <c r="AI13" s="9">
        <f>($AK$3+(J13+S13)*12*7.57%)*SUM(Fasering!$D$5:$D$7)</f>
        <v>469.56292417019091</v>
      </c>
      <c r="AJ13" s="9">
        <f>($AK$3+(K13+T13)*12*7.57%)*SUM(Fasering!$D$5:$D$8)</f>
        <v>744.59582033969355</v>
      </c>
      <c r="AK13" s="9">
        <f>($AK$3+(L13+U13)*12*7.57%)*SUM(Fasering!$D$5:$D$9)</f>
        <v>1023.7234157994575</v>
      </c>
      <c r="AL13" s="9">
        <f>($AK$3+(M13+V13)*12*7.57%)*SUM(Fasering!$D$5:$D$10)</f>
        <v>1306.945710549483</v>
      </c>
      <c r="AM13" s="9">
        <f>($AK$3+(N13+W13)*12*7.57%)*SUM(Fasering!$D$5:$D$11)</f>
        <v>1593.6122204439432</v>
      </c>
      <c r="AN13" s="82">
        <f>($AK$3+(O13+X13)*12*7.57%)*SUM(Fasering!$D$5:$D$12)</f>
        <v>1885.0147088417009</v>
      </c>
      <c r="AO13" s="5">
        <f>($AK$3+(I13+AA13)*12*7.57%)*SUM(Fasering!$D$5)</f>
        <v>0</v>
      </c>
      <c r="AP13" s="9">
        <f>($AK$3+(J13+AB13)*12*7.57%)*SUM(Fasering!$D$5:$D$7)</f>
        <v>466.45333107162804</v>
      </c>
      <c r="AQ13" s="9">
        <f>($AK$3+(K13+AC13)*12*7.57%)*SUM(Fasering!$D$5:$D$8)</f>
        <v>736.89420992855457</v>
      </c>
      <c r="AR13" s="9">
        <f>($AK$3+(L13+AD13)*12*7.57%)*SUM(Fasering!$D$5:$D$9)</f>
        <v>1009.3824160069278</v>
      </c>
      <c r="AS13" s="9">
        <f>($AK$3+(M13+AE13)*12*7.57%)*SUM(Fasering!$D$5:$D$10)</f>
        <v>1283.9179493067475</v>
      </c>
      <c r="AT13" s="9">
        <f>($AK$3+(N13+AF13)*12*7.57%)*SUM(Fasering!$D$5:$D$11)</f>
        <v>1559.8767522273747</v>
      </c>
      <c r="AU13" s="82">
        <f>($AK$3+(O13+AG13)*12*7.57%)*SUM(Fasering!$D$5:$D$12)</f>
        <v>1838.5023375541004</v>
      </c>
    </row>
    <row r="14" spans="1:47" x14ac:dyDescent="0.3">
      <c r="A14" s="32">
        <f t="shared" si="7"/>
        <v>4</v>
      </c>
      <c r="B14" s="125">
        <v>15776.73</v>
      </c>
      <c r="C14" s="126"/>
      <c r="D14" s="125">
        <f t="shared" si="8"/>
        <v>21233.900906999999</v>
      </c>
      <c r="E14" s="127">
        <f t="shared" si="0"/>
        <v>526.37465405219143</v>
      </c>
      <c r="F14" s="130">
        <f t="shared" si="1"/>
        <v>1769.49174225</v>
      </c>
      <c r="G14" s="131">
        <f t="shared" si="2"/>
        <v>43.864554504349293</v>
      </c>
      <c r="H14" s="61">
        <f t="shared" si="9"/>
        <v>1707.89</v>
      </c>
      <c r="I14" s="61">
        <f>GEW!$E$12</f>
        <v>1821.9627753333334</v>
      </c>
      <c r="J14" s="61">
        <f>GEW!$E$12</f>
        <v>1821.9627753333334</v>
      </c>
      <c r="K14" s="61">
        <f>GEW!$E$12</f>
        <v>1821.9627753333334</v>
      </c>
      <c r="L14" s="61">
        <f>GEW!$E$12</f>
        <v>1821.9627753333334</v>
      </c>
      <c r="M14" s="61">
        <f>GEW!$E$12</f>
        <v>1821.9627753333334</v>
      </c>
      <c r="N14" s="61">
        <f>GEW!$E$12</f>
        <v>1821.9627753333334</v>
      </c>
      <c r="O14" s="63">
        <f>GEW!$E$12</f>
        <v>1821.9627753333334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55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54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55">
        <f>$Y14*SUM(Fasering!$D$5:$D$12)</f>
        <v>51.201400750000012</v>
      </c>
      <c r="AH14" s="5">
        <f>($AK$3+(I14+R14)*12*7.57%)*SUM(Fasering!$D$5)</f>
        <v>0</v>
      </c>
      <c r="AI14" s="9">
        <f>($AK$3+(J14+S14)*12*7.57%)*SUM(Fasering!$D$5:$D$7)</f>
        <v>469.56292417019091</v>
      </c>
      <c r="AJ14" s="9">
        <f>($AK$3+(K14+T14)*12*7.57%)*SUM(Fasering!$D$5:$D$8)</f>
        <v>744.59582033969355</v>
      </c>
      <c r="AK14" s="9">
        <f>($AK$3+(L14+U14)*12*7.57%)*SUM(Fasering!$D$5:$D$9)</f>
        <v>1023.7234157994575</v>
      </c>
      <c r="AL14" s="9">
        <f>($AK$3+(M14+V14)*12*7.57%)*SUM(Fasering!$D$5:$D$10)</f>
        <v>1306.945710549483</v>
      </c>
      <c r="AM14" s="9">
        <f>($AK$3+(N14+W14)*12*7.57%)*SUM(Fasering!$D$5:$D$11)</f>
        <v>1593.6122204439432</v>
      </c>
      <c r="AN14" s="82">
        <f>($AK$3+(O14+X14)*12*7.57%)*SUM(Fasering!$D$5:$D$12)</f>
        <v>1885.0147088417009</v>
      </c>
      <c r="AO14" s="5">
        <f>($AK$3+(I14+AA14)*12*7.57%)*SUM(Fasering!$D$5)</f>
        <v>0</v>
      </c>
      <c r="AP14" s="9">
        <f>($AK$3+(J14+AB14)*12*7.57%)*SUM(Fasering!$D$5:$D$7)</f>
        <v>466.45333107162804</v>
      </c>
      <c r="AQ14" s="9">
        <f>($AK$3+(K14+AC14)*12*7.57%)*SUM(Fasering!$D$5:$D$8)</f>
        <v>736.89420992855457</v>
      </c>
      <c r="AR14" s="9">
        <f>($AK$3+(L14+AD14)*12*7.57%)*SUM(Fasering!$D$5:$D$9)</f>
        <v>1009.3824160069278</v>
      </c>
      <c r="AS14" s="9">
        <f>($AK$3+(M14+AE14)*12*7.57%)*SUM(Fasering!$D$5:$D$10)</f>
        <v>1283.9179493067475</v>
      </c>
      <c r="AT14" s="9">
        <f>($AK$3+(N14+AF14)*12*7.57%)*SUM(Fasering!$D$5:$D$11)</f>
        <v>1559.8767522273747</v>
      </c>
      <c r="AU14" s="82">
        <f>($AK$3+(O14+AG14)*12*7.57%)*SUM(Fasering!$D$5:$D$12)</f>
        <v>1838.5023375541004</v>
      </c>
    </row>
    <row r="15" spans="1:47" x14ac:dyDescent="0.3">
      <c r="A15" s="32">
        <f t="shared" si="7"/>
        <v>5</v>
      </c>
      <c r="B15" s="125">
        <v>15948.33</v>
      </c>
      <c r="C15" s="126"/>
      <c r="D15" s="125">
        <f t="shared" si="8"/>
        <v>21464.857347000001</v>
      </c>
      <c r="E15" s="127">
        <f t="shared" si="0"/>
        <v>532.09991465025939</v>
      </c>
      <c r="F15" s="130">
        <f t="shared" si="1"/>
        <v>1788.7381122500001</v>
      </c>
      <c r="G15" s="131">
        <f t="shared" si="2"/>
        <v>44.34165955418829</v>
      </c>
      <c r="H15" s="61">
        <f t="shared" si="9"/>
        <v>1707.89</v>
      </c>
      <c r="I15" s="61">
        <f>GEW!$E$12</f>
        <v>1821.9627753333334</v>
      </c>
      <c r="J15" s="61">
        <f>GEW!$E$12</f>
        <v>1821.9627753333334</v>
      </c>
      <c r="K15" s="61">
        <f>GEW!$E$12</f>
        <v>1821.9627753333334</v>
      </c>
      <c r="L15" s="61">
        <f>GEW!$E$12</f>
        <v>1821.9627753333334</v>
      </c>
      <c r="M15" s="61">
        <f>GEW!$E$12</f>
        <v>1821.9627753333334</v>
      </c>
      <c r="N15" s="61">
        <f>GEW!$E$12</f>
        <v>1821.9627753333334</v>
      </c>
      <c r="O15" s="63">
        <f>GEW!$E$12</f>
        <v>1821.9627753333334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55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54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55">
        <f>$Y15*SUM(Fasering!$D$5:$D$12)</f>
        <v>51.201400750000012</v>
      </c>
      <c r="AH15" s="5">
        <f>($AK$3+(I15+R15)*12*7.57%)*SUM(Fasering!$D$5)</f>
        <v>0</v>
      </c>
      <c r="AI15" s="9">
        <f>($AK$3+(J15+S15)*12*7.57%)*SUM(Fasering!$D$5:$D$7)</f>
        <v>469.56292417019091</v>
      </c>
      <c r="AJ15" s="9">
        <f>($AK$3+(K15+T15)*12*7.57%)*SUM(Fasering!$D$5:$D$8)</f>
        <v>744.59582033969355</v>
      </c>
      <c r="AK15" s="9">
        <f>($AK$3+(L15+U15)*12*7.57%)*SUM(Fasering!$D$5:$D$9)</f>
        <v>1023.7234157994575</v>
      </c>
      <c r="AL15" s="9">
        <f>($AK$3+(M15+V15)*12*7.57%)*SUM(Fasering!$D$5:$D$10)</f>
        <v>1306.945710549483</v>
      </c>
      <c r="AM15" s="9">
        <f>($AK$3+(N15+W15)*12*7.57%)*SUM(Fasering!$D$5:$D$11)</f>
        <v>1593.6122204439432</v>
      </c>
      <c r="AN15" s="82">
        <f>($AK$3+(O15+X15)*12*7.57%)*SUM(Fasering!$D$5:$D$12)</f>
        <v>1885.0147088417009</v>
      </c>
      <c r="AO15" s="5">
        <f>($AK$3+(I15+AA15)*12*7.57%)*SUM(Fasering!$D$5)</f>
        <v>0</v>
      </c>
      <c r="AP15" s="9">
        <f>($AK$3+(J15+AB15)*12*7.57%)*SUM(Fasering!$D$5:$D$7)</f>
        <v>466.45333107162804</v>
      </c>
      <c r="AQ15" s="9">
        <f>($AK$3+(K15+AC15)*12*7.57%)*SUM(Fasering!$D$5:$D$8)</f>
        <v>736.89420992855457</v>
      </c>
      <c r="AR15" s="9">
        <f>($AK$3+(L15+AD15)*12*7.57%)*SUM(Fasering!$D$5:$D$9)</f>
        <v>1009.3824160069278</v>
      </c>
      <c r="AS15" s="9">
        <f>($AK$3+(M15+AE15)*12*7.57%)*SUM(Fasering!$D$5:$D$10)</f>
        <v>1283.9179493067475</v>
      </c>
      <c r="AT15" s="9">
        <f>($AK$3+(N15+AF15)*12*7.57%)*SUM(Fasering!$D$5:$D$11)</f>
        <v>1559.8767522273747</v>
      </c>
      <c r="AU15" s="82">
        <f>($AK$3+(O15+AG15)*12*7.57%)*SUM(Fasering!$D$5:$D$12)</f>
        <v>1838.5023375541004</v>
      </c>
    </row>
    <row r="16" spans="1:47" x14ac:dyDescent="0.3">
      <c r="A16" s="32">
        <f t="shared" si="7"/>
        <v>6</v>
      </c>
      <c r="B16" s="125">
        <v>16569.150000000001</v>
      </c>
      <c r="C16" s="126"/>
      <c r="D16" s="125">
        <f t="shared" si="8"/>
        <v>22300.418985000004</v>
      </c>
      <c r="E16" s="127">
        <f t="shared" si="0"/>
        <v>552.8129466111717</v>
      </c>
      <c r="F16" s="125">
        <f t="shared" si="1"/>
        <v>1858.3682487500002</v>
      </c>
      <c r="G16" s="127">
        <f t="shared" si="2"/>
        <v>46.067745550930972</v>
      </c>
      <c r="H16" s="61">
        <f t="shared" si="9"/>
        <v>1707.89</v>
      </c>
      <c r="I16" s="61">
        <f>GEW!$E$12+($F16-GEW!$E$12)*SUM(Fasering!$D$5)</f>
        <v>1821.9627753333334</v>
      </c>
      <c r="J16" s="61">
        <f>GEW!$E$12+($F16-GEW!$E$12)*SUM(Fasering!$D$5:$D$7)</f>
        <v>1831.3759089681882</v>
      </c>
      <c r="K16" s="61">
        <f>GEW!$E$12+($F16-GEW!$E$12)*SUM(Fasering!$D$5:$D$8)</f>
        <v>1836.7768051803573</v>
      </c>
      <c r="L16" s="61">
        <f>GEW!$E$12+($F16-GEW!$E$12)*SUM(Fasering!$D$5:$D$9)</f>
        <v>1842.1777013925266</v>
      </c>
      <c r="M16" s="61">
        <f>GEW!$E$12+($F16-GEW!$E$12)*SUM(Fasering!$D$5:$D$10)</f>
        <v>1847.5785976046957</v>
      </c>
      <c r="N16" s="61">
        <f>GEW!$E$12+($F16-GEW!$E$12)*SUM(Fasering!$D$5:$D$11)</f>
        <v>1852.9673525378312</v>
      </c>
      <c r="O16" s="63">
        <f>GEW!$E$12+($F16-GEW!$E$12)*SUM(Fasering!$D$5:$D$12)</f>
        <v>1858.3682487500002</v>
      </c>
      <c r="P16" s="130">
        <f t="shared" si="3"/>
        <v>102.40392308333332</v>
      </c>
      <c r="Q16" s="131">
        <f t="shared" si="4"/>
        <v>2.538526944373519</v>
      </c>
      <c r="R16" s="45">
        <f>$P16*SUM(Fasering!$D$5)</f>
        <v>0</v>
      </c>
      <c r="S16" s="45">
        <f>$P16*SUM(Fasering!$D$5:$D$7)</f>
        <v>26.477936481812367</v>
      </c>
      <c r="T16" s="45">
        <f>$P16*SUM(Fasering!$D$5:$D$8)</f>
        <v>41.669964173967927</v>
      </c>
      <c r="U16" s="45">
        <f>$P16*SUM(Fasering!$D$5:$D$9)</f>
        <v>56.861991866123489</v>
      </c>
      <c r="V16" s="45">
        <f>$P16*SUM(Fasering!$D$5:$D$10)</f>
        <v>72.054019558279052</v>
      </c>
      <c r="W16" s="45">
        <f>$P16*SUM(Fasering!$D$5:$D$11)</f>
        <v>87.211895391177791</v>
      </c>
      <c r="X16" s="55">
        <f>$P16*SUM(Fasering!$D$5:$D$12)</f>
        <v>102.40392308333335</v>
      </c>
      <c r="Y16" s="130">
        <f t="shared" si="5"/>
        <v>51.201400749999998</v>
      </c>
      <c r="Z16" s="131">
        <f t="shared" si="6"/>
        <v>1.2692495705244682</v>
      </c>
      <c r="AA16" s="54">
        <f>$Y16*SUM(Fasering!$D$5)</f>
        <v>0</v>
      </c>
      <c r="AB16" s="45">
        <f>$Y16*SUM(Fasering!$D$5:$D$7)</f>
        <v>13.238823240542111</v>
      </c>
      <c r="AC16" s="45">
        <f>$Y16*SUM(Fasering!$D$5:$D$8)</f>
        <v>20.834753890954403</v>
      </c>
      <c r="AD16" s="45">
        <f>$Y16*SUM(Fasering!$D$5:$D$9)</f>
        <v>28.430684541366695</v>
      </c>
      <c r="AE16" s="45">
        <f>$Y16*SUM(Fasering!$D$5:$D$10)</f>
        <v>36.026615191778987</v>
      </c>
      <c r="AF16" s="45">
        <f>$Y16*SUM(Fasering!$D$5:$D$11)</f>
        <v>43.60547009958772</v>
      </c>
      <c r="AG16" s="55">
        <f>$Y16*SUM(Fasering!$D$5:$D$12)</f>
        <v>51.201400750000012</v>
      </c>
      <c r="AH16" s="5">
        <f>($AK$3+(I16+R16)*12*7.57%)*SUM(Fasering!$D$5)</f>
        <v>0</v>
      </c>
      <c r="AI16" s="9">
        <f>($AK$3+(J16+S16)*12*7.57%)*SUM(Fasering!$D$5:$D$7)</f>
        <v>471.77387401655585</v>
      </c>
      <c r="AJ16" s="9">
        <f>($AK$3+(K16+T16)*12*7.57%)*SUM(Fasering!$D$5:$D$8)</f>
        <v>750.07173754671953</v>
      </c>
      <c r="AK16" s="9">
        <f>($AK$3+(L16+U16)*12*7.57%)*SUM(Fasering!$D$5:$D$9)</f>
        <v>1033.9200011027458</v>
      </c>
      <c r="AL16" s="9">
        <f>($AK$3+(M16+V16)*12*7.57%)*SUM(Fasering!$D$5:$D$10)</f>
        <v>1323.3186646846345</v>
      </c>
      <c r="AM16" s="9">
        <f>($AK$3+(N16+W16)*12*7.57%)*SUM(Fasering!$D$5:$D$11)</f>
        <v>1617.598454625175</v>
      </c>
      <c r="AN16" s="82">
        <f>($AK$3+(O16+X16)*12*7.57%)*SUM(Fasering!$D$5:$D$12)</f>
        <v>1918.0854408934008</v>
      </c>
      <c r="AO16" s="5">
        <f>($AK$3+(I16+AA16)*12*7.57%)*SUM(Fasering!$D$5)</f>
        <v>0</v>
      </c>
      <c r="AP16" s="9">
        <f>($AK$3+(J16+AB16)*12*7.57%)*SUM(Fasering!$D$5:$D$7)</f>
        <v>468.66428091799293</v>
      </c>
      <c r="AQ16" s="9">
        <f>($AK$3+(K16+AC16)*12*7.57%)*SUM(Fasering!$D$5:$D$8)</f>
        <v>742.37012713558067</v>
      </c>
      <c r="AR16" s="9">
        <f>($AK$3+(L16+AD16)*12*7.57%)*SUM(Fasering!$D$5:$D$9)</f>
        <v>1019.5790013102162</v>
      </c>
      <c r="AS16" s="9">
        <f>($AK$3+(M16+AE16)*12*7.57%)*SUM(Fasering!$D$5:$D$10)</f>
        <v>1300.2909034418992</v>
      </c>
      <c r="AT16" s="9">
        <f>($AK$3+(N16+AF16)*12*7.57%)*SUM(Fasering!$D$5:$D$11)</f>
        <v>1583.8629864086067</v>
      </c>
      <c r="AU16" s="82">
        <f>($AK$3+(O16+AG16)*12*7.57%)*SUM(Fasering!$D$5:$D$12)</f>
        <v>1871.5730696058008</v>
      </c>
    </row>
    <row r="17" spans="1:47" x14ac:dyDescent="0.3">
      <c r="A17" s="32">
        <f t="shared" si="7"/>
        <v>7</v>
      </c>
      <c r="B17" s="125">
        <v>16684.13</v>
      </c>
      <c r="C17" s="126"/>
      <c r="D17" s="125">
        <f t="shared" si="8"/>
        <v>22455.170567000005</v>
      </c>
      <c r="E17" s="127">
        <f t="shared" si="0"/>
        <v>556.64913812379314</v>
      </c>
      <c r="F17" s="125">
        <f t="shared" si="1"/>
        <v>1871.2642139166669</v>
      </c>
      <c r="G17" s="127">
        <f t="shared" si="2"/>
        <v>46.387428176982759</v>
      </c>
      <c r="H17" s="61">
        <f t="shared" si="9"/>
        <v>1707.89</v>
      </c>
      <c r="I17" s="61">
        <f>GEW!$E$12+($F17-GEW!$E$12)*SUM(Fasering!$D$5)</f>
        <v>1821.9627753333334</v>
      </c>
      <c r="J17" s="61">
        <f>GEW!$E$12+($F17-GEW!$E$12)*SUM(Fasering!$D$5:$D$7)</f>
        <v>1834.7103373403982</v>
      </c>
      <c r="K17" s="61">
        <f>GEW!$E$12+($F17-GEW!$E$12)*SUM(Fasering!$D$5:$D$8)</f>
        <v>1842.0244010761362</v>
      </c>
      <c r="L17" s="61">
        <f>GEW!$E$12+($F17-GEW!$E$12)*SUM(Fasering!$D$5:$D$9)</f>
        <v>1849.338464811874</v>
      </c>
      <c r="M17" s="61">
        <f>GEW!$E$12+($F17-GEW!$E$12)*SUM(Fasering!$D$5:$D$10)</f>
        <v>1856.6525285476121</v>
      </c>
      <c r="N17" s="61">
        <f>GEW!$E$12+($F17-GEW!$E$12)*SUM(Fasering!$D$5:$D$11)</f>
        <v>1863.9501501809289</v>
      </c>
      <c r="O17" s="63">
        <f>GEW!$E$12+($F17-GEW!$E$12)*SUM(Fasering!$D$5:$D$12)</f>
        <v>1871.2642139166669</v>
      </c>
      <c r="P17" s="130">
        <f t="shared" si="3"/>
        <v>102.40392308333332</v>
      </c>
      <c r="Q17" s="131">
        <f t="shared" si="4"/>
        <v>2.538526944373519</v>
      </c>
      <c r="R17" s="45">
        <f>$P17*SUM(Fasering!$D$5)</f>
        <v>0</v>
      </c>
      <c r="S17" s="45">
        <f>$P17*SUM(Fasering!$D$5:$D$7)</f>
        <v>26.477936481812367</v>
      </c>
      <c r="T17" s="45">
        <f>$P17*SUM(Fasering!$D$5:$D$8)</f>
        <v>41.669964173967927</v>
      </c>
      <c r="U17" s="45">
        <f>$P17*SUM(Fasering!$D$5:$D$9)</f>
        <v>56.861991866123489</v>
      </c>
      <c r="V17" s="45">
        <f>$P17*SUM(Fasering!$D$5:$D$10)</f>
        <v>72.054019558279052</v>
      </c>
      <c r="W17" s="45">
        <f>$P17*SUM(Fasering!$D$5:$D$11)</f>
        <v>87.211895391177791</v>
      </c>
      <c r="X17" s="55">
        <f>$P17*SUM(Fasering!$D$5:$D$12)</f>
        <v>102.40392308333335</v>
      </c>
      <c r="Y17" s="130">
        <f t="shared" si="5"/>
        <v>51.201400749999998</v>
      </c>
      <c r="Z17" s="131">
        <f t="shared" si="6"/>
        <v>1.2692495705244682</v>
      </c>
      <c r="AA17" s="54">
        <f>$Y17*SUM(Fasering!$D$5)</f>
        <v>0</v>
      </c>
      <c r="AB17" s="45">
        <f>$Y17*SUM(Fasering!$D$5:$D$7)</f>
        <v>13.238823240542111</v>
      </c>
      <c r="AC17" s="45">
        <f>$Y17*SUM(Fasering!$D$5:$D$8)</f>
        <v>20.834753890954403</v>
      </c>
      <c r="AD17" s="45">
        <f>$Y17*SUM(Fasering!$D$5:$D$9)</f>
        <v>28.430684541366695</v>
      </c>
      <c r="AE17" s="45">
        <f>$Y17*SUM(Fasering!$D$5:$D$10)</f>
        <v>36.026615191778987</v>
      </c>
      <c r="AF17" s="45">
        <f>$Y17*SUM(Fasering!$D$5:$D$11)</f>
        <v>43.60547009958772</v>
      </c>
      <c r="AG17" s="55">
        <f>$Y17*SUM(Fasering!$D$5:$D$12)</f>
        <v>51.201400750000012</v>
      </c>
      <c r="AH17" s="5">
        <f>($AK$3+(I17+R17)*12*7.57%)*SUM(Fasering!$D$5)</f>
        <v>0</v>
      </c>
      <c r="AI17" s="9">
        <f>($AK$3+(J17+S17)*12*7.57%)*SUM(Fasering!$D$5:$D$7)</f>
        <v>472.55706207945076</v>
      </c>
      <c r="AJ17" s="9">
        <f>($AK$3+(K17+T17)*12*7.57%)*SUM(Fasering!$D$5:$D$8)</f>
        <v>752.0114798692307</v>
      </c>
      <c r="AK17" s="9">
        <f>($AK$3+(L17+U17)*12*7.57%)*SUM(Fasering!$D$5:$D$9)</f>
        <v>1037.531952728403</v>
      </c>
      <c r="AL17" s="9">
        <f>($AK$3+(M17+V17)*12*7.57%)*SUM(Fasering!$D$5:$D$10)</f>
        <v>1329.1184806569684</v>
      </c>
      <c r="AM17" s="9">
        <f>($AK$3+(N17+W17)*12*7.57%)*SUM(Fasering!$D$5:$D$11)</f>
        <v>1626.0951341475202</v>
      </c>
      <c r="AN17" s="82">
        <f>($AK$3+(O17+X17)*12*7.57%)*SUM(Fasering!$D$5:$D$12)</f>
        <v>1929.8001356508009</v>
      </c>
      <c r="AO17" s="5">
        <f>($AK$3+(I17+AA17)*12*7.57%)*SUM(Fasering!$D$5)</f>
        <v>0</v>
      </c>
      <c r="AP17" s="9">
        <f>($AK$3+(J17+AB17)*12*7.57%)*SUM(Fasering!$D$5:$D$7)</f>
        <v>469.44746898088789</v>
      </c>
      <c r="AQ17" s="9">
        <f>($AK$3+(K17+AC17)*12*7.57%)*SUM(Fasering!$D$5:$D$8)</f>
        <v>744.30986945809184</v>
      </c>
      <c r="AR17" s="9">
        <f>($AK$3+(L17+AD17)*12*7.57%)*SUM(Fasering!$D$5:$D$9)</f>
        <v>1023.1909529358735</v>
      </c>
      <c r="AS17" s="9">
        <f>($AK$3+(M17+AE17)*12*7.57%)*SUM(Fasering!$D$5:$D$10)</f>
        <v>1306.0907194142328</v>
      </c>
      <c r="AT17" s="9">
        <f>($AK$3+(N17+AF17)*12*7.57%)*SUM(Fasering!$D$5:$D$11)</f>
        <v>1592.3596659309519</v>
      </c>
      <c r="AU17" s="82">
        <f>($AK$3+(O17+AG17)*12*7.57%)*SUM(Fasering!$D$5:$D$12)</f>
        <v>1883.2877643632009</v>
      </c>
    </row>
    <row r="18" spans="1:47" x14ac:dyDescent="0.3">
      <c r="A18" s="32">
        <f t="shared" si="7"/>
        <v>8</v>
      </c>
      <c r="B18" s="125">
        <v>17361.599999999999</v>
      </c>
      <c r="C18" s="126"/>
      <c r="D18" s="125">
        <f t="shared" si="8"/>
        <v>23366.977439999999</v>
      </c>
      <c r="E18" s="127">
        <f t="shared" si="0"/>
        <v>579.25224008983662</v>
      </c>
      <c r="F18" s="125">
        <f t="shared" si="1"/>
        <v>1947.24812</v>
      </c>
      <c r="G18" s="127">
        <f t="shared" si="2"/>
        <v>48.271020007486385</v>
      </c>
      <c r="H18" s="61">
        <f t="shared" si="9"/>
        <v>1707.89</v>
      </c>
      <c r="I18" s="61">
        <f>GEW!$E$12+($F18-GEW!$E$12)*SUM(Fasering!$D$5)</f>
        <v>1821.9627753333334</v>
      </c>
      <c r="J18" s="61">
        <f>GEW!$E$12+($F18-GEW!$E$12)*SUM(Fasering!$D$5:$D$7)</f>
        <v>1854.3570166700295</v>
      </c>
      <c r="K18" s="61">
        <f>GEW!$E$12+($F18-GEW!$E$12)*SUM(Fasering!$D$5:$D$8)</f>
        <v>1872.9435939054385</v>
      </c>
      <c r="L18" s="61">
        <f>GEW!$E$12+($F18-GEW!$E$12)*SUM(Fasering!$D$5:$D$9)</f>
        <v>1891.5301711408474</v>
      </c>
      <c r="M18" s="61">
        <f>GEW!$E$12+($F18-GEW!$E$12)*SUM(Fasering!$D$5:$D$10)</f>
        <v>1910.1167483762563</v>
      </c>
      <c r="N18" s="61">
        <f>GEW!$E$12+($F18-GEW!$E$12)*SUM(Fasering!$D$5:$D$11)</f>
        <v>1928.6615427645911</v>
      </c>
      <c r="O18" s="63">
        <f>GEW!$E$12+($F18-GEW!$E$12)*SUM(Fasering!$D$5:$D$12)</f>
        <v>1947.24812</v>
      </c>
      <c r="P18" s="130">
        <f t="shared" si="3"/>
        <v>102.40392308333332</v>
      </c>
      <c r="Q18" s="131">
        <f t="shared" si="4"/>
        <v>2.538526944373519</v>
      </c>
      <c r="R18" s="45">
        <f>$P18*SUM(Fasering!$D$5)</f>
        <v>0</v>
      </c>
      <c r="S18" s="45">
        <f>$P18*SUM(Fasering!$D$5:$D$7)</f>
        <v>26.477936481812367</v>
      </c>
      <c r="T18" s="45">
        <f>$P18*SUM(Fasering!$D$5:$D$8)</f>
        <v>41.669964173967927</v>
      </c>
      <c r="U18" s="45">
        <f>$P18*SUM(Fasering!$D$5:$D$9)</f>
        <v>56.861991866123489</v>
      </c>
      <c r="V18" s="45">
        <f>$P18*SUM(Fasering!$D$5:$D$10)</f>
        <v>72.054019558279052</v>
      </c>
      <c r="W18" s="45">
        <f>$P18*SUM(Fasering!$D$5:$D$11)</f>
        <v>87.211895391177791</v>
      </c>
      <c r="X18" s="55">
        <f>$P18*SUM(Fasering!$D$5:$D$12)</f>
        <v>102.40392308333335</v>
      </c>
      <c r="Y18" s="130">
        <f t="shared" si="5"/>
        <v>51.201400749999998</v>
      </c>
      <c r="Z18" s="131">
        <f t="shared" si="6"/>
        <v>1.2692495705244682</v>
      </c>
      <c r="AA18" s="54">
        <f>$Y18*SUM(Fasering!$D$5)</f>
        <v>0</v>
      </c>
      <c r="AB18" s="45">
        <f>$Y18*SUM(Fasering!$D$5:$D$7)</f>
        <v>13.238823240542111</v>
      </c>
      <c r="AC18" s="45">
        <f>$Y18*SUM(Fasering!$D$5:$D$8)</f>
        <v>20.834753890954403</v>
      </c>
      <c r="AD18" s="45">
        <f>$Y18*SUM(Fasering!$D$5:$D$9)</f>
        <v>28.430684541366695</v>
      </c>
      <c r="AE18" s="45">
        <f>$Y18*SUM(Fasering!$D$5:$D$10)</f>
        <v>36.026615191778987</v>
      </c>
      <c r="AF18" s="45">
        <f>$Y18*SUM(Fasering!$D$5:$D$11)</f>
        <v>43.60547009958772</v>
      </c>
      <c r="AG18" s="55">
        <f>$Y18*SUM(Fasering!$D$5:$D$12)</f>
        <v>51.201400750000012</v>
      </c>
      <c r="AH18" s="5">
        <f>($AK$3+(I18+R18)*12*7.57%)*SUM(Fasering!$D$5)</f>
        <v>0</v>
      </c>
      <c r="AI18" s="9">
        <f>($AK$3+(J18+S18)*12*7.57%)*SUM(Fasering!$D$5:$D$7)</f>
        <v>477.17165954830949</v>
      </c>
      <c r="AJ18" s="9">
        <f>($AK$3+(K18+T18)*12*7.57%)*SUM(Fasering!$D$5:$D$8)</f>
        <v>763.44057389629234</v>
      </c>
      <c r="AK18" s="9">
        <f>($AK$3+(L18+U18)*12*7.57%)*SUM(Fasering!$D$5:$D$9)</f>
        <v>1058.8138179904836</v>
      </c>
      <c r="AL18" s="9">
        <f>($AK$3+(M18+V18)*12*7.57%)*SUM(Fasering!$D$5:$D$10)</f>
        <v>1363.2913918308839</v>
      </c>
      <c r="AM18" s="9">
        <f>($AK$3+(N18+W18)*12*7.57%)*SUM(Fasering!$D$5:$D$11)</f>
        <v>1676.1581492458258</v>
      </c>
      <c r="AN18" s="82">
        <f>($AK$3+(O18+X18)*12*7.57%)*SUM(Fasering!$D$5:$D$12)</f>
        <v>1998.8239159369007</v>
      </c>
      <c r="AO18" s="5">
        <f>($AK$3+(I18+AA18)*12*7.57%)*SUM(Fasering!$D$5)</f>
        <v>0</v>
      </c>
      <c r="AP18" s="9">
        <f>($AK$3+(J18+AB18)*12*7.57%)*SUM(Fasering!$D$5:$D$7)</f>
        <v>474.06206644974662</v>
      </c>
      <c r="AQ18" s="9">
        <f>($AK$3+(K18+AC18)*12*7.57%)*SUM(Fasering!$D$5:$D$8)</f>
        <v>755.73896348515359</v>
      </c>
      <c r="AR18" s="9">
        <f>($AK$3+(L18+AD18)*12*7.57%)*SUM(Fasering!$D$5:$D$9)</f>
        <v>1044.472818197954</v>
      </c>
      <c r="AS18" s="9">
        <f>($AK$3+(M18+AE18)*12*7.57%)*SUM(Fasering!$D$5:$D$10)</f>
        <v>1340.2636305881483</v>
      </c>
      <c r="AT18" s="9">
        <f>($AK$3+(N18+AF18)*12*7.57%)*SUM(Fasering!$D$5:$D$11)</f>
        <v>1642.4226810292578</v>
      </c>
      <c r="AU18" s="82">
        <f>($AK$3+(O18+AG18)*12*7.57%)*SUM(Fasering!$D$5:$D$12)</f>
        <v>1952.3115446493005</v>
      </c>
    </row>
    <row r="19" spans="1:47" x14ac:dyDescent="0.3">
      <c r="A19" s="32">
        <f t="shared" si="7"/>
        <v>9</v>
      </c>
      <c r="B19" s="125">
        <v>17419.93</v>
      </c>
      <c r="C19" s="126"/>
      <c r="D19" s="125">
        <f t="shared" si="8"/>
        <v>23445.483787000001</v>
      </c>
      <c r="E19" s="127">
        <f t="shared" si="0"/>
        <v>581.19836159732677</v>
      </c>
      <c r="F19" s="125">
        <f t="shared" si="1"/>
        <v>1953.7903155833335</v>
      </c>
      <c r="G19" s="127">
        <f t="shared" si="2"/>
        <v>48.433196799777228</v>
      </c>
      <c r="H19" s="61">
        <f t="shared" si="9"/>
        <v>1707.89</v>
      </c>
      <c r="I19" s="61">
        <f>GEW!$E$12+($F19-GEW!$E$12)*SUM(Fasering!$D$5)</f>
        <v>1821.9627753333334</v>
      </c>
      <c r="J19" s="61">
        <f>GEW!$E$12+($F19-GEW!$E$12)*SUM(Fasering!$D$5:$D$7)</f>
        <v>1856.0485909172987</v>
      </c>
      <c r="K19" s="61">
        <f>GEW!$E$12+($F19-GEW!$E$12)*SUM(Fasering!$D$5:$D$8)</f>
        <v>1875.6057287862941</v>
      </c>
      <c r="L19" s="61">
        <f>GEW!$E$12+($F19-GEW!$E$12)*SUM(Fasering!$D$5:$D$9)</f>
        <v>1895.1628666552895</v>
      </c>
      <c r="M19" s="61">
        <f>GEW!$E$12+($F19-GEW!$E$12)*SUM(Fasering!$D$5:$D$10)</f>
        <v>1914.7200045242851</v>
      </c>
      <c r="N19" s="61">
        <f>GEW!$E$12+($F19-GEW!$E$12)*SUM(Fasering!$D$5:$D$11)</f>
        <v>1934.2331777143381</v>
      </c>
      <c r="O19" s="63">
        <f>GEW!$E$12+($F19-GEW!$E$12)*SUM(Fasering!$D$5:$D$12)</f>
        <v>1953.7903155833335</v>
      </c>
      <c r="P19" s="130">
        <f t="shared" si="3"/>
        <v>102.40392308333332</v>
      </c>
      <c r="Q19" s="131">
        <f t="shared" si="4"/>
        <v>2.538526944373519</v>
      </c>
      <c r="R19" s="45">
        <f>$P19*SUM(Fasering!$D$5)</f>
        <v>0</v>
      </c>
      <c r="S19" s="45">
        <f>$P19*SUM(Fasering!$D$5:$D$7)</f>
        <v>26.477936481812367</v>
      </c>
      <c r="T19" s="45">
        <f>$P19*SUM(Fasering!$D$5:$D$8)</f>
        <v>41.669964173967927</v>
      </c>
      <c r="U19" s="45">
        <f>$P19*SUM(Fasering!$D$5:$D$9)</f>
        <v>56.861991866123489</v>
      </c>
      <c r="V19" s="45">
        <f>$P19*SUM(Fasering!$D$5:$D$10)</f>
        <v>72.054019558279052</v>
      </c>
      <c r="W19" s="45">
        <f>$P19*SUM(Fasering!$D$5:$D$11)</f>
        <v>87.211895391177791</v>
      </c>
      <c r="X19" s="55">
        <f>$P19*SUM(Fasering!$D$5:$D$12)</f>
        <v>102.40392308333335</v>
      </c>
      <c r="Y19" s="130">
        <f t="shared" si="5"/>
        <v>51.201400749999998</v>
      </c>
      <c r="Z19" s="131">
        <f t="shared" si="6"/>
        <v>1.2692495705244682</v>
      </c>
      <c r="AA19" s="54">
        <f>$Y19*SUM(Fasering!$D$5)</f>
        <v>0</v>
      </c>
      <c r="AB19" s="45">
        <f>$Y19*SUM(Fasering!$D$5:$D$7)</f>
        <v>13.238823240542111</v>
      </c>
      <c r="AC19" s="45">
        <f>$Y19*SUM(Fasering!$D$5:$D$8)</f>
        <v>20.834753890954403</v>
      </c>
      <c r="AD19" s="45">
        <f>$Y19*SUM(Fasering!$D$5:$D$9)</f>
        <v>28.430684541366695</v>
      </c>
      <c r="AE19" s="45">
        <f>$Y19*SUM(Fasering!$D$5:$D$10)</f>
        <v>36.026615191778987</v>
      </c>
      <c r="AF19" s="45">
        <f>$Y19*SUM(Fasering!$D$5:$D$11)</f>
        <v>43.60547009958772</v>
      </c>
      <c r="AG19" s="55">
        <f>$Y19*SUM(Fasering!$D$5:$D$12)</f>
        <v>51.201400750000012</v>
      </c>
      <c r="AH19" s="5">
        <f>($AK$3+(I19+R19)*12*7.57%)*SUM(Fasering!$D$5)</f>
        <v>0</v>
      </c>
      <c r="AI19" s="9">
        <f>($AK$3+(J19+S19)*12*7.57%)*SUM(Fasering!$D$5:$D$7)</f>
        <v>477.56897525285518</v>
      </c>
      <c r="AJ19" s="9">
        <f>($AK$3+(K19+T19)*12*7.57%)*SUM(Fasering!$D$5:$D$8)</f>
        <v>764.42461607468908</v>
      </c>
      <c r="AK19" s="9">
        <f>($AK$3+(L19+U19)*12*7.57%)*SUM(Fasering!$D$5:$D$9)</f>
        <v>1060.6461813434546</v>
      </c>
      <c r="AL19" s="9">
        <f>($AK$3+(M19+V19)*12*7.57%)*SUM(Fasering!$D$5:$D$10)</f>
        <v>1366.2336710591517</v>
      </c>
      <c r="AM19" s="9">
        <f>($AK$3+(N19+W19)*12*7.57%)*SUM(Fasering!$D$5:$D$11)</f>
        <v>1680.4685625049874</v>
      </c>
      <c r="AN19" s="82">
        <f>($AK$3+(O19+X19)*12*7.57%)*SUM(Fasering!$D$5:$D$12)</f>
        <v>2004.7668464048008</v>
      </c>
      <c r="AO19" s="5">
        <f>($AK$3+(I19+AA19)*12*7.57%)*SUM(Fasering!$D$5)</f>
        <v>0</v>
      </c>
      <c r="AP19" s="9">
        <f>($AK$3+(J19+AB19)*12*7.57%)*SUM(Fasering!$D$5:$D$7)</f>
        <v>474.45938215429226</v>
      </c>
      <c r="AQ19" s="9">
        <f>($AK$3+(K19+AC19)*12*7.57%)*SUM(Fasering!$D$5:$D$8)</f>
        <v>756.72300566355045</v>
      </c>
      <c r="AR19" s="9">
        <f>($AK$3+(L19+AD19)*12*7.57%)*SUM(Fasering!$D$5:$D$9)</f>
        <v>1046.3051815509248</v>
      </c>
      <c r="AS19" s="9">
        <f>($AK$3+(M19+AE19)*12*7.57%)*SUM(Fasering!$D$5:$D$10)</f>
        <v>1343.2059098164161</v>
      </c>
      <c r="AT19" s="9">
        <f>($AK$3+(N19+AF19)*12*7.57%)*SUM(Fasering!$D$5:$D$11)</f>
        <v>1646.7330942884194</v>
      </c>
      <c r="AU19" s="82">
        <f>($AK$3+(O19+AG19)*12*7.57%)*SUM(Fasering!$D$5:$D$12)</f>
        <v>1958.2544751172006</v>
      </c>
    </row>
    <row r="20" spans="1:47" x14ac:dyDescent="0.3">
      <c r="A20" s="32">
        <f t="shared" si="7"/>
        <v>10</v>
      </c>
      <c r="B20" s="125">
        <v>18154.060000000001</v>
      </c>
      <c r="C20" s="126"/>
      <c r="D20" s="125">
        <f t="shared" si="8"/>
        <v>24433.549354000002</v>
      </c>
      <c r="E20" s="127">
        <f t="shared" si="0"/>
        <v>605.69186720839673</v>
      </c>
      <c r="F20" s="125">
        <f t="shared" si="1"/>
        <v>2036.1291128333335</v>
      </c>
      <c r="G20" s="127">
        <f t="shared" si="2"/>
        <v>50.474322267366389</v>
      </c>
      <c r="H20" s="61">
        <f t="shared" si="9"/>
        <v>1707.89</v>
      </c>
      <c r="I20" s="61">
        <f>GEW!$E$12+($F20-GEW!$E$12)*SUM(Fasering!$D$5)</f>
        <v>1821.9627753333334</v>
      </c>
      <c r="J20" s="61">
        <f>GEW!$E$12+($F20-GEW!$E$12)*SUM(Fasering!$D$5:$D$7)</f>
        <v>1877.3384143725991</v>
      </c>
      <c r="K20" s="61">
        <f>GEW!$E$12+($F20-GEW!$E$12)*SUM(Fasering!$D$5:$D$8)</f>
        <v>1909.1108390225788</v>
      </c>
      <c r="L20" s="61">
        <f>GEW!$E$12+($F20-GEW!$E$12)*SUM(Fasering!$D$5:$D$9)</f>
        <v>1940.8832636725588</v>
      </c>
      <c r="M20" s="61">
        <f>GEW!$E$12+($F20-GEW!$E$12)*SUM(Fasering!$D$5:$D$10)</f>
        <v>1972.6556883225385</v>
      </c>
      <c r="N20" s="61">
        <f>GEW!$E$12+($F20-GEW!$E$12)*SUM(Fasering!$D$5:$D$11)</f>
        <v>2004.3566881833538</v>
      </c>
      <c r="O20" s="63">
        <f>GEW!$E$12+($F20-GEW!$E$12)*SUM(Fasering!$D$5:$D$12)</f>
        <v>2036.1291128333335</v>
      </c>
      <c r="P20" s="125">
        <f t="shared" si="3"/>
        <v>102.40392308333332</v>
      </c>
      <c r="Q20" s="127">
        <f t="shared" si="4"/>
        <v>2.538526944373519</v>
      </c>
      <c r="R20" s="45">
        <f>$P20*SUM(Fasering!$D$5)</f>
        <v>0</v>
      </c>
      <c r="S20" s="45">
        <f>$P20*SUM(Fasering!$D$5:$D$7)</f>
        <v>26.477936481812367</v>
      </c>
      <c r="T20" s="45">
        <f>$P20*SUM(Fasering!$D$5:$D$8)</f>
        <v>41.669964173967927</v>
      </c>
      <c r="U20" s="45">
        <f>$P20*SUM(Fasering!$D$5:$D$9)</f>
        <v>56.861991866123489</v>
      </c>
      <c r="V20" s="45">
        <f>$P20*SUM(Fasering!$D$5:$D$10)</f>
        <v>72.054019558279052</v>
      </c>
      <c r="W20" s="45">
        <f>$P20*SUM(Fasering!$D$5:$D$11)</f>
        <v>87.211895391177791</v>
      </c>
      <c r="X20" s="55">
        <f>$P20*SUM(Fasering!$D$5:$D$12)</f>
        <v>102.40392308333335</v>
      </c>
      <c r="Y20" s="125">
        <f t="shared" si="5"/>
        <v>51.201400749999998</v>
      </c>
      <c r="Z20" s="127">
        <f t="shared" si="6"/>
        <v>1.2692495705244682</v>
      </c>
      <c r="AA20" s="54">
        <f>$Y20*SUM(Fasering!$D$5)</f>
        <v>0</v>
      </c>
      <c r="AB20" s="45">
        <f>$Y20*SUM(Fasering!$D$5:$D$7)</f>
        <v>13.238823240542111</v>
      </c>
      <c r="AC20" s="45">
        <f>$Y20*SUM(Fasering!$D$5:$D$8)</f>
        <v>20.834753890954403</v>
      </c>
      <c r="AD20" s="45">
        <f>$Y20*SUM(Fasering!$D$5:$D$9)</f>
        <v>28.430684541366695</v>
      </c>
      <c r="AE20" s="45">
        <f>$Y20*SUM(Fasering!$D$5:$D$10)</f>
        <v>36.026615191778987</v>
      </c>
      <c r="AF20" s="45">
        <f>$Y20*SUM(Fasering!$D$5:$D$11)</f>
        <v>43.60547009958772</v>
      </c>
      <c r="AG20" s="55">
        <f>$Y20*SUM(Fasering!$D$5:$D$12)</f>
        <v>51.201400750000012</v>
      </c>
      <c r="AH20" s="5">
        <f>($AK$3+(I20+R20)*12*7.57%)*SUM(Fasering!$D$5)</f>
        <v>0</v>
      </c>
      <c r="AI20" s="9">
        <f>($AK$3+(J20+S20)*12*7.57%)*SUM(Fasering!$D$5:$D$7)</f>
        <v>482.56951319521914</v>
      </c>
      <c r="AJ20" s="9">
        <f>($AK$3+(K20+T20)*12*7.57%)*SUM(Fasering!$D$5:$D$8)</f>
        <v>776.80957894845005</v>
      </c>
      <c r="AK20" s="9">
        <f>($AK$3+(L20+U20)*12*7.57%)*SUM(Fasering!$D$5:$D$9)</f>
        <v>1083.7079490156043</v>
      </c>
      <c r="AL20" s="9">
        <f>($AK$3+(M20+V20)*12*7.57%)*SUM(Fasering!$D$5:$D$10)</f>
        <v>1403.2646233966823</v>
      </c>
      <c r="AM20" s="9">
        <f>($AK$3+(N20+W20)*12*7.57%)*SUM(Fasering!$D$5:$D$11)</f>
        <v>1734.718582836691</v>
      </c>
      <c r="AN20" s="82">
        <f>($AK$3+(O20+X20)*12*7.57%)*SUM(Fasering!$D$5:$D$12)</f>
        <v>2079.5634098267005</v>
      </c>
      <c r="AO20" s="5">
        <f>($AK$3+(I20+AA20)*12*7.57%)*SUM(Fasering!$D$5)</f>
        <v>0</v>
      </c>
      <c r="AP20" s="9">
        <f>($AK$3+(J20+AB20)*12*7.57%)*SUM(Fasering!$D$5:$D$7)</f>
        <v>479.45992009665628</v>
      </c>
      <c r="AQ20" s="9">
        <f>($AK$3+(K20+AC20)*12*7.57%)*SUM(Fasering!$D$5:$D$8)</f>
        <v>769.10796853731131</v>
      </c>
      <c r="AR20" s="9">
        <f>($AK$3+(L20+AD20)*12*7.57%)*SUM(Fasering!$D$5:$D$9)</f>
        <v>1069.3669492230749</v>
      </c>
      <c r="AS20" s="9">
        <f>($AK$3+(M20+AE20)*12*7.57%)*SUM(Fasering!$D$5:$D$10)</f>
        <v>1380.2368621539467</v>
      </c>
      <c r="AT20" s="9">
        <f>($AK$3+(N20+AF20)*12*7.57%)*SUM(Fasering!$D$5:$D$11)</f>
        <v>1700.9831146201229</v>
      </c>
      <c r="AU20" s="82">
        <f>($AK$3+(O20+AG20)*12*7.57%)*SUM(Fasering!$D$5:$D$12)</f>
        <v>2033.0510385391008</v>
      </c>
    </row>
    <row r="21" spans="1:47" x14ac:dyDescent="0.3">
      <c r="A21" s="32">
        <f t="shared" si="7"/>
        <v>11</v>
      </c>
      <c r="B21" s="125">
        <v>18156.099999999999</v>
      </c>
      <c r="C21" s="126"/>
      <c r="D21" s="125">
        <f t="shared" si="8"/>
        <v>24436.294989999999</v>
      </c>
      <c r="E21" s="127">
        <f t="shared" si="0"/>
        <v>605.75992974697499</v>
      </c>
      <c r="F21" s="125">
        <f t="shared" si="1"/>
        <v>2036.3579158333332</v>
      </c>
      <c r="G21" s="127">
        <f t="shared" si="2"/>
        <v>50.479994145581252</v>
      </c>
      <c r="H21" s="61">
        <f t="shared" si="9"/>
        <v>1707.89</v>
      </c>
      <c r="I21" s="61">
        <f>GEW!$E$12+($F21-GEW!$E$12)*SUM(Fasering!$D$5)</f>
        <v>1821.9627753333334</v>
      </c>
      <c r="J21" s="61">
        <f>GEW!$E$12+($F21-GEW!$E$12)*SUM(Fasering!$D$5:$D$7)</f>
        <v>1877.3975745211405</v>
      </c>
      <c r="K21" s="61">
        <f>GEW!$E$12+($F21-GEW!$E$12)*SUM(Fasering!$D$5:$D$8)</f>
        <v>1909.2039430026396</v>
      </c>
      <c r="L21" s="61">
        <f>GEW!$E$12+($F21-GEW!$E$12)*SUM(Fasering!$D$5:$D$9)</f>
        <v>1941.0103114841386</v>
      </c>
      <c r="M21" s="61">
        <f>GEW!$E$12+($F21-GEW!$E$12)*SUM(Fasering!$D$5:$D$10)</f>
        <v>1972.8166799656376</v>
      </c>
      <c r="N21" s="61">
        <f>GEW!$E$12+($F21-GEW!$E$12)*SUM(Fasering!$D$5:$D$11)</f>
        <v>2004.5515473518342</v>
      </c>
      <c r="O21" s="63">
        <f>GEW!$E$12+($F21-GEW!$E$12)*SUM(Fasering!$D$5:$D$12)</f>
        <v>2036.3579158333332</v>
      </c>
      <c r="P21" s="125">
        <f t="shared" si="3"/>
        <v>102.40392308333332</v>
      </c>
      <c r="Q21" s="127">
        <f t="shared" si="4"/>
        <v>2.538526944373519</v>
      </c>
      <c r="R21" s="45">
        <f>$P21*SUM(Fasering!$D$5)</f>
        <v>0</v>
      </c>
      <c r="S21" s="45">
        <f>$P21*SUM(Fasering!$D$5:$D$7)</f>
        <v>26.477936481812367</v>
      </c>
      <c r="T21" s="45">
        <f>$P21*SUM(Fasering!$D$5:$D$8)</f>
        <v>41.669964173967927</v>
      </c>
      <c r="U21" s="45">
        <f>$P21*SUM(Fasering!$D$5:$D$9)</f>
        <v>56.861991866123489</v>
      </c>
      <c r="V21" s="45">
        <f>$P21*SUM(Fasering!$D$5:$D$10)</f>
        <v>72.054019558279052</v>
      </c>
      <c r="W21" s="45">
        <f>$P21*SUM(Fasering!$D$5:$D$11)</f>
        <v>87.211895391177791</v>
      </c>
      <c r="X21" s="55">
        <f>$P21*SUM(Fasering!$D$5:$D$12)</f>
        <v>102.40392308333335</v>
      </c>
      <c r="Y21" s="125">
        <f t="shared" si="5"/>
        <v>51.201400749999998</v>
      </c>
      <c r="Z21" s="127">
        <f t="shared" si="6"/>
        <v>1.2692495705244682</v>
      </c>
      <c r="AA21" s="54">
        <f>$Y21*SUM(Fasering!$D$5)</f>
        <v>0</v>
      </c>
      <c r="AB21" s="45">
        <f>$Y21*SUM(Fasering!$D$5:$D$7)</f>
        <v>13.238823240542111</v>
      </c>
      <c r="AC21" s="45">
        <f>$Y21*SUM(Fasering!$D$5:$D$8)</f>
        <v>20.834753890954403</v>
      </c>
      <c r="AD21" s="45">
        <f>$Y21*SUM(Fasering!$D$5:$D$9)</f>
        <v>28.430684541366695</v>
      </c>
      <c r="AE21" s="45">
        <f>$Y21*SUM(Fasering!$D$5:$D$10)</f>
        <v>36.026615191778987</v>
      </c>
      <c r="AF21" s="45">
        <f>$Y21*SUM(Fasering!$D$5:$D$11)</f>
        <v>43.60547009958772</v>
      </c>
      <c r="AG21" s="55">
        <f>$Y21*SUM(Fasering!$D$5:$D$12)</f>
        <v>51.201400750000012</v>
      </c>
      <c r="AH21" s="5">
        <f>($AK$3+(I21+R21)*12*7.57%)*SUM(Fasering!$D$5)</f>
        <v>0</v>
      </c>
      <c r="AI21" s="9">
        <f>($AK$3+(J21+S21)*12*7.57%)*SUM(Fasering!$D$5:$D$7)</f>
        <v>482.58340868702908</v>
      </c>
      <c r="AJ21" s="9">
        <f>($AK$3+(K21+T21)*12*7.57%)*SUM(Fasering!$D$5:$D$8)</f>
        <v>776.84399427579319</v>
      </c>
      <c r="AK21" s="9">
        <f>($AK$3+(L21+U21)*12*7.57%)*SUM(Fasering!$D$5:$D$9)</f>
        <v>1083.7720330416639</v>
      </c>
      <c r="AL21" s="9">
        <f>($AK$3+(M21+V21)*12*7.57%)*SUM(Fasering!$D$5:$D$10)</f>
        <v>1403.3675249846412</v>
      </c>
      <c r="AM21" s="9">
        <f>($AK$3+(N21+W21)*12*7.57%)*SUM(Fasering!$D$5:$D$11)</f>
        <v>1734.8693327603783</v>
      </c>
      <c r="AN21" s="82">
        <f>($AK$3+(O21+X21)*12*7.57%)*SUM(Fasering!$D$5:$D$12)</f>
        <v>2079.7712544719002</v>
      </c>
      <c r="AO21" s="5">
        <f>($AK$3+(I21+AA21)*12*7.57%)*SUM(Fasering!$D$5)</f>
        <v>0</v>
      </c>
      <c r="AP21" s="9">
        <f>($AK$3+(J21+AB21)*12*7.57%)*SUM(Fasering!$D$5:$D$7)</f>
        <v>479.47381558846615</v>
      </c>
      <c r="AQ21" s="9">
        <f>($AK$3+(K21+AC21)*12*7.57%)*SUM(Fasering!$D$5:$D$8)</f>
        <v>769.14238386465445</v>
      </c>
      <c r="AR21" s="9">
        <f>($AK$3+(L21+AD21)*12*7.57%)*SUM(Fasering!$D$5:$D$9)</f>
        <v>1069.4310332491343</v>
      </c>
      <c r="AS21" s="9">
        <f>($AK$3+(M21+AE21)*12*7.57%)*SUM(Fasering!$D$5:$D$10)</f>
        <v>1380.3397637419057</v>
      </c>
      <c r="AT21" s="9">
        <f>($AK$3+(N21+AF21)*12*7.57%)*SUM(Fasering!$D$5:$D$11)</f>
        <v>1701.13386454381</v>
      </c>
      <c r="AU21" s="82">
        <f>($AK$3+(O21+AG21)*12*7.57%)*SUM(Fasering!$D$5:$D$12)</f>
        <v>2033.2588831843007</v>
      </c>
    </row>
    <row r="22" spans="1:47" x14ac:dyDescent="0.3">
      <c r="A22" s="32">
        <f t="shared" si="7"/>
        <v>12</v>
      </c>
      <c r="B22" s="125">
        <v>18946.509999999998</v>
      </c>
      <c r="C22" s="126"/>
      <c r="D22" s="125">
        <f t="shared" si="8"/>
        <v>25500.107809000001</v>
      </c>
      <c r="E22" s="127">
        <f t="shared" si="0"/>
        <v>632.13116068706177</v>
      </c>
      <c r="F22" s="125">
        <f t="shared" si="1"/>
        <v>2125.0089840833334</v>
      </c>
      <c r="G22" s="127">
        <f t="shared" si="2"/>
        <v>52.677596723921809</v>
      </c>
      <c r="H22" s="61">
        <f t="shared" si="9"/>
        <v>1707.89</v>
      </c>
      <c r="I22" s="61">
        <f>GEW!$E$12+($F22-GEW!$E$12)*SUM(Fasering!$D$5)</f>
        <v>1821.9627753333334</v>
      </c>
      <c r="J22" s="61">
        <f>GEW!$E$12+($F22-GEW!$E$12)*SUM(Fasering!$D$5:$D$7)</f>
        <v>1900.3195220744403</v>
      </c>
      <c r="K22" s="61">
        <f>GEW!$E$12+($F22-GEW!$E$12)*SUM(Fasering!$D$5:$D$8)</f>
        <v>1945.2776277476601</v>
      </c>
      <c r="L22" s="61">
        <f>GEW!$E$12+($F22-GEW!$E$12)*SUM(Fasering!$D$5:$D$9)</f>
        <v>1990.2357334208796</v>
      </c>
      <c r="M22" s="61">
        <f>GEW!$E$12+($F22-GEW!$E$12)*SUM(Fasering!$D$5:$D$10)</f>
        <v>2035.1938390940993</v>
      </c>
      <c r="N22" s="61">
        <f>GEW!$E$12+($F22-GEW!$E$12)*SUM(Fasering!$D$5:$D$11)</f>
        <v>2080.0508784101139</v>
      </c>
      <c r="O22" s="63">
        <f>GEW!$E$12+($F22-GEW!$E$12)*SUM(Fasering!$D$5:$D$12)</f>
        <v>2125.0089840833334</v>
      </c>
      <c r="P22" s="125">
        <f t="shared" si="3"/>
        <v>102.40392308333332</v>
      </c>
      <c r="Q22" s="127">
        <f t="shared" si="4"/>
        <v>2.538526944373519</v>
      </c>
      <c r="R22" s="45">
        <f>$P22*SUM(Fasering!$D$5)</f>
        <v>0</v>
      </c>
      <c r="S22" s="45">
        <f>$P22*SUM(Fasering!$D$5:$D$7)</f>
        <v>26.477936481812367</v>
      </c>
      <c r="T22" s="45">
        <f>$P22*SUM(Fasering!$D$5:$D$8)</f>
        <v>41.669964173967927</v>
      </c>
      <c r="U22" s="45">
        <f>$P22*SUM(Fasering!$D$5:$D$9)</f>
        <v>56.861991866123489</v>
      </c>
      <c r="V22" s="45">
        <f>$P22*SUM(Fasering!$D$5:$D$10)</f>
        <v>72.054019558279052</v>
      </c>
      <c r="W22" s="45">
        <f>$P22*SUM(Fasering!$D$5:$D$11)</f>
        <v>87.211895391177791</v>
      </c>
      <c r="X22" s="55">
        <f>$P22*SUM(Fasering!$D$5:$D$12)</f>
        <v>102.40392308333335</v>
      </c>
      <c r="Y22" s="125">
        <f t="shared" si="5"/>
        <v>51.201400749999998</v>
      </c>
      <c r="Z22" s="127">
        <f t="shared" si="6"/>
        <v>1.2692495705244682</v>
      </c>
      <c r="AA22" s="54">
        <f>$Y22*SUM(Fasering!$D$5)</f>
        <v>0</v>
      </c>
      <c r="AB22" s="45">
        <f>$Y22*SUM(Fasering!$D$5:$D$7)</f>
        <v>13.238823240542111</v>
      </c>
      <c r="AC22" s="45">
        <f>$Y22*SUM(Fasering!$D$5:$D$8)</f>
        <v>20.834753890954403</v>
      </c>
      <c r="AD22" s="45">
        <f>$Y22*SUM(Fasering!$D$5:$D$9)</f>
        <v>28.430684541366695</v>
      </c>
      <c r="AE22" s="45">
        <f>$Y22*SUM(Fasering!$D$5:$D$10)</f>
        <v>36.026615191778987</v>
      </c>
      <c r="AF22" s="45">
        <f>$Y22*SUM(Fasering!$D$5:$D$11)</f>
        <v>43.60547009958772</v>
      </c>
      <c r="AG22" s="55">
        <f>$Y22*SUM(Fasering!$D$5:$D$12)</f>
        <v>51.201400750000012</v>
      </c>
      <c r="AH22" s="5">
        <f>($AK$3+(I22+R22)*12*7.57%)*SUM(Fasering!$D$5)</f>
        <v>0</v>
      </c>
      <c r="AI22" s="9">
        <f>($AK$3+(J22+S22)*12*7.57%)*SUM(Fasering!$D$5:$D$7)</f>
        <v>487.96729872697284</v>
      </c>
      <c r="AJ22" s="9">
        <f>($AK$3+(K22+T22)*12*7.57%)*SUM(Fasering!$D$5:$D$8)</f>
        <v>790.17841529802286</v>
      </c>
      <c r="AK22" s="9">
        <f>($AK$3+(L22+U22)*12*7.57%)*SUM(Fasering!$D$5:$D$9)</f>
        <v>1108.6017659033421</v>
      </c>
      <c r="AL22" s="9">
        <f>($AK$3+(M22+V22)*12*7.57%)*SUM(Fasering!$D$5:$D$10)</f>
        <v>1443.2373505429314</v>
      </c>
      <c r="AM22" s="9">
        <f>($AK$3+(N22+W22)*12*7.57%)*SUM(Fasering!$D$5:$D$11)</f>
        <v>1793.2782774573416</v>
      </c>
      <c r="AN22" s="82">
        <f>($AK$3+(O22+X22)*12*7.57%)*SUM(Fasering!$D$5:$D$12)</f>
        <v>2160.3018848702004</v>
      </c>
      <c r="AO22" s="5">
        <f>($AK$3+(I22+AA22)*12*7.57%)*SUM(Fasering!$D$5)</f>
        <v>0</v>
      </c>
      <c r="AP22" s="9">
        <f>($AK$3+(J22+AB22)*12*7.57%)*SUM(Fasering!$D$5:$D$7)</f>
        <v>484.85770562840986</v>
      </c>
      <c r="AQ22" s="9">
        <f>($AK$3+(K22+AC22)*12*7.57%)*SUM(Fasering!$D$5:$D$8)</f>
        <v>782.476804886884</v>
      </c>
      <c r="AR22" s="9">
        <f>($AK$3+(L22+AD22)*12*7.57%)*SUM(Fasering!$D$5:$D$9)</f>
        <v>1094.2607661108127</v>
      </c>
      <c r="AS22" s="9">
        <f>($AK$3+(M22+AE22)*12*7.57%)*SUM(Fasering!$D$5:$D$10)</f>
        <v>1420.2095893001956</v>
      </c>
      <c r="AT22" s="9">
        <f>($AK$3+(N22+AF22)*12*7.57%)*SUM(Fasering!$D$5:$D$11)</f>
        <v>1759.542809240774</v>
      </c>
      <c r="AU22" s="82">
        <f>($AK$3+(O22+AG22)*12*7.57%)*SUM(Fasering!$D$5:$D$12)</f>
        <v>2113.7895135826006</v>
      </c>
    </row>
    <row r="23" spans="1:47" x14ac:dyDescent="0.3">
      <c r="A23" s="32">
        <f t="shared" si="7"/>
        <v>13</v>
      </c>
      <c r="B23" s="125">
        <v>18946.509999999998</v>
      </c>
      <c r="C23" s="126"/>
      <c r="D23" s="125">
        <f t="shared" si="8"/>
        <v>25500.107809000001</v>
      </c>
      <c r="E23" s="127">
        <f t="shared" si="0"/>
        <v>632.13116068706177</v>
      </c>
      <c r="F23" s="125">
        <f t="shared" si="1"/>
        <v>2125.0089840833334</v>
      </c>
      <c r="G23" s="127">
        <f t="shared" si="2"/>
        <v>52.677596723921809</v>
      </c>
      <c r="H23" s="61">
        <f t="shared" si="9"/>
        <v>1707.89</v>
      </c>
      <c r="I23" s="61">
        <f>GEW!$E$12+($F23-GEW!$E$12)*SUM(Fasering!$D$5)</f>
        <v>1821.9627753333334</v>
      </c>
      <c r="J23" s="61">
        <f>GEW!$E$12+($F23-GEW!$E$12)*SUM(Fasering!$D$5:$D$7)</f>
        <v>1900.3195220744403</v>
      </c>
      <c r="K23" s="61">
        <f>GEW!$E$12+($F23-GEW!$E$12)*SUM(Fasering!$D$5:$D$8)</f>
        <v>1945.2776277476601</v>
      </c>
      <c r="L23" s="61">
        <f>GEW!$E$12+($F23-GEW!$E$12)*SUM(Fasering!$D$5:$D$9)</f>
        <v>1990.2357334208796</v>
      </c>
      <c r="M23" s="61">
        <f>GEW!$E$12+($F23-GEW!$E$12)*SUM(Fasering!$D$5:$D$10)</f>
        <v>2035.1938390940993</v>
      </c>
      <c r="N23" s="61">
        <f>GEW!$E$12+($F23-GEW!$E$12)*SUM(Fasering!$D$5:$D$11)</f>
        <v>2080.0508784101139</v>
      </c>
      <c r="O23" s="63">
        <f>GEW!$E$12+($F23-GEW!$E$12)*SUM(Fasering!$D$5:$D$12)</f>
        <v>2125.0089840833334</v>
      </c>
      <c r="P23" s="125">
        <f t="shared" si="3"/>
        <v>102.40392308333332</v>
      </c>
      <c r="Q23" s="127">
        <f t="shared" si="4"/>
        <v>2.538526944373519</v>
      </c>
      <c r="R23" s="45">
        <f>$P23*SUM(Fasering!$D$5)</f>
        <v>0</v>
      </c>
      <c r="S23" s="45">
        <f>$P23*SUM(Fasering!$D$5:$D$7)</f>
        <v>26.477936481812367</v>
      </c>
      <c r="T23" s="45">
        <f>$P23*SUM(Fasering!$D$5:$D$8)</f>
        <v>41.669964173967927</v>
      </c>
      <c r="U23" s="45">
        <f>$P23*SUM(Fasering!$D$5:$D$9)</f>
        <v>56.861991866123489</v>
      </c>
      <c r="V23" s="45">
        <f>$P23*SUM(Fasering!$D$5:$D$10)</f>
        <v>72.054019558279052</v>
      </c>
      <c r="W23" s="45">
        <f>$P23*SUM(Fasering!$D$5:$D$11)</f>
        <v>87.211895391177791</v>
      </c>
      <c r="X23" s="55">
        <f>$P23*SUM(Fasering!$D$5:$D$12)</f>
        <v>102.40392308333335</v>
      </c>
      <c r="Y23" s="125">
        <f t="shared" si="5"/>
        <v>51.201400749999998</v>
      </c>
      <c r="Z23" s="127">
        <f t="shared" si="6"/>
        <v>1.2692495705244682</v>
      </c>
      <c r="AA23" s="54">
        <f>$Y23*SUM(Fasering!$D$5)</f>
        <v>0</v>
      </c>
      <c r="AB23" s="45">
        <f>$Y23*SUM(Fasering!$D$5:$D$7)</f>
        <v>13.238823240542111</v>
      </c>
      <c r="AC23" s="45">
        <f>$Y23*SUM(Fasering!$D$5:$D$8)</f>
        <v>20.834753890954403</v>
      </c>
      <c r="AD23" s="45">
        <f>$Y23*SUM(Fasering!$D$5:$D$9)</f>
        <v>28.430684541366695</v>
      </c>
      <c r="AE23" s="45">
        <f>$Y23*SUM(Fasering!$D$5:$D$10)</f>
        <v>36.026615191778987</v>
      </c>
      <c r="AF23" s="45">
        <f>$Y23*SUM(Fasering!$D$5:$D$11)</f>
        <v>43.60547009958772</v>
      </c>
      <c r="AG23" s="55">
        <f>$Y23*SUM(Fasering!$D$5:$D$12)</f>
        <v>51.201400750000012</v>
      </c>
      <c r="AH23" s="5">
        <f>($AK$3+(I23+R23)*12*7.57%)*SUM(Fasering!$D$5)</f>
        <v>0</v>
      </c>
      <c r="AI23" s="9">
        <f>($AK$3+(J23+S23)*12*7.57%)*SUM(Fasering!$D$5:$D$7)</f>
        <v>487.96729872697284</v>
      </c>
      <c r="AJ23" s="9">
        <f>($AK$3+(K23+T23)*12*7.57%)*SUM(Fasering!$D$5:$D$8)</f>
        <v>790.17841529802286</v>
      </c>
      <c r="AK23" s="9">
        <f>($AK$3+(L23+U23)*12*7.57%)*SUM(Fasering!$D$5:$D$9)</f>
        <v>1108.6017659033421</v>
      </c>
      <c r="AL23" s="9">
        <f>($AK$3+(M23+V23)*12*7.57%)*SUM(Fasering!$D$5:$D$10)</f>
        <v>1443.2373505429314</v>
      </c>
      <c r="AM23" s="9">
        <f>($AK$3+(N23+W23)*12*7.57%)*SUM(Fasering!$D$5:$D$11)</f>
        <v>1793.2782774573416</v>
      </c>
      <c r="AN23" s="82">
        <f>($AK$3+(O23+X23)*12*7.57%)*SUM(Fasering!$D$5:$D$12)</f>
        <v>2160.3018848702004</v>
      </c>
      <c r="AO23" s="5">
        <f>($AK$3+(I23+AA23)*12*7.57%)*SUM(Fasering!$D$5)</f>
        <v>0</v>
      </c>
      <c r="AP23" s="9">
        <f>($AK$3+(J23+AB23)*12*7.57%)*SUM(Fasering!$D$5:$D$7)</f>
        <v>484.85770562840986</v>
      </c>
      <c r="AQ23" s="9">
        <f>($AK$3+(K23+AC23)*12*7.57%)*SUM(Fasering!$D$5:$D$8)</f>
        <v>782.476804886884</v>
      </c>
      <c r="AR23" s="9">
        <f>($AK$3+(L23+AD23)*12*7.57%)*SUM(Fasering!$D$5:$D$9)</f>
        <v>1094.2607661108127</v>
      </c>
      <c r="AS23" s="9">
        <f>($AK$3+(M23+AE23)*12*7.57%)*SUM(Fasering!$D$5:$D$10)</f>
        <v>1420.2095893001956</v>
      </c>
      <c r="AT23" s="9">
        <f>($AK$3+(N23+AF23)*12*7.57%)*SUM(Fasering!$D$5:$D$11)</f>
        <v>1759.542809240774</v>
      </c>
      <c r="AU23" s="82">
        <f>($AK$3+(O23+AG23)*12*7.57%)*SUM(Fasering!$D$5:$D$12)</f>
        <v>2113.7895135826006</v>
      </c>
    </row>
    <row r="24" spans="1:47" x14ac:dyDescent="0.3">
      <c r="A24" s="32">
        <f t="shared" si="7"/>
        <v>14</v>
      </c>
      <c r="B24" s="125">
        <v>19738.97</v>
      </c>
      <c r="C24" s="126"/>
      <c r="D24" s="125">
        <f t="shared" si="8"/>
        <v>26566.679723000005</v>
      </c>
      <c r="E24" s="127">
        <f t="shared" si="0"/>
        <v>658.57078780562188</v>
      </c>
      <c r="F24" s="125">
        <f t="shared" si="1"/>
        <v>2213.8899769166669</v>
      </c>
      <c r="G24" s="127">
        <f t="shared" si="2"/>
        <v>54.880898983801814</v>
      </c>
      <c r="H24" s="61">
        <f t="shared" si="9"/>
        <v>1707.89</v>
      </c>
      <c r="I24" s="61">
        <f>GEW!$E$12+($F24-GEW!$E$12)*SUM(Fasering!$D$5)</f>
        <v>1821.9627753333334</v>
      </c>
      <c r="J24" s="61">
        <f>GEW!$E$12+($F24-GEW!$E$12)*SUM(Fasering!$D$5:$D$7)</f>
        <v>1923.30091977701</v>
      </c>
      <c r="K24" s="61">
        <f>GEW!$E$12+($F24-GEW!$E$12)*SUM(Fasering!$D$5:$D$8)</f>
        <v>1981.4448728648003</v>
      </c>
      <c r="L24" s="61">
        <f>GEW!$E$12+($F24-GEW!$E$12)*SUM(Fasering!$D$5:$D$9)</f>
        <v>2039.5888259525909</v>
      </c>
      <c r="M24" s="61">
        <f>GEW!$E$12+($F24-GEW!$E$12)*SUM(Fasering!$D$5:$D$10)</f>
        <v>2097.7327790403815</v>
      </c>
      <c r="N24" s="61">
        <f>GEW!$E$12+($F24-GEW!$E$12)*SUM(Fasering!$D$5:$D$11)</f>
        <v>2155.7460238288763</v>
      </c>
      <c r="O24" s="63">
        <f>GEW!$E$12+($F24-GEW!$E$12)*SUM(Fasering!$D$5:$D$12)</f>
        <v>2213.8899769166669</v>
      </c>
      <c r="P24" s="125">
        <f t="shared" si="3"/>
        <v>102.40392308333332</v>
      </c>
      <c r="Q24" s="127">
        <f t="shared" si="4"/>
        <v>2.538526944373519</v>
      </c>
      <c r="R24" s="45">
        <f>$P24*SUM(Fasering!$D$5)</f>
        <v>0</v>
      </c>
      <c r="S24" s="45">
        <f>$P24*SUM(Fasering!$D$5:$D$7)</f>
        <v>26.477936481812367</v>
      </c>
      <c r="T24" s="45">
        <f>$P24*SUM(Fasering!$D$5:$D$8)</f>
        <v>41.669964173967927</v>
      </c>
      <c r="U24" s="45">
        <f>$P24*SUM(Fasering!$D$5:$D$9)</f>
        <v>56.861991866123489</v>
      </c>
      <c r="V24" s="45">
        <f>$P24*SUM(Fasering!$D$5:$D$10)</f>
        <v>72.054019558279052</v>
      </c>
      <c r="W24" s="45">
        <f>$P24*SUM(Fasering!$D$5:$D$11)</f>
        <v>87.211895391177791</v>
      </c>
      <c r="X24" s="55">
        <f>$P24*SUM(Fasering!$D$5:$D$12)</f>
        <v>102.40392308333335</v>
      </c>
      <c r="Y24" s="125">
        <f t="shared" si="5"/>
        <v>51.201400749999998</v>
      </c>
      <c r="Z24" s="127">
        <f t="shared" si="6"/>
        <v>1.2692495705244682</v>
      </c>
      <c r="AA24" s="54">
        <f>$Y24*SUM(Fasering!$D$5)</f>
        <v>0</v>
      </c>
      <c r="AB24" s="45">
        <f>$Y24*SUM(Fasering!$D$5:$D$7)</f>
        <v>13.238823240542111</v>
      </c>
      <c r="AC24" s="45">
        <f>$Y24*SUM(Fasering!$D$5:$D$8)</f>
        <v>20.834753890954403</v>
      </c>
      <c r="AD24" s="45">
        <f>$Y24*SUM(Fasering!$D$5:$D$9)</f>
        <v>28.430684541366695</v>
      </c>
      <c r="AE24" s="45">
        <f>$Y24*SUM(Fasering!$D$5:$D$10)</f>
        <v>36.026615191778987</v>
      </c>
      <c r="AF24" s="45">
        <f>$Y24*SUM(Fasering!$D$5:$D$11)</f>
        <v>43.60547009958772</v>
      </c>
      <c r="AG24" s="55">
        <f>$Y24*SUM(Fasering!$D$5:$D$12)</f>
        <v>51.201400750000012</v>
      </c>
      <c r="AH24" s="5">
        <f>($AK$3+(I24+R24)*12*7.57%)*SUM(Fasering!$D$5)</f>
        <v>0</v>
      </c>
      <c r="AI24" s="9">
        <f>($AK$3+(J24+S24)*12*7.57%)*SUM(Fasering!$D$5:$D$7)</f>
        <v>493.36515237388249</v>
      </c>
      <c r="AJ24" s="9">
        <f>($AK$3+(K24+T24)*12*7.57%)*SUM(Fasering!$D$5:$D$8)</f>
        <v>803.54742035018057</v>
      </c>
      <c r="AK24" s="9">
        <f>($AK$3+(L24+U24)*12*7.57%)*SUM(Fasering!$D$5:$D$9)</f>
        <v>1133.4958969284628</v>
      </c>
      <c r="AL24" s="9">
        <f>($AK$3+(M24+V24)*12*7.57%)*SUM(Fasering!$D$5:$D$10)</f>
        <v>1483.2105821087293</v>
      </c>
      <c r="AM24" s="9">
        <f>($AK$3+(N24+W24)*12*7.57%)*SUM(Fasering!$D$5:$D$11)</f>
        <v>1851.838711048207</v>
      </c>
      <c r="AN24" s="82">
        <f>($AK$3+(O24+X24)*12*7.57%)*SUM(Fasering!$D$5:$D$12)</f>
        <v>2241.0413787600005</v>
      </c>
      <c r="AO24" s="5">
        <f>($AK$3+(I24+AA24)*12*7.57%)*SUM(Fasering!$D$5)</f>
        <v>0</v>
      </c>
      <c r="AP24" s="9">
        <f>($AK$3+(J24+AB24)*12*7.57%)*SUM(Fasering!$D$5:$D$7)</f>
        <v>490.25555927531951</v>
      </c>
      <c r="AQ24" s="9">
        <f>($AK$3+(K24+AC24)*12*7.57%)*SUM(Fasering!$D$5:$D$8)</f>
        <v>795.8458099390416</v>
      </c>
      <c r="AR24" s="9">
        <f>($AK$3+(L24+AD24)*12*7.57%)*SUM(Fasering!$D$5:$D$9)</f>
        <v>1119.1548971359332</v>
      </c>
      <c r="AS24" s="9">
        <f>($AK$3+(M24+AE24)*12*7.57%)*SUM(Fasering!$D$5:$D$10)</f>
        <v>1460.1828208659942</v>
      </c>
      <c r="AT24" s="9">
        <f>($AK$3+(N24+AF24)*12*7.57%)*SUM(Fasering!$D$5:$D$11)</f>
        <v>1818.1032428316387</v>
      </c>
      <c r="AU24" s="82">
        <f>($AK$3+(O24+AG24)*12*7.57%)*SUM(Fasering!$D$5:$D$12)</f>
        <v>2194.5290074724007</v>
      </c>
    </row>
    <row r="25" spans="1:47" x14ac:dyDescent="0.3">
      <c r="A25" s="32">
        <f t="shared" si="7"/>
        <v>15</v>
      </c>
      <c r="B25" s="125">
        <v>19738.97</v>
      </c>
      <c r="C25" s="126"/>
      <c r="D25" s="125">
        <f t="shared" si="8"/>
        <v>26566.679723000005</v>
      </c>
      <c r="E25" s="127">
        <f t="shared" si="0"/>
        <v>658.57078780562188</v>
      </c>
      <c r="F25" s="125">
        <f t="shared" si="1"/>
        <v>2213.8899769166669</v>
      </c>
      <c r="G25" s="127">
        <f t="shared" si="2"/>
        <v>54.880898983801814</v>
      </c>
      <c r="H25" s="61">
        <f t="shared" si="9"/>
        <v>1707.89</v>
      </c>
      <c r="I25" s="61">
        <f>GEW!$E$12+($F25-GEW!$E$12)*SUM(Fasering!$D$5)</f>
        <v>1821.9627753333334</v>
      </c>
      <c r="J25" s="61">
        <f>GEW!$E$12+($F25-GEW!$E$12)*SUM(Fasering!$D$5:$D$7)</f>
        <v>1923.30091977701</v>
      </c>
      <c r="K25" s="61">
        <f>GEW!$E$12+($F25-GEW!$E$12)*SUM(Fasering!$D$5:$D$8)</f>
        <v>1981.4448728648003</v>
      </c>
      <c r="L25" s="61">
        <f>GEW!$E$12+($F25-GEW!$E$12)*SUM(Fasering!$D$5:$D$9)</f>
        <v>2039.5888259525909</v>
      </c>
      <c r="M25" s="61">
        <f>GEW!$E$12+($F25-GEW!$E$12)*SUM(Fasering!$D$5:$D$10)</f>
        <v>2097.7327790403815</v>
      </c>
      <c r="N25" s="61">
        <f>GEW!$E$12+($F25-GEW!$E$12)*SUM(Fasering!$D$5:$D$11)</f>
        <v>2155.7460238288763</v>
      </c>
      <c r="O25" s="63">
        <f>GEW!$E$12+($F25-GEW!$E$12)*SUM(Fasering!$D$5:$D$12)</f>
        <v>2213.8899769166669</v>
      </c>
      <c r="P25" s="125">
        <f t="shared" si="3"/>
        <v>102.40392308333332</v>
      </c>
      <c r="Q25" s="127">
        <f t="shared" si="4"/>
        <v>2.538526944373519</v>
      </c>
      <c r="R25" s="45">
        <f>$P25*SUM(Fasering!$D$5)</f>
        <v>0</v>
      </c>
      <c r="S25" s="45">
        <f>$P25*SUM(Fasering!$D$5:$D$7)</f>
        <v>26.477936481812367</v>
      </c>
      <c r="T25" s="45">
        <f>$P25*SUM(Fasering!$D$5:$D$8)</f>
        <v>41.669964173967927</v>
      </c>
      <c r="U25" s="45">
        <f>$P25*SUM(Fasering!$D$5:$D$9)</f>
        <v>56.861991866123489</v>
      </c>
      <c r="V25" s="45">
        <f>$P25*SUM(Fasering!$D$5:$D$10)</f>
        <v>72.054019558279052</v>
      </c>
      <c r="W25" s="45">
        <f>$P25*SUM(Fasering!$D$5:$D$11)</f>
        <v>87.211895391177791</v>
      </c>
      <c r="X25" s="55">
        <f>$P25*SUM(Fasering!$D$5:$D$12)</f>
        <v>102.40392308333335</v>
      </c>
      <c r="Y25" s="125">
        <f t="shared" si="5"/>
        <v>51.201400749999998</v>
      </c>
      <c r="Z25" s="127">
        <f t="shared" si="6"/>
        <v>1.2692495705244682</v>
      </c>
      <c r="AA25" s="54">
        <f>$Y25*SUM(Fasering!$D$5)</f>
        <v>0</v>
      </c>
      <c r="AB25" s="45">
        <f>$Y25*SUM(Fasering!$D$5:$D$7)</f>
        <v>13.238823240542111</v>
      </c>
      <c r="AC25" s="45">
        <f>$Y25*SUM(Fasering!$D$5:$D$8)</f>
        <v>20.834753890954403</v>
      </c>
      <c r="AD25" s="45">
        <f>$Y25*SUM(Fasering!$D$5:$D$9)</f>
        <v>28.430684541366695</v>
      </c>
      <c r="AE25" s="45">
        <f>$Y25*SUM(Fasering!$D$5:$D$10)</f>
        <v>36.026615191778987</v>
      </c>
      <c r="AF25" s="45">
        <f>$Y25*SUM(Fasering!$D$5:$D$11)</f>
        <v>43.60547009958772</v>
      </c>
      <c r="AG25" s="55">
        <f>$Y25*SUM(Fasering!$D$5:$D$12)</f>
        <v>51.201400750000012</v>
      </c>
      <c r="AH25" s="5">
        <f>($AK$3+(I25+R25)*12*7.57%)*SUM(Fasering!$D$5)</f>
        <v>0</v>
      </c>
      <c r="AI25" s="9">
        <f>($AK$3+(J25+S25)*12*7.57%)*SUM(Fasering!$D$5:$D$7)</f>
        <v>493.36515237388249</v>
      </c>
      <c r="AJ25" s="9">
        <f>($AK$3+(K25+T25)*12*7.57%)*SUM(Fasering!$D$5:$D$8)</f>
        <v>803.54742035018057</v>
      </c>
      <c r="AK25" s="9">
        <f>($AK$3+(L25+U25)*12*7.57%)*SUM(Fasering!$D$5:$D$9)</f>
        <v>1133.4958969284628</v>
      </c>
      <c r="AL25" s="9">
        <f>($AK$3+(M25+V25)*12*7.57%)*SUM(Fasering!$D$5:$D$10)</f>
        <v>1483.2105821087293</v>
      </c>
      <c r="AM25" s="9">
        <f>($AK$3+(N25+W25)*12*7.57%)*SUM(Fasering!$D$5:$D$11)</f>
        <v>1851.838711048207</v>
      </c>
      <c r="AN25" s="82">
        <f>($AK$3+(O25+X25)*12*7.57%)*SUM(Fasering!$D$5:$D$12)</f>
        <v>2241.0413787600005</v>
      </c>
      <c r="AO25" s="5">
        <f>($AK$3+(I25+AA25)*12*7.57%)*SUM(Fasering!$D$5)</f>
        <v>0</v>
      </c>
      <c r="AP25" s="9">
        <f>($AK$3+(J25+AB25)*12*7.57%)*SUM(Fasering!$D$5:$D$7)</f>
        <v>490.25555927531951</v>
      </c>
      <c r="AQ25" s="9">
        <f>($AK$3+(K25+AC25)*12*7.57%)*SUM(Fasering!$D$5:$D$8)</f>
        <v>795.8458099390416</v>
      </c>
      <c r="AR25" s="9">
        <f>($AK$3+(L25+AD25)*12*7.57%)*SUM(Fasering!$D$5:$D$9)</f>
        <v>1119.1548971359332</v>
      </c>
      <c r="AS25" s="9">
        <f>($AK$3+(M25+AE25)*12*7.57%)*SUM(Fasering!$D$5:$D$10)</f>
        <v>1460.1828208659942</v>
      </c>
      <c r="AT25" s="9">
        <f>($AK$3+(N25+AF25)*12*7.57%)*SUM(Fasering!$D$5:$D$11)</f>
        <v>1818.1032428316387</v>
      </c>
      <c r="AU25" s="82">
        <f>($AK$3+(O25+AG25)*12*7.57%)*SUM(Fasering!$D$5:$D$12)</f>
        <v>2194.5290074724007</v>
      </c>
    </row>
    <row r="26" spans="1:47" x14ac:dyDescent="0.3">
      <c r="A26" s="32">
        <f t="shared" si="7"/>
        <v>16</v>
      </c>
      <c r="B26" s="125">
        <v>20531.419999999998</v>
      </c>
      <c r="C26" s="126"/>
      <c r="D26" s="125">
        <f t="shared" si="8"/>
        <v>27633.238178</v>
      </c>
      <c r="E26" s="127">
        <f t="shared" si="0"/>
        <v>685.0100812842868</v>
      </c>
      <c r="F26" s="125">
        <f t="shared" si="1"/>
        <v>2302.7698481666666</v>
      </c>
      <c r="G26" s="127">
        <f t="shared" si="2"/>
        <v>57.084173440357233</v>
      </c>
      <c r="H26" s="61">
        <f t="shared" si="9"/>
        <v>1707.89</v>
      </c>
      <c r="I26" s="61">
        <f>GEW!$E$12+($F26-GEW!$E$12)*SUM(Fasering!$D$5)</f>
        <v>1821.9627753333334</v>
      </c>
      <c r="J26" s="61">
        <f>GEW!$E$12+($F26-GEW!$E$12)*SUM(Fasering!$D$5:$D$7)</f>
        <v>1946.2820274788512</v>
      </c>
      <c r="K26" s="61">
        <f>GEW!$E$12+($F26-GEW!$E$12)*SUM(Fasering!$D$5:$D$8)</f>
        <v>2017.6116615898816</v>
      </c>
      <c r="L26" s="61">
        <f>GEW!$E$12+($F26-GEW!$E$12)*SUM(Fasering!$D$5:$D$9)</f>
        <v>2088.9412957009117</v>
      </c>
      <c r="M26" s="61">
        <f>GEW!$E$12+($F26-GEW!$E$12)*SUM(Fasering!$D$5:$D$10)</f>
        <v>2160.2709298119421</v>
      </c>
      <c r="N26" s="61">
        <f>GEW!$E$12+($F26-GEW!$E$12)*SUM(Fasering!$D$5:$D$11)</f>
        <v>2231.4402140556367</v>
      </c>
      <c r="O26" s="63">
        <f>GEW!$E$12+($F26-GEW!$E$12)*SUM(Fasering!$D$5:$D$12)</f>
        <v>2302.7698481666666</v>
      </c>
      <c r="P26" s="125">
        <f t="shared" si="3"/>
        <v>51.201400749999998</v>
      </c>
      <c r="Q26" s="127">
        <f t="shared" si="4"/>
        <v>1.2692495705244682</v>
      </c>
      <c r="R26" s="45">
        <f>$P26*SUM(Fasering!$D$5)</f>
        <v>0</v>
      </c>
      <c r="S26" s="45">
        <f>$P26*SUM(Fasering!$D$5:$D$7)</f>
        <v>13.238823240542111</v>
      </c>
      <c r="T26" s="45">
        <f>$P26*SUM(Fasering!$D$5:$D$8)</f>
        <v>20.834753890954403</v>
      </c>
      <c r="U26" s="45">
        <f>$P26*SUM(Fasering!$D$5:$D$9)</f>
        <v>28.430684541366695</v>
      </c>
      <c r="V26" s="45">
        <f>$P26*SUM(Fasering!$D$5:$D$10)</f>
        <v>36.026615191778987</v>
      </c>
      <c r="W26" s="45">
        <f>$P26*SUM(Fasering!$D$5:$D$11)</f>
        <v>43.60547009958772</v>
      </c>
      <c r="X26" s="55">
        <f>$P26*SUM(Fasering!$D$5:$D$12)</f>
        <v>51.201400750000012</v>
      </c>
      <c r="Y26" s="125">
        <f t="shared" si="5"/>
        <v>25.601261166666667</v>
      </c>
      <c r="Z26" s="127">
        <f t="shared" si="6"/>
        <v>0.63463868692452552</v>
      </c>
      <c r="AA26" s="54">
        <f>$Y26*SUM(Fasering!$D$5)</f>
        <v>0</v>
      </c>
      <c r="AB26" s="45">
        <f>$Y26*SUM(Fasering!$D$5:$D$7)</f>
        <v>6.6195566206351284</v>
      </c>
      <c r="AC26" s="45">
        <f>$Y26*SUM(Fasering!$D$5:$D$8)</f>
        <v>10.417605141506764</v>
      </c>
      <c r="AD26" s="45">
        <f>$Y26*SUM(Fasering!$D$5:$D$9)</f>
        <v>14.215653662378397</v>
      </c>
      <c r="AE26" s="45">
        <f>$Y26*SUM(Fasering!$D$5:$D$10)</f>
        <v>18.013702183250032</v>
      </c>
      <c r="AF26" s="45">
        <f>$Y26*SUM(Fasering!$D$5:$D$11)</f>
        <v>21.803212645795039</v>
      </c>
      <c r="AG26" s="55">
        <f>$Y26*SUM(Fasering!$D$5:$D$12)</f>
        <v>25.601261166666674</v>
      </c>
      <c r="AH26" s="5">
        <f>($AK$3+(I26+R26)*12*7.57%)*SUM(Fasering!$D$5)</f>
        <v>0</v>
      </c>
      <c r="AI26" s="9">
        <f>($AK$3+(J26+S26)*12*7.57%)*SUM(Fasering!$D$5:$D$7)</f>
        <v>495.65334480707327</v>
      </c>
      <c r="AJ26" s="9">
        <f>($AK$3+(K26+T26)*12*7.57%)*SUM(Fasering!$D$5:$D$8)</f>
        <v>809.21464628861463</v>
      </c>
      <c r="AK26" s="9">
        <f>($AK$3+(L26+U26)*12*7.57%)*SUM(Fasering!$D$5:$D$9)</f>
        <v>1144.048714023671</v>
      </c>
      <c r="AL26" s="9">
        <f>($AK$3+(M26+V26)*12*7.57%)*SUM(Fasering!$D$5:$D$10)</f>
        <v>1500.1555480122431</v>
      </c>
      <c r="AM26" s="9">
        <f>($AK$3+(N26+W26)*12*7.57%)*SUM(Fasering!$D$5:$D$11)</f>
        <v>1876.66293745229</v>
      </c>
      <c r="AN26" s="82">
        <f>($AK$3+(O26+X26)*12*7.57%)*SUM(Fasering!$D$5:$D$12)</f>
        <v>2275.2674825159006</v>
      </c>
      <c r="AO26" s="5">
        <f>($AK$3+(I26+AA26)*12*7.57%)*SUM(Fasering!$D$5)</f>
        <v>0</v>
      </c>
      <c r="AP26" s="9">
        <f>($AK$3+(J26+AB26)*12*7.57%)*SUM(Fasering!$D$5:$D$7)</f>
        <v>494.09861637294767</v>
      </c>
      <c r="AQ26" s="9">
        <f>($AK$3+(K26+AC26)*12*7.57%)*SUM(Fasering!$D$5:$D$8)</f>
        <v>805.36400978563029</v>
      </c>
      <c r="AR26" s="9">
        <f>($AK$3+(L26+AD26)*12*7.57%)*SUM(Fasering!$D$5:$D$9)</f>
        <v>1136.8785282647889</v>
      </c>
      <c r="AS26" s="9">
        <f>($AK$3+(M26+AE26)*12*7.57%)*SUM(Fasering!$D$5:$D$10)</f>
        <v>1488.6421718104241</v>
      </c>
      <c r="AT26" s="9">
        <f>($AK$3+(N26+AF26)*12*7.57%)*SUM(Fasering!$D$5:$D$11)</f>
        <v>1859.7959423142195</v>
      </c>
      <c r="AU26" s="82">
        <f>($AK$3+(O26+AG26)*12*7.57%)*SUM(Fasering!$D$5:$D$12)</f>
        <v>2252.0123157184003</v>
      </c>
    </row>
    <row r="27" spans="1:47" x14ac:dyDescent="0.3">
      <c r="A27" s="32">
        <f t="shared" si="7"/>
        <v>17</v>
      </c>
      <c r="B27" s="125">
        <v>20531.419999999998</v>
      </c>
      <c r="C27" s="126"/>
      <c r="D27" s="125">
        <f t="shared" si="8"/>
        <v>27633.238178</v>
      </c>
      <c r="E27" s="127">
        <f t="shared" si="0"/>
        <v>685.0100812842868</v>
      </c>
      <c r="F27" s="125">
        <f t="shared" si="1"/>
        <v>2302.7698481666666</v>
      </c>
      <c r="G27" s="127">
        <f t="shared" si="2"/>
        <v>57.084173440357233</v>
      </c>
      <c r="H27" s="61">
        <f t="shared" si="9"/>
        <v>1707.89</v>
      </c>
      <c r="I27" s="61">
        <f>GEW!$E$12+($F27-GEW!$E$12)*SUM(Fasering!$D$5)</f>
        <v>1821.9627753333334</v>
      </c>
      <c r="J27" s="61">
        <f>GEW!$E$12+($F27-GEW!$E$12)*SUM(Fasering!$D$5:$D$7)</f>
        <v>1946.2820274788512</v>
      </c>
      <c r="K27" s="61">
        <f>GEW!$E$12+($F27-GEW!$E$12)*SUM(Fasering!$D$5:$D$8)</f>
        <v>2017.6116615898816</v>
      </c>
      <c r="L27" s="61">
        <f>GEW!$E$12+($F27-GEW!$E$12)*SUM(Fasering!$D$5:$D$9)</f>
        <v>2088.9412957009117</v>
      </c>
      <c r="M27" s="61">
        <f>GEW!$E$12+($F27-GEW!$E$12)*SUM(Fasering!$D$5:$D$10)</f>
        <v>2160.2709298119421</v>
      </c>
      <c r="N27" s="61">
        <f>GEW!$E$12+($F27-GEW!$E$12)*SUM(Fasering!$D$5:$D$11)</f>
        <v>2231.4402140556367</v>
      </c>
      <c r="O27" s="63">
        <f>GEW!$E$12+($F27-GEW!$E$12)*SUM(Fasering!$D$5:$D$12)</f>
        <v>2302.7698481666666</v>
      </c>
      <c r="P27" s="125">
        <f t="shared" si="3"/>
        <v>51.201400749999998</v>
      </c>
      <c r="Q27" s="127">
        <f t="shared" si="4"/>
        <v>1.2692495705244682</v>
      </c>
      <c r="R27" s="45">
        <f>$P27*SUM(Fasering!$D$5)</f>
        <v>0</v>
      </c>
      <c r="S27" s="45">
        <f>$P27*SUM(Fasering!$D$5:$D$7)</f>
        <v>13.238823240542111</v>
      </c>
      <c r="T27" s="45">
        <f>$P27*SUM(Fasering!$D$5:$D$8)</f>
        <v>20.834753890954403</v>
      </c>
      <c r="U27" s="45">
        <f>$P27*SUM(Fasering!$D$5:$D$9)</f>
        <v>28.430684541366695</v>
      </c>
      <c r="V27" s="45">
        <f>$P27*SUM(Fasering!$D$5:$D$10)</f>
        <v>36.026615191778987</v>
      </c>
      <c r="W27" s="45">
        <f>$P27*SUM(Fasering!$D$5:$D$11)</f>
        <v>43.60547009958772</v>
      </c>
      <c r="X27" s="55">
        <f>$P27*SUM(Fasering!$D$5:$D$12)</f>
        <v>51.201400750000012</v>
      </c>
      <c r="Y27" s="125">
        <f t="shared" si="5"/>
        <v>25.601261166666667</v>
      </c>
      <c r="Z27" s="127">
        <f t="shared" si="6"/>
        <v>0.63463868692452552</v>
      </c>
      <c r="AA27" s="54">
        <f>$Y27*SUM(Fasering!$D$5)</f>
        <v>0</v>
      </c>
      <c r="AB27" s="45">
        <f>$Y27*SUM(Fasering!$D$5:$D$7)</f>
        <v>6.6195566206351284</v>
      </c>
      <c r="AC27" s="45">
        <f>$Y27*SUM(Fasering!$D$5:$D$8)</f>
        <v>10.417605141506764</v>
      </c>
      <c r="AD27" s="45">
        <f>$Y27*SUM(Fasering!$D$5:$D$9)</f>
        <v>14.215653662378397</v>
      </c>
      <c r="AE27" s="45">
        <f>$Y27*SUM(Fasering!$D$5:$D$10)</f>
        <v>18.013702183250032</v>
      </c>
      <c r="AF27" s="45">
        <f>$Y27*SUM(Fasering!$D$5:$D$11)</f>
        <v>21.803212645795039</v>
      </c>
      <c r="AG27" s="55">
        <f>$Y27*SUM(Fasering!$D$5:$D$12)</f>
        <v>25.601261166666674</v>
      </c>
      <c r="AH27" s="5">
        <f>($AK$3+(I27+R27)*12*7.57%)*SUM(Fasering!$D$5)</f>
        <v>0</v>
      </c>
      <c r="AI27" s="9">
        <f>($AK$3+(J27+S27)*12*7.57%)*SUM(Fasering!$D$5:$D$7)</f>
        <v>495.65334480707327</v>
      </c>
      <c r="AJ27" s="9">
        <f>($AK$3+(K27+T27)*12*7.57%)*SUM(Fasering!$D$5:$D$8)</f>
        <v>809.21464628861463</v>
      </c>
      <c r="AK27" s="9">
        <f>($AK$3+(L27+U27)*12*7.57%)*SUM(Fasering!$D$5:$D$9)</f>
        <v>1144.048714023671</v>
      </c>
      <c r="AL27" s="9">
        <f>($AK$3+(M27+V27)*12*7.57%)*SUM(Fasering!$D$5:$D$10)</f>
        <v>1500.1555480122431</v>
      </c>
      <c r="AM27" s="9">
        <f>($AK$3+(N27+W27)*12*7.57%)*SUM(Fasering!$D$5:$D$11)</f>
        <v>1876.66293745229</v>
      </c>
      <c r="AN27" s="82">
        <f>($AK$3+(O27+X27)*12*7.57%)*SUM(Fasering!$D$5:$D$12)</f>
        <v>2275.2674825159006</v>
      </c>
      <c r="AO27" s="5">
        <f>($AK$3+(I27+AA27)*12*7.57%)*SUM(Fasering!$D$5)</f>
        <v>0</v>
      </c>
      <c r="AP27" s="9">
        <f>($AK$3+(J27+AB27)*12*7.57%)*SUM(Fasering!$D$5:$D$7)</f>
        <v>494.09861637294767</v>
      </c>
      <c r="AQ27" s="9">
        <f>($AK$3+(K27+AC27)*12*7.57%)*SUM(Fasering!$D$5:$D$8)</f>
        <v>805.36400978563029</v>
      </c>
      <c r="AR27" s="9">
        <f>($AK$3+(L27+AD27)*12*7.57%)*SUM(Fasering!$D$5:$D$9)</f>
        <v>1136.8785282647889</v>
      </c>
      <c r="AS27" s="9">
        <f>($AK$3+(M27+AE27)*12*7.57%)*SUM(Fasering!$D$5:$D$10)</f>
        <v>1488.6421718104241</v>
      </c>
      <c r="AT27" s="9">
        <f>($AK$3+(N27+AF27)*12*7.57%)*SUM(Fasering!$D$5:$D$11)</f>
        <v>1859.7959423142195</v>
      </c>
      <c r="AU27" s="82">
        <f>($AK$3+(O27+AG27)*12*7.57%)*SUM(Fasering!$D$5:$D$12)</f>
        <v>2252.0123157184003</v>
      </c>
    </row>
    <row r="28" spans="1:47" x14ac:dyDescent="0.3">
      <c r="A28" s="32">
        <f t="shared" si="7"/>
        <v>18</v>
      </c>
      <c r="B28" s="125">
        <v>21323.87</v>
      </c>
      <c r="C28" s="126"/>
      <c r="D28" s="125">
        <f t="shared" si="8"/>
        <v>28699.796633000002</v>
      </c>
      <c r="E28" s="127">
        <f t="shared" si="0"/>
        <v>711.44937476295183</v>
      </c>
      <c r="F28" s="125">
        <f t="shared" si="1"/>
        <v>2391.6497194166668</v>
      </c>
      <c r="G28" s="127">
        <f t="shared" si="2"/>
        <v>59.287447896912653</v>
      </c>
      <c r="H28" s="61">
        <f t="shared" si="9"/>
        <v>1707.89</v>
      </c>
      <c r="I28" s="61">
        <f>GEW!$E$12+($F28-GEW!$E$12)*SUM(Fasering!$D$5)</f>
        <v>1821.9627753333334</v>
      </c>
      <c r="J28" s="61">
        <f>GEW!$E$12+($F28-GEW!$E$12)*SUM(Fasering!$D$5:$D$7)</f>
        <v>1969.2631351806926</v>
      </c>
      <c r="K28" s="61">
        <f>GEW!$E$12+($F28-GEW!$E$12)*SUM(Fasering!$D$5:$D$8)</f>
        <v>2053.7784503149628</v>
      </c>
      <c r="L28" s="61">
        <f>GEW!$E$12+($F28-GEW!$E$12)*SUM(Fasering!$D$5:$D$9)</f>
        <v>2138.293765449233</v>
      </c>
      <c r="M28" s="61">
        <f>GEW!$E$12+($F28-GEW!$E$12)*SUM(Fasering!$D$5:$D$10)</f>
        <v>2222.8090805835031</v>
      </c>
      <c r="N28" s="61">
        <f>GEW!$E$12+($F28-GEW!$E$12)*SUM(Fasering!$D$5:$D$11)</f>
        <v>2307.1344042823966</v>
      </c>
      <c r="O28" s="63">
        <f>GEW!$E$12+($F28-GEW!$E$12)*SUM(Fasering!$D$5:$D$12)</f>
        <v>2391.6497194166668</v>
      </c>
      <c r="P28" s="125">
        <f t="shared" si="3"/>
        <v>51.201400749999998</v>
      </c>
      <c r="Q28" s="127">
        <f t="shared" si="4"/>
        <v>1.2692495705244682</v>
      </c>
      <c r="R28" s="45">
        <f>$P28*SUM(Fasering!$D$5)</f>
        <v>0</v>
      </c>
      <c r="S28" s="45">
        <f>$P28*SUM(Fasering!$D$5:$D$7)</f>
        <v>13.238823240542111</v>
      </c>
      <c r="T28" s="45">
        <f>$P28*SUM(Fasering!$D$5:$D$8)</f>
        <v>20.834753890954403</v>
      </c>
      <c r="U28" s="45">
        <f>$P28*SUM(Fasering!$D$5:$D$9)</f>
        <v>28.430684541366695</v>
      </c>
      <c r="V28" s="45">
        <f>$P28*SUM(Fasering!$D$5:$D$10)</f>
        <v>36.026615191778987</v>
      </c>
      <c r="W28" s="45">
        <f>$P28*SUM(Fasering!$D$5:$D$11)</f>
        <v>43.60547009958772</v>
      </c>
      <c r="X28" s="55">
        <f>$P28*SUM(Fasering!$D$5:$D$12)</f>
        <v>51.201400750000012</v>
      </c>
      <c r="Y28" s="125">
        <f t="shared" si="5"/>
        <v>25.601261166666667</v>
      </c>
      <c r="Z28" s="127">
        <f t="shared" si="6"/>
        <v>0.63463868692452552</v>
      </c>
      <c r="AA28" s="54">
        <f>$Y28*SUM(Fasering!$D$5)</f>
        <v>0</v>
      </c>
      <c r="AB28" s="45">
        <f>$Y28*SUM(Fasering!$D$5:$D$7)</f>
        <v>6.6195566206351284</v>
      </c>
      <c r="AC28" s="45">
        <f>$Y28*SUM(Fasering!$D$5:$D$8)</f>
        <v>10.417605141506764</v>
      </c>
      <c r="AD28" s="45">
        <f>$Y28*SUM(Fasering!$D$5:$D$9)</f>
        <v>14.215653662378397</v>
      </c>
      <c r="AE28" s="45">
        <f>$Y28*SUM(Fasering!$D$5:$D$10)</f>
        <v>18.013702183250032</v>
      </c>
      <c r="AF28" s="45">
        <f>$Y28*SUM(Fasering!$D$5:$D$11)</f>
        <v>21.803212645795039</v>
      </c>
      <c r="AG28" s="55">
        <f>$Y28*SUM(Fasering!$D$5:$D$12)</f>
        <v>25.601261166666674</v>
      </c>
      <c r="AH28" s="5">
        <f>($AK$3+(I28+R28)*12*7.57%)*SUM(Fasering!$D$5)</f>
        <v>0</v>
      </c>
      <c r="AI28" s="9">
        <f>($AK$3+(J28+S28)*12*7.57%)*SUM(Fasering!$D$5:$D$7)</f>
        <v>501.05113033882691</v>
      </c>
      <c r="AJ28" s="9">
        <f>($AK$3+(K28+T28)*12*7.57%)*SUM(Fasering!$D$5:$D$8)</f>
        <v>822.58348263818721</v>
      </c>
      <c r="AK28" s="9">
        <f>($AK$3+(L28+U28)*12*7.57%)*SUM(Fasering!$D$5:$D$9)</f>
        <v>1168.942530911409</v>
      </c>
      <c r="AL28" s="9">
        <f>($AK$3+(M28+V28)*12*7.57%)*SUM(Fasering!$D$5:$D$10)</f>
        <v>1540.1282751584924</v>
      </c>
      <c r="AM28" s="9">
        <f>($AK$3+(N28+W28)*12*7.57%)*SUM(Fasering!$D$5:$D$11)</f>
        <v>1935.2226320729408</v>
      </c>
      <c r="AN28" s="82">
        <f>($AK$3+(O28+X28)*12*7.57%)*SUM(Fasering!$D$5:$D$12)</f>
        <v>2356.0059575594009</v>
      </c>
      <c r="AO28" s="5">
        <f>($AK$3+(I28+AA28)*12*7.57%)*SUM(Fasering!$D$5)</f>
        <v>0</v>
      </c>
      <c r="AP28" s="9">
        <f>($AK$3+(J28+AB28)*12*7.57%)*SUM(Fasering!$D$5:$D$7)</f>
        <v>499.49640190470137</v>
      </c>
      <c r="AQ28" s="9">
        <f>($AK$3+(K28+AC28)*12*7.57%)*SUM(Fasering!$D$5:$D$8)</f>
        <v>818.73284613520286</v>
      </c>
      <c r="AR28" s="9">
        <f>($AK$3+(L28+AD28)*12*7.57%)*SUM(Fasering!$D$5:$D$9)</f>
        <v>1161.7723451525269</v>
      </c>
      <c r="AS28" s="9">
        <f>($AK$3+(M28+AE28)*12*7.57%)*SUM(Fasering!$D$5:$D$10)</f>
        <v>1528.6148989566736</v>
      </c>
      <c r="AT28" s="9">
        <f>($AK$3+(N28+AF28)*12*7.57%)*SUM(Fasering!$D$5:$D$11)</f>
        <v>1918.3556369348707</v>
      </c>
      <c r="AU28" s="82">
        <f>($AK$3+(O28+AG28)*12*7.57%)*SUM(Fasering!$D$5:$D$12)</f>
        <v>2332.7507907619006</v>
      </c>
    </row>
    <row r="29" spans="1:47" x14ac:dyDescent="0.3">
      <c r="A29" s="32">
        <f t="shared" si="7"/>
        <v>19</v>
      </c>
      <c r="B29" s="125">
        <v>21323.87</v>
      </c>
      <c r="C29" s="126"/>
      <c r="D29" s="125">
        <f t="shared" si="8"/>
        <v>28699.796633000002</v>
      </c>
      <c r="E29" s="127">
        <f t="shared" si="0"/>
        <v>711.44937476295183</v>
      </c>
      <c r="F29" s="125">
        <f t="shared" si="1"/>
        <v>2391.6497194166668</v>
      </c>
      <c r="G29" s="127">
        <f t="shared" si="2"/>
        <v>59.287447896912653</v>
      </c>
      <c r="H29" s="61">
        <f t="shared" si="9"/>
        <v>1707.89</v>
      </c>
      <c r="I29" s="61">
        <f>GEW!$E$12+($F29-GEW!$E$12)*SUM(Fasering!$D$5)</f>
        <v>1821.9627753333334</v>
      </c>
      <c r="J29" s="61">
        <f>GEW!$E$12+($F29-GEW!$E$12)*SUM(Fasering!$D$5:$D$7)</f>
        <v>1969.2631351806926</v>
      </c>
      <c r="K29" s="61">
        <f>GEW!$E$12+($F29-GEW!$E$12)*SUM(Fasering!$D$5:$D$8)</f>
        <v>2053.7784503149628</v>
      </c>
      <c r="L29" s="61">
        <f>GEW!$E$12+($F29-GEW!$E$12)*SUM(Fasering!$D$5:$D$9)</f>
        <v>2138.293765449233</v>
      </c>
      <c r="M29" s="61">
        <f>GEW!$E$12+($F29-GEW!$E$12)*SUM(Fasering!$D$5:$D$10)</f>
        <v>2222.8090805835031</v>
      </c>
      <c r="N29" s="61">
        <f>GEW!$E$12+($F29-GEW!$E$12)*SUM(Fasering!$D$5:$D$11)</f>
        <v>2307.1344042823966</v>
      </c>
      <c r="O29" s="63">
        <f>GEW!$E$12+($F29-GEW!$E$12)*SUM(Fasering!$D$5:$D$12)</f>
        <v>2391.6497194166668</v>
      </c>
      <c r="P29" s="125">
        <f t="shared" si="3"/>
        <v>51.201400749999998</v>
      </c>
      <c r="Q29" s="127">
        <f t="shared" si="4"/>
        <v>1.2692495705244682</v>
      </c>
      <c r="R29" s="45">
        <f>$P29*SUM(Fasering!$D$5)</f>
        <v>0</v>
      </c>
      <c r="S29" s="45">
        <f>$P29*SUM(Fasering!$D$5:$D$7)</f>
        <v>13.238823240542111</v>
      </c>
      <c r="T29" s="45">
        <f>$P29*SUM(Fasering!$D$5:$D$8)</f>
        <v>20.834753890954403</v>
      </c>
      <c r="U29" s="45">
        <f>$P29*SUM(Fasering!$D$5:$D$9)</f>
        <v>28.430684541366695</v>
      </c>
      <c r="V29" s="45">
        <f>$P29*SUM(Fasering!$D$5:$D$10)</f>
        <v>36.026615191778987</v>
      </c>
      <c r="W29" s="45">
        <f>$P29*SUM(Fasering!$D$5:$D$11)</f>
        <v>43.60547009958772</v>
      </c>
      <c r="X29" s="55">
        <f>$P29*SUM(Fasering!$D$5:$D$12)</f>
        <v>51.201400750000012</v>
      </c>
      <c r="Y29" s="125">
        <f t="shared" si="5"/>
        <v>25.601261166666667</v>
      </c>
      <c r="Z29" s="127">
        <f t="shared" si="6"/>
        <v>0.63463868692452552</v>
      </c>
      <c r="AA29" s="54">
        <f>$Y29*SUM(Fasering!$D$5)</f>
        <v>0</v>
      </c>
      <c r="AB29" s="45">
        <f>$Y29*SUM(Fasering!$D$5:$D$7)</f>
        <v>6.6195566206351284</v>
      </c>
      <c r="AC29" s="45">
        <f>$Y29*SUM(Fasering!$D$5:$D$8)</f>
        <v>10.417605141506764</v>
      </c>
      <c r="AD29" s="45">
        <f>$Y29*SUM(Fasering!$D$5:$D$9)</f>
        <v>14.215653662378397</v>
      </c>
      <c r="AE29" s="45">
        <f>$Y29*SUM(Fasering!$D$5:$D$10)</f>
        <v>18.013702183250032</v>
      </c>
      <c r="AF29" s="45">
        <f>$Y29*SUM(Fasering!$D$5:$D$11)</f>
        <v>21.803212645795039</v>
      </c>
      <c r="AG29" s="55">
        <f>$Y29*SUM(Fasering!$D$5:$D$12)</f>
        <v>25.601261166666674</v>
      </c>
      <c r="AH29" s="5">
        <f>($AK$3+(I29+R29)*12*7.57%)*SUM(Fasering!$D$5)</f>
        <v>0</v>
      </c>
      <c r="AI29" s="9">
        <f>($AK$3+(J29+S29)*12*7.57%)*SUM(Fasering!$D$5:$D$7)</f>
        <v>501.05113033882691</v>
      </c>
      <c r="AJ29" s="9">
        <f>($AK$3+(K29+T29)*12*7.57%)*SUM(Fasering!$D$5:$D$8)</f>
        <v>822.58348263818721</v>
      </c>
      <c r="AK29" s="9">
        <f>($AK$3+(L29+U29)*12*7.57%)*SUM(Fasering!$D$5:$D$9)</f>
        <v>1168.942530911409</v>
      </c>
      <c r="AL29" s="9">
        <f>($AK$3+(M29+V29)*12*7.57%)*SUM(Fasering!$D$5:$D$10)</f>
        <v>1540.1282751584924</v>
      </c>
      <c r="AM29" s="9">
        <f>($AK$3+(N29+W29)*12*7.57%)*SUM(Fasering!$D$5:$D$11)</f>
        <v>1935.2226320729408</v>
      </c>
      <c r="AN29" s="82">
        <f>($AK$3+(O29+X29)*12*7.57%)*SUM(Fasering!$D$5:$D$12)</f>
        <v>2356.0059575594009</v>
      </c>
      <c r="AO29" s="5">
        <f>($AK$3+(I29+AA29)*12*7.57%)*SUM(Fasering!$D$5)</f>
        <v>0</v>
      </c>
      <c r="AP29" s="9">
        <f>($AK$3+(J29+AB29)*12*7.57%)*SUM(Fasering!$D$5:$D$7)</f>
        <v>499.49640190470137</v>
      </c>
      <c r="AQ29" s="9">
        <f>($AK$3+(K29+AC29)*12*7.57%)*SUM(Fasering!$D$5:$D$8)</f>
        <v>818.73284613520286</v>
      </c>
      <c r="AR29" s="9">
        <f>($AK$3+(L29+AD29)*12*7.57%)*SUM(Fasering!$D$5:$D$9)</f>
        <v>1161.7723451525269</v>
      </c>
      <c r="AS29" s="9">
        <f>($AK$3+(M29+AE29)*12*7.57%)*SUM(Fasering!$D$5:$D$10)</f>
        <v>1528.6148989566736</v>
      </c>
      <c r="AT29" s="9">
        <f>($AK$3+(N29+AF29)*12*7.57%)*SUM(Fasering!$D$5:$D$11)</f>
        <v>1918.3556369348707</v>
      </c>
      <c r="AU29" s="82">
        <f>($AK$3+(O29+AG29)*12*7.57%)*SUM(Fasering!$D$5:$D$12)</f>
        <v>2332.7507907619006</v>
      </c>
    </row>
    <row r="30" spans="1:47" x14ac:dyDescent="0.3">
      <c r="A30" s="32">
        <f t="shared" si="7"/>
        <v>20</v>
      </c>
      <c r="B30" s="125">
        <v>22116.33</v>
      </c>
      <c r="C30" s="126"/>
      <c r="D30" s="125">
        <f t="shared" si="8"/>
        <v>29766.368547000005</v>
      </c>
      <c r="E30" s="127">
        <f t="shared" si="0"/>
        <v>737.88900188151194</v>
      </c>
      <c r="F30" s="125">
        <f t="shared" si="1"/>
        <v>2480.5307122500003</v>
      </c>
      <c r="G30" s="127">
        <f t="shared" si="2"/>
        <v>61.490750156792664</v>
      </c>
      <c r="H30" s="61">
        <f t="shared" si="9"/>
        <v>1707.89</v>
      </c>
      <c r="I30" s="61">
        <f>GEW!$E$12+($F30-GEW!$E$12)*SUM(Fasering!$D$5)</f>
        <v>1821.9627753333334</v>
      </c>
      <c r="J30" s="61">
        <f>GEW!$E$12+($F30-GEW!$E$12)*SUM(Fasering!$D$5:$D$7)</f>
        <v>1992.2445328832621</v>
      </c>
      <c r="K30" s="61">
        <f>GEW!$E$12+($F30-GEW!$E$12)*SUM(Fasering!$D$5:$D$8)</f>
        <v>2089.9456954321031</v>
      </c>
      <c r="L30" s="61">
        <f>GEW!$E$12+($F30-GEW!$E$12)*SUM(Fasering!$D$5:$D$9)</f>
        <v>2187.6468579809443</v>
      </c>
      <c r="M30" s="61">
        <f>GEW!$E$12+($F30-GEW!$E$12)*SUM(Fasering!$D$5:$D$10)</f>
        <v>2285.3480205297851</v>
      </c>
      <c r="N30" s="61">
        <f>GEW!$E$12+($F30-GEW!$E$12)*SUM(Fasering!$D$5:$D$11)</f>
        <v>2382.8295497011595</v>
      </c>
      <c r="O30" s="63">
        <f>GEW!$E$12+($F30-GEW!$E$12)*SUM(Fasering!$D$5:$D$12)</f>
        <v>2480.5307122500003</v>
      </c>
      <c r="P30" s="125">
        <f t="shared" si="3"/>
        <v>51.201400749999998</v>
      </c>
      <c r="Q30" s="127">
        <f t="shared" si="4"/>
        <v>1.2692495705244682</v>
      </c>
      <c r="R30" s="45">
        <f>$P30*SUM(Fasering!$D$5)</f>
        <v>0</v>
      </c>
      <c r="S30" s="45">
        <f>$P30*SUM(Fasering!$D$5:$D$7)</f>
        <v>13.238823240542111</v>
      </c>
      <c r="T30" s="45">
        <f>$P30*SUM(Fasering!$D$5:$D$8)</f>
        <v>20.834753890954403</v>
      </c>
      <c r="U30" s="45">
        <f>$P30*SUM(Fasering!$D$5:$D$9)</f>
        <v>28.430684541366695</v>
      </c>
      <c r="V30" s="45">
        <f>$P30*SUM(Fasering!$D$5:$D$10)</f>
        <v>36.026615191778987</v>
      </c>
      <c r="W30" s="45">
        <f>$P30*SUM(Fasering!$D$5:$D$11)</f>
        <v>43.60547009958772</v>
      </c>
      <c r="X30" s="55">
        <f>$P30*SUM(Fasering!$D$5:$D$12)</f>
        <v>51.201400750000012</v>
      </c>
      <c r="Y30" s="125">
        <f t="shared" si="5"/>
        <v>25.601261166666667</v>
      </c>
      <c r="Z30" s="127">
        <f t="shared" si="6"/>
        <v>0.63463868692452552</v>
      </c>
      <c r="AA30" s="54">
        <f>$Y30*SUM(Fasering!$D$5)</f>
        <v>0</v>
      </c>
      <c r="AB30" s="45">
        <f>$Y30*SUM(Fasering!$D$5:$D$7)</f>
        <v>6.6195566206351284</v>
      </c>
      <c r="AC30" s="45">
        <f>$Y30*SUM(Fasering!$D$5:$D$8)</f>
        <v>10.417605141506764</v>
      </c>
      <c r="AD30" s="45">
        <f>$Y30*SUM(Fasering!$D$5:$D$9)</f>
        <v>14.215653662378397</v>
      </c>
      <c r="AE30" s="45">
        <f>$Y30*SUM(Fasering!$D$5:$D$10)</f>
        <v>18.013702183250032</v>
      </c>
      <c r="AF30" s="45">
        <f>$Y30*SUM(Fasering!$D$5:$D$11)</f>
        <v>21.803212645795039</v>
      </c>
      <c r="AG30" s="55">
        <f>$Y30*SUM(Fasering!$D$5:$D$12)</f>
        <v>25.601261166666674</v>
      </c>
      <c r="AH30" s="5">
        <f>($AK$3+(I30+R30)*12*7.57%)*SUM(Fasering!$D$5)</f>
        <v>0</v>
      </c>
      <c r="AI30" s="9">
        <f>($AK$3+(J30+S30)*12*7.57%)*SUM(Fasering!$D$5:$D$7)</f>
        <v>506.44898398573639</v>
      </c>
      <c r="AJ30" s="9">
        <f>($AK$3+(K30+T30)*12*7.57%)*SUM(Fasering!$D$5:$D$8)</f>
        <v>835.95248769034492</v>
      </c>
      <c r="AK30" s="9">
        <f>($AK$3+(L30+U30)*12*7.57%)*SUM(Fasering!$D$5:$D$9)</f>
        <v>1193.8366619365297</v>
      </c>
      <c r="AL30" s="9">
        <f>($AK$3+(M30+V30)*12*7.57%)*SUM(Fasering!$D$5:$D$10)</f>
        <v>1580.1015067242906</v>
      </c>
      <c r="AM30" s="9">
        <f>($AK$3+(N30+W30)*12*7.57%)*SUM(Fasering!$D$5:$D$11)</f>
        <v>1993.7830656638059</v>
      </c>
      <c r="AN30" s="82">
        <f>($AK$3+(O30+X30)*12*7.57%)*SUM(Fasering!$D$5:$D$12)</f>
        <v>2436.745451449201</v>
      </c>
      <c r="AO30" s="5">
        <f>($AK$3+(I30+AA30)*12*7.57%)*SUM(Fasering!$D$5)</f>
        <v>0</v>
      </c>
      <c r="AP30" s="9">
        <f>($AK$3+(J30+AB30)*12*7.57%)*SUM(Fasering!$D$5:$D$7)</f>
        <v>504.89425555161097</v>
      </c>
      <c r="AQ30" s="9">
        <f>($AK$3+(K30+AC30)*12*7.57%)*SUM(Fasering!$D$5:$D$8)</f>
        <v>832.10185118736058</v>
      </c>
      <c r="AR30" s="9">
        <f>($AK$3+(L30+AD30)*12*7.57%)*SUM(Fasering!$D$5:$D$9)</f>
        <v>1186.6664761776474</v>
      </c>
      <c r="AS30" s="9">
        <f>($AK$3+(M30+AE30)*12*7.57%)*SUM(Fasering!$D$5:$D$10)</f>
        <v>1568.5881305224718</v>
      </c>
      <c r="AT30" s="9">
        <f>($AK$3+(N30+AF30)*12*7.57%)*SUM(Fasering!$D$5:$D$11)</f>
        <v>1976.9160705257359</v>
      </c>
      <c r="AU30" s="82">
        <f>($AK$3+(O30+AG30)*12*7.57%)*SUM(Fasering!$D$5:$D$12)</f>
        <v>2413.4902846517011</v>
      </c>
    </row>
    <row r="31" spans="1:47" x14ac:dyDescent="0.3">
      <c r="A31" s="32">
        <f t="shared" si="7"/>
        <v>21</v>
      </c>
      <c r="B31" s="125">
        <v>22116.33</v>
      </c>
      <c r="C31" s="126"/>
      <c r="D31" s="125">
        <f t="shared" si="8"/>
        <v>29766.368547000005</v>
      </c>
      <c r="E31" s="127">
        <f t="shared" si="0"/>
        <v>737.88900188151194</v>
      </c>
      <c r="F31" s="125">
        <f t="shared" si="1"/>
        <v>2480.5307122500003</v>
      </c>
      <c r="G31" s="127">
        <f t="shared" si="2"/>
        <v>61.490750156792664</v>
      </c>
      <c r="H31" s="61">
        <f t="shared" si="9"/>
        <v>1707.89</v>
      </c>
      <c r="I31" s="61">
        <f>GEW!$E$12+($F31-GEW!$E$12)*SUM(Fasering!$D$5)</f>
        <v>1821.9627753333334</v>
      </c>
      <c r="J31" s="61">
        <f>GEW!$E$12+($F31-GEW!$E$12)*SUM(Fasering!$D$5:$D$7)</f>
        <v>1992.2445328832621</v>
      </c>
      <c r="K31" s="61">
        <f>GEW!$E$12+($F31-GEW!$E$12)*SUM(Fasering!$D$5:$D$8)</f>
        <v>2089.9456954321031</v>
      </c>
      <c r="L31" s="61">
        <f>GEW!$E$12+($F31-GEW!$E$12)*SUM(Fasering!$D$5:$D$9)</f>
        <v>2187.6468579809443</v>
      </c>
      <c r="M31" s="61">
        <f>GEW!$E$12+($F31-GEW!$E$12)*SUM(Fasering!$D$5:$D$10)</f>
        <v>2285.3480205297851</v>
      </c>
      <c r="N31" s="61">
        <f>GEW!$E$12+($F31-GEW!$E$12)*SUM(Fasering!$D$5:$D$11)</f>
        <v>2382.8295497011595</v>
      </c>
      <c r="O31" s="63">
        <f>GEW!$E$12+($F31-GEW!$E$12)*SUM(Fasering!$D$5:$D$12)</f>
        <v>2480.5307122500003</v>
      </c>
      <c r="P31" s="125">
        <f t="shared" si="3"/>
        <v>51.201400749999998</v>
      </c>
      <c r="Q31" s="127">
        <f t="shared" si="4"/>
        <v>1.2692495705244682</v>
      </c>
      <c r="R31" s="45">
        <f>$P31*SUM(Fasering!$D$5)</f>
        <v>0</v>
      </c>
      <c r="S31" s="45">
        <f>$P31*SUM(Fasering!$D$5:$D$7)</f>
        <v>13.238823240542111</v>
      </c>
      <c r="T31" s="45">
        <f>$P31*SUM(Fasering!$D$5:$D$8)</f>
        <v>20.834753890954403</v>
      </c>
      <c r="U31" s="45">
        <f>$P31*SUM(Fasering!$D$5:$D$9)</f>
        <v>28.430684541366695</v>
      </c>
      <c r="V31" s="45">
        <f>$P31*SUM(Fasering!$D$5:$D$10)</f>
        <v>36.026615191778987</v>
      </c>
      <c r="W31" s="45">
        <f>$P31*SUM(Fasering!$D$5:$D$11)</f>
        <v>43.60547009958772</v>
      </c>
      <c r="X31" s="55">
        <f>$P31*SUM(Fasering!$D$5:$D$12)</f>
        <v>51.201400750000012</v>
      </c>
      <c r="Y31" s="125">
        <f t="shared" si="5"/>
        <v>25.601261166666667</v>
      </c>
      <c r="Z31" s="127">
        <f t="shared" si="6"/>
        <v>0.63463868692452552</v>
      </c>
      <c r="AA31" s="54">
        <f>$Y31*SUM(Fasering!$D$5)</f>
        <v>0</v>
      </c>
      <c r="AB31" s="45">
        <f>$Y31*SUM(Fasering!$D$5:$D$7)</f>
        <v>6.6195566206351284</v>
      </c>
      <c r="AC31" s="45">
        <f>$Y31*SUM(Fasering!$D$5:$D$8)</f>
        <v>10.417605141506764</v>
      </c>
      <c r="AD31" s="45">
        <f>$Y31*SUM(Fasering!$D$5:$D$9)</f>
        <v>14.215653662378397</v>
      </c>
      <c r="AE31" s="45">
        <f>$Y31*SUM(Fasering!$D$5:$D$10)</f>
        <v>18.013702183250032</v>
      </c>
      <c r="AF31" s="45">
        <f>$Y31*SUM(Fasering!$D$5:$D$11)</f>
        <v>21.803212645795039</v>
      </c>
      <c r="AG31" s="55">
        <f>$Y31*SUM(Fasering!$D$5:$D$12)</f>
        <v>25.601261166666674</v>
      </c>
      <c r="AH31" s="5">
        <f>($AK$3+(I31+R31)*12*7.57%)*SUM(Fasering!$D$5)</f>
        <v>0</v>
      </c>
      <c r="AI31" s="9">
        <f>($AK$3+(J31+S31)*12*7.57%)*SUM(Fasering!$D$5:$D$7)</f>
        <v>506.44898398573639</v>
      </c>
      <c r="AJ31" s="9">
        <f>($AK$3+(K31+T31)*12*7.57%)*SUM(Fasering!$D$5:$D$8)</f>
        <v>835.95248769034492</v>
      </c>
      <c r="AK31" s="9">
        <f>($AK$3+(L31+U31)*12*7.57%)*SUM(Fasering!$D$5:$D$9)</f>
        <v>1193.8366619365297</v>
      </c>
      <c r="AL31" s="9">
        <f>($AK$3+(M31+V31)*12*7.57%)*SUM(Fasering!$D$5:$D$10)</f>
        <v>1580.1015067242906</v>
      </c>
      <c r="AM31" s="9">
        <f>($AK$3+(N31+W31)*12*7.57%)*SUM(Fasering!$D$5:$D$11)</f>
        <v>1993.7830656638059</v>
      </c>
      <c r="AN31" s="82">
        <f>($AK$3+(O31+X31)*12*7.57%)*SUM(Fasering!$D$5:$D$12)</f>
        <v>2436.745451449201</v>
      </c>
      <c r="AO31" s="5">
        <f>($AK$3+(I31+AA31)*12*7.57%)*SUM(Fasering!$D$5)</f>
        <v>0</v>
      </c>
      <c r="AP31" s="9">
        <f>($AK$3+(J31+AB31)*12*7.57%)*SUM(Fasering!$D$5:$D$7)</f>
        <v>504.89425555161097</v>
      </c>
      <c r="AQ31" s="9">
        <f>($AK$3+(K31+AC31)*12*7.57%)*SUM(Fasering!$D$5:$D$8)</f>
        <v>832.10185118736058</v>
      </c>
      <c r="AR31" s="9">
        <f>($AK$3+(L31+AD31)*12*7.57%)*SUM(Fasering!$D$5:$D$9)</f>
        <v>1186.6664761776474</v>
      </c>
      <c r="AS31" s="9">
        <f>($AK$3+(M31+AE31)*12*7.57%)*SUM(Fasering!$D$5:$D$10)</f>
        <v>1568.5881305224718</v>
      </c>
      <c r="AT31" s="9">
        <f>($AK$3+(N31+AF31)*12*7.57%)*SUM(Fasering!$D$5:$D$11)</f>
        <v>1976.9160705257359</v>
      </c>
      <c r="AU31" s="82">
        <f>($AK$3+(O31+AG31)*12*7.57%)*SUM(Fasering!$D$5:$D$12)</f>
        <v>2413.4902846517011</v>
      </c>
    </row>
    <row r="32" spans="1:47" x14ac:dyDescent="0.3">
      <c r="A32" s="32">
        <f t="shared" si="7"/>
        <v>22</v>
      </c>
      <c r="B32" s="125">
        <v>22908.78</v>
      </c>
      <c r="C32" s="126"/>
      <c r="D32" s="125">
        <f t="shared" si="8"/>
        <v>30832.927002</v>
      </c>
      <c r="E32" s="127">
        <f t="shared" si="0"/>
        <v>764.32829536017687</v>
      </c>
      <c r="F32" s="125">
        <f t="shared" si="1"/>
        <v>2569.4105835</v>
      </c>
      <c r="G32" s="127">
        <f t="shared" si="2"/>
        <v>63.694024613348077</v>
      </c>
      <c r="H32" s="61">
        <f t="shared" si="9"/>
        <v>1707.89</v>
      </c>
      <c r="I32" s="61">
        <f>GEW!$E$12+($F32-GEW!$E$12)*SUM(Fasering!$D$5)</f>
        <v>1821.9627753333334</v>
      </c>
      <c r="J32" s="61">
        <f>GEW!$E$12+($F32-GEW!$E$12)*SUM(Fasering!$D$5:$D$7)</f>
        <v>2015.2256405851035</v>
      </c>
      <c r="K32" s="61">
        <f>GEW!$E$12+($F32-GEW!$E$12)*SUM(Fasering!$D$5:$D$8)</f>
        <v>2126.1124841571841</v>
      </c>
      <c r="L32" s="61">
        <f>GEW!$E$12+($F32-GEW!$E$12)*SUM(Fasering!$D$5:$D$9)</f>
        <v>2236.9993277292651</v>
      </c>
      <c r="M32" s="61">
        <f>GEW!$E$12+($F32-GEW!$E$12)*SUM(Fasering!$D$5:$D$10)</f>
        <v>2347.8861713013457</v>
      </c>
      <c r="N32" s="61">
        <f>GEW!$E$12+($F32-GEW!$E$12)*SUM(Fasering!$D$5:$D$11)</f>
        <v>2458.5237399279195</v>
      </c>
      <c r="O32" s="63">
        <f>GEW!$E$12+($F32-GEW!$E$12)*SUM(Fasering!$D$5:$D$12)</f>
        <v>2569.4105835</v>
      </c>
      <c r="P32" s="125">
        <f t="shared" si="3"/>
        <v>23.256030416666913</v>
      </c>
      <c r="Q32" s="127">
        <f t="shared" si="4"/>
        <v>0.5765019352221229</v>
      </c>
      <c r="R32" s="45">
        <f>$P32*SUM(Fasering!$D$5)</f>
        <v>0</v>
      </c>
      <c r="S32" s="45">
        <f>$P32*SUM(Fasering!$D$5:$D$7)</f>
        <v>6.0131650980842393</v>
      </c>
      <c r="T32" s="45">
        <f>$P32*SUM(Fasering!$D$5:$D$8)</f>
        <v>9.4632893458838616</v>
      </c>
      <c r="U32" s="45">
        <f>$P32*SUM(Fasering!$D$5:$D$9)</f>
        <v>12.913413593683483</v>
      </c>
      <c r="V32" s="45">
        <f>$P32*SUM(Fasering!$D$5:$D$10)</f>
        <v>16.363537841483105</v>
      </c>
      <c r="W32" s="45">
        <f>$P32*SUM(Fasering!$D$5:$D$11)</f>
        <v>19.805906168867295</v>
      </c>
      <c r="X32" s="55">
        <f>$P32*SUM(Fasering!$D$5:$D$12)</f>
        <v>23.256030416666917</v>
      </c>
      <c r="Y32" s="125">
        <f t="shared" si="5"/>
        <v>0</v>
      </c>
      <c r="Z32" s="127">
        <f t="shared" si="6"/>
        <v>0</v>
      </c>
      <c r="AA32" s="54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510.1496122923129</v>
      </c>
      <c r="AJ32" s="9">
        <f>($AK$3+(K32+T32)*12*7.57%)*SUM(Fasering!$D$5:$D$8)</f>
        <v>845.11793043166551</v>
      </c>
      <c r="AK32" s="9">
        <f>($AK$3+(L32+U32)*12*7.57%)*SUM(Fasering!$D$5:$D$9)</f>
        <v>1210.9034317982737</v>
      </c>
      <c r="AL32" s="9">
        <f>($AK$3+(M32+V32)*12*7.57%)*SUM(Fasering!$D$5:$D$10)</f>
        <v>1607.5061163921382</v>
      </c>
      <c r="AM32" s="9">
        <f>($AK$3+(N32+W32)*12*7.57%)*SUM(Fasering!$D$5:$D$11)</f>
        <v>2033.9305784285905</v>
      </c>
      <c r="AN32" s="82">
        <f>($AK$3+(O32+X32)*12*7.57%)*SUM(Fasering!$D$5:$D$12)</f>
        <v>2492.0983520819009</v>
      </c>
      <c r="AO32" s="5">
        <f>($AK$3+(I32+AA32)*12*7.57%)*SUM(Fasering!$D$5)</f>
        <v>0</v>
      </c>
      <c r="AP32" s="9">
        <f>($AK$3+(J32+AB32)*12*7.57%)*SUM(Fasering!$D$5:$D$7)</f>
        <v>508.73724453408312</v>
      </c>
      <c r="AQ32" s="9">
        <f>($AK$3+(K32+AC32)*12*7.57%)*SUM(Fasering!$D$5:$D$8)</f>
        <v>841.6198823313639</v>
      </c>
      <c r="AR32" s="9">
        <f>($AK$3+(L32+AD32)*12*7.57%)*SUM(Fasering!$D$5:$D$9)</f>
        <v>1204.3897931691208</v>
      </c>
      <c r="AS32" s="9">
        <f>($AK$3+(M32+AE32)*12*7.57%)*SUM(Fasering!$D$5:$D$10)</f>
        <v>1597.0469770473533</v>
      </c>
      <c r="AT32" s="9">
        <f>($AK$3+(N32+AF32)*12*7.57%)*SUM(Fasering!$D$5:$D$11)</f>
        <v>2018.6080310381026</v>
      </c>
      <c r="AU32" s="82">
        <f>($AK$3+(O32+AG32)*12*7.57%)*SUM(Fasering!$D$5:$D$12)</f>
        <v>2470.9725740514004</v>
      </c>
    </row>
    <row r="33" spans="1:47" x14ac:dyDescent="0.3">
      <c r="A33" s="32">
        <f t="shared" si="7"/>
        <v>23</v>
      </c>
      <c r="B33" s="125">
        <v>23701.23</v>
      </c>
      <c r="C33" s="126"/>
      <c r="D33" s="125">
        <f t="shared" si="8"/>
        <v>31899.485457000002</v>
      </c>
      <c r="E33" s="127">
        <f t="shared" si="0"/>
        <v>790.76758883884202</v>
      </c>
      <c r="F33" s="125">
        <f t="shared" si="1"/>
        <v>2658.2904547500002</v>
      </c>
      <c r="G33" s="127">
        <f t="shared" si="2"/>
        <v>65.897299069903497</v>
      </c>
      <c r="H33" s="61">
        <f t="shared" si="9"/>
        <v>1707.89</v>
      </c>
      <c r="I33" s="61">
        <f>GEW!$E$12+($F33-GEW!$E$12)*SUM(Fasering!$D$5)</f>
        <v>1821.9627753333334</v>
      </c>
      <c r="J33" s="61">
        <f>GEW!$E$12+($F33-GEW!$E$12)*SUM(Fasering!$D$5:$D$7)</f>
        <v>2038.206748286945</v>
      </c>
      <c r="K33" s="61">
        <f>GEW!$E$12+($F33-GEW!$E$12)*SUM(Fasering!$D$5:$D$8)</f>
        <v>2162.2792728822656</v>
      </c>
      <c r="L33" s="61">
        <f>GEW!$E$12+($F33-GEW!$E$12)*SUM(Fasering!$D$5:$D$9)</f>
        <v>2286.3517974775864</v>
      </c>
      <c r="M33" s="61">
        <f>GEW!$E$12+($F33-GEW!$E$12)*SUM(Fasering!$D$5:$D$10)</f>
        <v>2410.4243220729068</v>
      </c>
      <c r="N33" s="61">
        <f>GEW!$E$12+($F33-GEW!$E$12)*SUM(Fasering!$D$5:$D$11)</f>
        <v>2534.2179301546798</v>
      </c>
      <c r="O33" s="63">
        <f>GEW!$E$12+($F33-GEW!$E$12)*SUM(Fasering!$D$5:$D$12)</f>
        <v>2658.2904547500002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25">
        <f t="shared" si="5"/>
        <v>0</v>
      </c>
      <c r="Z33" s="127">
        <f t="shared" si="6"/>
        <v>0</v>
      </c>
      <c r="AA33" s="54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514.13503006583676</v>
      </c>
      <c r="AJ33" s="9">
        <f>($AK$3+(K33+T33)*12*7.57%)*SUM(Fasering!$D$5:$D$8)</f>
        <v>854.98871868093659</v>
      </c>
      <c r="AK33" s="9">
        <f>($AK$3+(L33+U33)*12*7.57%)*SUM(Fasering!$D$5:$D$9)</f>
        <v>1229.2836100568588</v>
      </c>
      <c r="AL33" s="9">
        <f>($AK$3+(M33+V33)*12*7.57%)*SUM(Fasering!$D$5:$D$10)</f>
        <v>1637.0197041936024</v>
      </c>
      <c r="AM33" s="9">
        <f>($AK$3+(N33+W33)*12*7.57%)*SUM(Fasering!$D$5:$D$11)</f>
        <v>2077.1677256587536</v>
      </c>
      <c r="AN33" s="82">
        <f>($AK$3+(O33+X33)*12*7.57%)*SUM(Fasering!$D$5:$D$12)</f>
        <v>2551.7110490949008</v>
      </c>
      <c r="AO33" s="5">
        <f>($AK$3+(I33+AA33)*12*7.57%)*SUM(Fasering!$D$5)</f>
        <v>0</v>
      </c>
      <c r="AP33" s="9">
        <f>($AK$3+(J33+AB33)*12*7.57%)*SUM(Fasering!$D$5:$D$7)</f>
        <v>514.13503006583676</v>
      </c>
      <c r="AQ33" s="9">
        <f>($AK$3+(K33+AC33)*12*7.57%)*SUM(Fasering!$D$5:$D$8)</f>
        <v>854.98871868093659</v>
      </c>
      <c r="AR33" s="9">
        <f>($AK$3+(L33+AD33)*12*7.57%)*SUM(Fasering!$D$5:$D$9)</f>
        <v>1229.2836100568588</v>
      </c>
      <c r="AS33" s="9">
        <f>($AK$3+(M33+AE33)*12*7.57%)*SUM(Fasering!$D$5:$D$10)</f>
        <v>1637.0197041936024</v>
      </c>
      <c r="AT33" s="9">
        <f>($AK$3+(N33+AF33)*12*7.57%)*SUM(Fasering!$D$5:$D$11)</f>
        <v>2077.1677256587536</v>
      </c>
      <c r="AU33" s="82">
        <f>($AK$3+(O33+AG33)*12*7.57%)*SUM(Fasering!$D$5:$D$12)</f>
        <v>2551.7110490949008</v>
      </c>
    </row>
    <row r="34" spans="1:47" x14ac:dyDescent="0.3">
      <c r="A34" s="32">
        <f t="shared" si="7"/>
        <v>24</v>
      </c>
      <c r="B34" s="125">
        <v>24493.66</v>
      </c>
      <c r="C34" s="126"/>
      <c r="D34" s="125">
        <f t="shared" si="8"/>
        <v>32966.016994000005</v>
      </c>
      <c r="E34" s="127">
        <f t="shared" si="0"/>
        <v>817.20621503771713</v>
      </c>
      <c r="F34" s="125">
        <f t="shared" si="1"/>
        <v>2747.1680828333333</v>
      </c>
      <c r="G34" s="127">
        <f t="shared" si="2"/>
        <v>68.100517919809747</v>
      </c>
      <c r="H34" s="61">
        <f t="shared" si="9"/>
        <v>1707.89</v>
      </c>
      <c r="I34" s="61">
        <f>GEW!$E$12+($F34-GEW!$E$12)*SUM(Fasering!$D$5)</f>
        <v>1821.9627753333334</v>
      </c>
      <c r="J34" s="61">
        <f>GEW!$E$12+($F34-GEW!$E$12)*SUM(Fasering!$D$5:$D$7)</f>
        <v>2061.1872759873299</v>
      </c>
      <c r="K34" s="61">
        <f>GEW!$E$12+($F34-GEW!$E$12)*SUM(Fasering!$D$5:$D$8)</f>
        <v>2198.4451488232285</v>
      </c>
      <c r="L34" s="61">
        <f>GEW!$E$12+($F34-GEW!$E$12)*SUM(Fasering!$D$5:$D$9)</f>
        <v>2335.703021659127</v>
      </c>
      <c r="M34" s="61">
        <f>GEW!$E$12+($F34-GEW!$E$12)*SUM(Fasering!$D$5:$D$10)</f>
        <v>2472.9608944950255</v>
      </c>
      <c r="N34" s="61">
        <f>GEW!$E$12+($F34-GEW!$E$12)*SUM(Fasering!$D$5:$D$11)</f>
        <v>2609.9102099974352</v>
      </c>
      <c r="O34" s="63">
        <f>GEW!$E$12+($F34-GEW!$E$12)*SUM(Fasering!$D$5:$D$12)</f>
        <v>2747.1680828333338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25">
        <f t="shared" si="5"/>
        <v>0</v>
      </c>
      <c r="Z34" s="127">
        <f t="shared" si="6"/>
        <v>0</v>
      </c>
      <c r="AA34" s="54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519.53267936727866</v>
      </c>
      <c r="AJ34" s="9">
        <f>($AK$3+(K34+T34)*12*7.57%)*SUM(Fasering!$D$5:$D$8)</f>
        <v>868.35721762533956</v>
      </c>
      <c r="AK34" s="9">
        <f>($AK$3+(L34+U34)*12*7.57%)*SUM(Fasering!$D$5:$D$9)</f>
        <v>1254.1767986698312</v>
      </c>
      <c r="AL34" s="9">
        <f>($AK$3+(M34+V34)*12*7.57%)*SUM(Fasering!$D$5:$D$10)</f>
        <v>1676.9914225007542</v>
      </c>
      <c r="AM34" s="9">
        <f>($AK$3+(N34+W34)*12*7.57%)*SUM(Fasering!$D$5:$D$11)</f>
        <v>2135.725942338976</v>
      </c>
      <c r="AN34" s="82">
        <f>($AK$3+(O34+X34)*12*7.57%)*SUM(Fasering!$D$5:$D$12)</f>
        <v>2632.4474864458011</v>
      </c>
      <c r="AO34" s="5">
        <f>($AK$3+(I34+AA34)*12*7.57%)*SUM(Fasering!$D$5)</f>
        <v>0</v>
      </c>
      <c r="AP34" s="9">
        <f>($AK$3+(J34+AB34)*12*7.57%)*SUM(Fasering!$D$5:$D$7)</f>
        <v>519.53267936727866</v>
      </c>
      <c r="AQ34" s="9">
        <f>($AK$3+(K34+AC34)*12*7.57%)*SUM(Fasering!$D$5:$D$8)</f>
        <v>868.35721762533956</v>
      </c>
      <c r="AR34" s="9">
        <f>($AK$3+(L34+AD34)*12*7.57%)*SUM(Fasering!$D$5:$D$9)</f>
        <v>1254.1767986698312</v>
      </c>
      <c r="AS34" s="9">
        <f>($AK$3+(M34+AE34)*12*7.57%)*SUM(Fasering!$D$5:$D$10)</f>
        <v>1676.9914225007542</v>
      </c>
      <c r="AT34" s="9">
        <f>($AK$3+(N34+AF34)*12*7.57%)*SUM(Fasering!$D$5:$D$11)</f>
        <v>2135.725942338976</v>
      </c>
      <c r="AU34" s="82">
        <f>($AK$3+(O34+AG34)*12*7.57%)*SUM(Fasering!$D$5:$D$12)</f>
        <v>2632.4474864458011</v>
      </c>
    </row>
    <row r="35" spans="1:47" x14ac:dyDescent="0.3">
      <c r="A35" s="32">
        <f t="shared" si="7"/>
        <v>25</v>
      </c>
      <c r="B35" s="125">
        <v>24493.66</v>
      </c>
      <c r="C35" s="126"/>
      <c r="D35" s="125">
        <f t="shared" si="8"/>
        <v>32966.016994000005</v>
      </c>
      <c r="E35" s="127">
        <f t="shared" si="0"/>
        <v>817.20621503771713</v>
      </c>
      <c r="F35" s="125">
        <f t="shared" si="1"/>
        <v>2747.1680828333333</v>
      </c>
      <c r="G35" s="127">
        <f t="shared" si="2"/>
        <v>68.100517919809747</v>
      </c>
      <c r="H35" s="61">
        <f t="shared" si="9"/>
        <v>1707.89</v>
      </c>
      <c r="I35" s="61">
        <f>GEW!$E$12+($F35-GEW!$E$12)*SUM(Fasering!$D$5)</f>
        <v>1821.9627753333334</v>
      </c>
      <c r="J35" s="61">
        <f>GEW!$E$12+($F35-GEW!$E$12)*SUM(Fasering!$D$5:$D$7)</f>
        <v>2061.1872759873299</v>
      </c>
      <c r="K35" s="61">
        <f>GEW!$E$12+($F35-GEW!$E$12)*SUM(Fasering!$D$5:$D$8)</f>
        <v>2198.4451488232285</v>
      </c>
      <c r="L35" s="61">
        <f>GEW!$E$12+($F35-GEW!$E$12)*SUM(Fasering!$D$5:$D$9)</f>
        <v>2335.703021659127</v>
      </c>
      <c r="M35" s="61">
        <f>GEW!$E$12+($F35-GEW!$E$12)*SUM(Fasering!$D$5:$D$10)</f>
        <v>2472.9608944950255</v>
      </c>
      <c r="N35" s="61">
        <f>GEW!$E$12+($F35-GEW!$E$12)*SUM(Fasering!$D$5:$D$11)</f>
        <v>2609.9102099974352</v>
      </c>
      <c r="O35" s="63">
        <f>GEW!$E$12+($F35-GEW!$E$12)*SUM(Fasering!$D$5:$D$12)</f>
        <v>2747.1680828333338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25">
        <f t="shared" si="5"/>
        <v>0</v>
      </c>
      <c r="Z35" s="127">
        <f t="shared" si="6"/>
        <v>0</v>
      </c>
      <c r="AA35" s="54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519.53267936727866</v>
      </c>
      <c r="AJ35" s="9">
        <f>($AK$3+(K35+T35)*12*7.57%)*SUM(Fasering!$D$5:$D$8)</f>
        <v>868.35721762533956</v>
      </c>
      <c r="AK35" s="9">
        <f>($AK$3+(L35+U35)*12*7.57%)*SUM(Fasering!$D$5:$D$9)</f>
        <v>1254.1767986698312</v>
      </c>
      <c r="AL35" s="9">
        <f>($AK$3+(M35+V35)*12*7.57%)*SUM(Fasering!$D$5:$D$10)</f>
        <v>1676.9914225007542</v>
      </c>
      <c r="AM35" s="9">
        <f>($AK$3+(N35+W35)*12*7.57%)*SUM(Fasering!$D$5:$D$11)</f>
        <v>2135.725942338976</v>
      </c>
      <c r="AN35" s="82">
        <f>($AK$3+(O35+X35)*12*7.57%)*SUM(Fasering!$D$5:$D$12)</f>
        <v>2632.4474864458011</v>
      </c>
      <c r="AO35" s="5">
        <f>($AK$3+(I35+AA35)*12*7.57%)*SUM(Fasering!$D$5)</f>
        <v>0</v>
      </c>
      <c r="AP35" s="9">
        <f>($AK$3+(J35+AB35)*12*7.57%)*SUM(Fasering!$D$5:$D$7)</f>
        <v>519.53267936727866</v>
      </c>
      <c r="AQ35" s="9">
        <f>($AK$3+(K35+AC35)*12*7.57%)*SUM(Fasering!$D$5:$D$8)</f>
        <v>868.35721762533956</v>
      </c>
      <c r="AR35" s="9">
        <f>($AK$3+(L35+AD35)*12*7.57%)*SUM(Fasering!$D$5:$D$9)</f>
        <v>1254.1767986698312</v>
      </c>
      <c r="AS35" s="9">
        <f>($AK$3+(M35+AE35)*12*7.57%)*SUM(Fasering!$D$5:$D$10)</f>
        <v>1676.9914225007542</v>
      </c>
      <c r="AT35" s="9">
        <f>($AK$3+(N35+AF35)*12*7.57%)*SUM(Fasering!$D$5:$D$11)</f>
        <v>2135.725942338976</v>
      </c>
      <c r="AU35" s="82">
        <f>($AK$3+(O35+AG35)*12*7.57%)*SUM(Fasering!$D$5:$D$12)</f>
        <v>2632.4474864458011</v>
      </c>
    </row>
    <row r="36" spans="1:47" x14ac:dyDescent="0.3">
      <c r="A36" s="32">
        <f t="shared" si="7"/>
        <v>26</v>
      </c>
      <c r="B36" s="125">
        <v>24493.66</v>
      </c>
      <c r="C36" s="126"/>
      <c r="D36" s="125">
        <f t="shared" si="8"/>
        <v>32966.016994000005</v>
      </c>
      <c r="E36" s="127">
        <f t="shared" si="0"/>
        <v>817.20621503771713</v>
      </c>
      <c r="F36" s="125">
        <f t="shared" si="1"/>
        <v>2747.1680828333333</v>
      </c>
      <c r="G36" s="127">
        <f t="shared" si="2"/>
        <v>68.100517919809747</v>
      </c>
      <c r="H36" s="61">
        <f t="shared" si="9"/>
        <v>1707.89</v>
      </c>
      <c r="I36" s="61">
        <f>GEW!$E$12+($F36-GEW!$E$12)*SUM(Fasering!$D$5)</f>
        <v>1821.9627753333334</v>
      </c>
      <c r="J36" s="61">
        <f>GEW!$E$12+($F36-GEW!$E$12)*SUM(Fasering!$D$5:$D$7)</f>
        <v>2061.1872759873299</v>
      </c>
      <c r="K36" s="61">
        <f>GEW!$E$12+($F36-GEW!$E$12)*SUM(Fasering!$D$5:$D$8)</f>
        <v>2198.4451488232285</v>
      </c>
      <c r="L36" s="61">
        <f>GEW!$E$12+($F36-GEW!$E$12)*SUM(Fasering!$D$5:$D$9)</f>
        <v>2335.703021659127</v>
      </c>
      <c r="M36" s="61">
        <f>GEW!$E$12+($F36-GEW!$E$12)*SUM(Fasering!$D$5:$D$10)</f>
        <v>2472.9608944950255</v>
      </c>
      <c r="N36" s="61">
        <f>GEW!$E$12+($F36-GEW!$E$12)*SUM(Fasering!$D$5:$D$11)</f>
        <v>2609.9102099974352</v>
      </c>
      <c r="O36" s="63">
        <f>GEW!$E$12+($F36-GEW!$E$12)*SUM(Fasering!$D$5:$D$12)</f>
        <v>2747.1680828333338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25">
        <f t="shared" si="5"/>
        <v>0</v>
      </c>
      <c r="Z36" s="127">
        <f t="shared" si="6"/>
        <v>0</v>
      </c>
      <c r="AA36" s="54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519.53267936727866</v>
      </c>
      <c r="AJ36" s="9">
        <f>($AK$3+(K36+T36)*12*7.57%)*SUM(Fasering!$D$5:$D$8)</f>
        <v>868.35721762533956</v>
      </c>
      <c r="AK36" s="9">
        <f>($AK$3+(L36+U36)*12*7.57%)*SUM(Fasering!$D$5:$D$9)</f>
        <v>1254.1767986698312</v>
      </c>
      <c r="AL36" s="9">
        <f>($AK$3+(M36+V36)*12*7.57%)*SUM(Fasering!$D$5:$D$10)</f>
        <v>1676.9914225007542</v>
      </c>
      <c r="AM36" s="9">
        <f>($AK$3+(N36+W36)*12*7.57%)*SUM(Fasering!$D$5:$D$11)</f>
        <v>2135.725942338976</v>
      </c>
      <c r="AN36" s="82">
        <f>($AK$3+(O36+X36)*12*7.57%)*SUM(Fasering!$D$5:$D$12)</f>
        <v>2632.4474864458011</v>
      </c>
      <c r="AO36" s="5">
        <f>($AK$3+(I36+AA36)*12*7.57%)*SUM(Fasering!$D$5)</f>
        <v>0</v>
      </c>
      <c r="AP36" s="9">
        <f>($AK$3+(J36+AB36)*12*7.57%)*SUM(Fasering!$D$5:$D$7)</f>
        <v>519.53267936727866</v>
      </c>
      <c r="AQ36" s="9">
        <f>($AK$3+(K36+AC36)*12*7.57%)*SUM(Fasering!$D$5:$D$8)</f>
        <v>868.35721762533956</v>
      </c>
      <c r="AR36" s="9">
        <f>($AK$3+(L36+AD36)*12*7.57%)*SUM(Fasering!$D$5:$D$9)</f>
        <v>1254.1767986698312</v>
      </c>
      <c r="AS36" s="9">
        <f>($AK$3+(M36+AE36)*12*7.57%)*SUM(Fasering!$D$5:$D$10)</f>
        <v>1676.9914225007542</v>
      </c>
      <c r="AT36" s="9">
        <f>($AK$3+(N36+AF36)*12*7.57%)*SUM(Fasering!$D$5:$D$11)</f>
        <v>2135.725942338976</v>
      </c>
      <c r="AU36" s="82">
        <f>($AK$3+(O36+AG36)*12*7.57%)*SUM(Fasering!$D$5:$D$12)</f>
        <v>2632.4474864458011</v>
      </c>
    </row>
    <row r="37" spans="1:47" x14ac:dyDescent="0.3">
      <c r="A37" s="32">
        <f t="shared" si="7"/>
        <v>27</v>
      </c>
      <c r="B37" s="125">
        <v>24493.66</v>
      </c>
      <c r="C37" s="126"/>
      <c r="D37" s="125">
        <f t="shared" si="8"/>
        <v>32966.016994000005</v>
      </c>
      <c r="E37" s="127">
        <f t="shared" si="0"/>
        <v>817.20621503771713</v>
      </c>
      <c r="F37" s="125">
        <f t="shared" si="1"/>
        <v>2747.1680828333333</v>
      </c>
      <c r="G37" s="127">
        <f t="shared" si="2"/>
        <v>68.100517919809747</v>
      </c>
      <c r="H37" s="61">
        <f t="shared" si="9"/>
        <v>1707.89</v>
      </c>
      <c r="I37" s="61">
        <f>GEW!$E$12+($F37-GEW!$E$12)*SUM(Fasering!$D$5)</f>
        <v>1821.9627753333334</v>
      </c>
      <c r="J37" s="61">
        <f>GEW!$E$12+($F37-GEW!$E$12)*SUM(Fasering!$D$5:$D$7)</f>
        <v>2061.1872759873299</v>
      </c>
      <c r="K37" s="61">
        <f>GEW!$E$12+($F37-GEW!$E$12)*SUM(Fasering!$D$5:$D$8)</f>
        <v>2198.4451488232285</v>
      </c>
      <c r="L37" s="61">
        <f>GEW!$E$12+($F37-GEW!$E$12)*SUM(Fasering!$D$5:$D$9)</f>
        <v>2335.703021659127</v>
      </c>
      <c r="M37" s="61">
        <f>GEW!$E$12+($F37-GEW!$E$12)*SUM(Fasering!$D$5:$D$10)</f>
        <v>2472.9608944950255</v>
      </c>
      <c r="N37" s="61">
        <f>GEW!$E$12+($F37-GEW!$E$12)*SUM(Fasering!$D$5:$D$11)</f>
        <v>2609.9102099974352</v>
      </c>
      <c r="O37" s="63">
        <f>GEW!$E$12+($F37-GEW!$E$12)*SUM(Fasering!$D$5:$D$12)</f>
        <v>2747.1680828333338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5">
        <f>$P37*SUM(Fasering!$D$5:$D$12)</f>
        <v>0</v>
      </c>
      <c r="Y37" s="125">
        <f t="shared" si="5"/>
        <v>0</v>
      </c>
      <c r="Z37" s="127">
        <f t="shared" si="6"/>
        <v>0</v>
      </c>
      <c r="AA37" s="54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5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519.53267936727866</v>
      </c>
      <c r="AJ37" s="9">
        <f>($AK$3+(K37+T37)*12*7.57%)*SUM(Fasering!$D$5:$D$8)</f>
        <v>868.35721762533956</v>
      </c>
      <c r="AK37" s="9">
        <f>($AK$3+(L37+U37)*12*7.57%)*SUM(Fasering!$D$5:$D$9)</f>
        <v>1254.1767986698312</v>
      </c>
      <c r="AL37" s="9">
        <f>($AK$3+(M37+V37)*12*7.57%)*SUM(Fasering!$D$5:$D$10)</f>
        <v>1676.9914225007542</v>
      </c>
      <c r="AM37" s="9">
        <f>($AK$3+(N37+W37)*12*7.57%)*SUM(Fasering!$D$5:$D$11)</f>
        <v>2135.725942338976</v>
      </c>
      <c r="AN37" s="82">
        <f>($AK$3+(O37+X37)*12*7.57%)*SUM(Fasering!$D$5:$D$12)</f>
        <v>2632.4474864458011</v>
      </c>
      <c r="AO37" s="5">
        <f>($AK$3+(I37+AA37)*12*7.57%)*SUM(Fasering!$D$5)</f>
        <v>0</v>
      </c>
      <c r="AP37" s="9">
        <f>($AK$3+(J37+AB37)*12*7.57%)*SUM(Fasering!$D$5:$D$7)</f>
        <v>519.53267936727866</v>
      </c>
      <c r="AQ37" s="9">
        <f>($AK$3+(K37+AC37)*12*7.57%)*SUM(Fasering!$D$5:$D$8)</f>
        <v>868.35721762533956</v>
      </c>
      <c r="AR37" s="9">
        <f>($AK$3+(L37+AD37)*12*7.57%)*SUM(Fasering!$D$5:$D$9)</f>
        <v>1254.1767986698312</v>
      </c>
      <c r="AS37" s="9">
        <f>($AK$3+(M37+AE37)*12*7.57%)*SUM(Fasering!$D$5:$D$10)</f>
        <v>1676.9914225007542</v>
      </c>
      <c r="AT37" s="9">
        <f>($AK$3+(N37+AF37)*12*7.57%)*SUM(Fasering!$D$5:$D$11)</f>
        <v>2135.725942338976</v>
      </c>
      <c r="AU37" s="82">
        <f>($AK$3+(O37+AG37)*12*7.57%)*SUM(Fasering!$D$5:$D$12)</f>
        <v>2632.4474864458011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52"/>
      <c r="P38" s="128"/>
      <c r="Q38" s="129"/>
      <c r="R38" s="46"/>
      <c r="S38" s="46"/>
      <c r="T38" s="46"/>
      <c r="U38" s="46"/>
      <c r="V38" s="46"/>
      <c r="W38" s="46"/>
      <c r="X38" s="52"/>
      <c r="Y38" s="128"/>
      <c r="Z38" s="129"/>
      <c r="AA38" s="46"/>
      <c r="AB38" s="46"/>
      <c r="AC38" s="46"/>
      <c r="AD38" s="46"/>
      <c r="AE38" s="46"/>
      <c r="AF38" s="46"/>
      <c r="AG38" s="52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6:E6"/>
    <mergeCell ref="P6:Q6"/>
    <mergeCell ref="Y6:Z6"/>
    <mergeCell ref="B7:C7"/>
    <mergeCell ref="D7:E7"/>
    <mergeCell ref="F7:G7"/>
    <mergeCell ref="P7:Q7"/>
    <mergeCell ref="Y7:Z7"/>
    <mergeCell ref="F6:G6"/>
    <mergeCell ref="R6:X6"/>
    <mergeCell ref="AA6:AG6"/>
    <mergeCell ref="H6:O6"/>
    <mergeCell ref="B10:C10"/>
    <mergeCell ref="D10:E10"/>
    <mergeCell ref="F10:G10"/>
    <mergeCell ref="P10:Q10"/>
    <mergeCell ref="Y10:Z10"/>
    <mergeCell ref="B9:C9"/>
    <mergeCell ref="D9:E9"/>
    <mergeCell ref="B8:C8"/>
    <mergeCell ref="D8:E8"/>
    <mergeCell ref="P8:Q8"/>
    <mergeCell ref="Y8:Z8"/>
    <mergeCell ref="F8:G8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  <ignoredErrors>
    <ignoredError sqref="I8:AU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48</v>
      </c>
      <c r="B1" s="21" t="s">
        <v>19</v>
      </c>
      <c r="C1" s="21" t="s">
        <v>49</v>
      </c>
      <c r="D1" s="21"/>
      <c r="E1" s="22"/>
      <c r="G1" s="56"/>
      <c r="H1" s="56"/>
      <c r="I1" s="56"/>
      <c r="L1" s="99">
        <f>D8</f>
        <v>43374</v>
      </c>
      <c r="O1" s="24" t="s">
        <v>50</v>
      </c>
    </row>
    <row r="2" spans="1:47" s="23" customFormat="1" ht="17.25" x14ac:dyDescent="0.35">
      <c r="A2" s="21"/>
      <c r="B2" s="21"/>
      <c r="C2" s="21"/>
      <c r="D2" s="21"/>
      <c r="E2"/>
      <c r="F2"/>
      <c r="G2"/>
      <c r="H2"/>
      <c r="I2"/>
      <c r="J2" s="58"/>
      <c r="V2" s="25"/>
      <c r="AH2" s="76" t="str">
        <f>'L4'!$AH$2</f>
        <v>Berekening eindejaarspremie 2019:</v>
      </c>
      <c r="AI2"/>
      <c r="AJ2"/>
      <c r="AK2"/>
      <c r="AL2"/>
    </row>
    <row r="3" spans="1:47" s="23" customFormat="1" ht="17.25" x14ac:dyDescent="0.35">
      <c r="A3" s="21"/>
      <c r="B3" s="21"/>
      <c r="C3" s="21"/>
      <c r="D3" s="21"/>
      <c r="E3"/>
      <c r="F3"/>
      <c r="G3"/>
      <c r="H3"/>
      <c r="I3"/>
      <c r="J3" s="58"/>
      <c r="N3" s="23" t="s">
        <v>21</v>
      </c>
      <c r="O3" s="68">
        <f>'L4'!O3</f>
        <v>1.3459000000000001</v>
      </c>
      <c r="V3" s="25"/>
      <c r="AH3" s="77" t="s">
        <v>92</v>
      </c>
      <c r="AI3"/>
      <c r="AK3" s="78">
        <f>'L4'!$AK$3</f>
        <v>136.91999999999999</v>
      </c>
      <c r="AL3"/>
    </row>
    <row r="4" spans="1:47" s="23" customFormat="1" ht="17.25" x14ac:dyDescent="0.35">
      <c r="A4" s="21"/>
      <c r="B4" s="21"/>
      <c r="C4" s="21"/>
      <c r="D4" s="21"/>
      <c r="E4"/>
      <c r="F4"/>
      <c r="G4"/>
      <c r="H4"/>
      <c r="I4"/>
      <c r="J4" s="58"/>
      <c r="V4" s="25"/>
      <c r="AH4" s="77" t="s">
        <v>47</v>
      </c>
      <c r="AI4"/>
      <c r="AJ4"/>
      <c r="AK4"/>
      <c r="AL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107"/>
      <c r="I8" s="108" t="s">
        <v>101</v>
      </c>
      <c r="J8" s="108" t="s">
        <v>102</v>
      </c>
      <c r="K8" s="108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112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75"/>
      <c r="Y9" s="59"/>
      <c r="Z9" s="60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15682.44</v>
      </c>
      <c r="C10" s="126"/>
      <c r="D10" s="125">
        <f t="shared" ref="D10:D37" si="0">B10*$O$3</f>
        <v>21106.995996000001</v>
      </c>
      <c r="E10" s="127">
        <f t="shared" ref="E10:E37" si="1">D10/40.3399</f>
        <v>523.22876348230909</v>
      </c>
      <c r="F10" s="130">
        <f t="shared" ref="F10:F37" si="2">B10/12*$O$3</f>
        <v>1758.9163330000003</v>
      </c>
      <c r="G10" s="131"/>
      <c r="H10" s="61">
        <f>'L4'!$H$10</f>
        <v>1707.89</v>
      </c>
      <c r="I10" s="61">
        <f>GEW!$E$12</f>
        <v>1821.9627753333334</v>
      </c>
      <c r="J10" s="61">
        <f>GEW!$E$12</f>
        <v>1821.9627753333334</v>
      </c>
      <c r="K10" s="61">
        <f>GEW!$E$12</f>
        <v>1821.9627753333334</v>
      </c>
      <c r="L10" s="61">
        <f>GEW!$E$12</f>
        <v>1821.9627753333334</v>
      </c>
      <c r="M10" s="61">
        <f>GEW!$E$12</f>
        <v>1821.9627753333334</v>
      </c>
      <c r="N10" s="61">
        <f>GEW!$E$12</f>
        <v>1821.9627753333334</v>
      </c>
      <c r="O10" s="73">
        <f>GEW!$E$12</f>
        <v>1821.9627753333334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102.40392308333332</v>
      </c>
      <c r="Q10" s="131">
        <f t="shared" ref="Q10:Q37" si="4">P10/40.3399</f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72">
        <f>$P10*SUM(Fasering!$D$5:$D$12)</f>
        <v>102.40392308333335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51.201400749999998</v>
      </c>
      <c r="Z10" s="131">
        <f t="shared" ref="Z10:Z37" si="6">Y10/40.3399</f>
        <v>1.2692495705244682</v>
      </c>
      <c r="AA10" s="71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72">
        <f>$Y10*SUM(Fasering!$D$5:$D$12)</f>
        <v>51.201400750000012</v>
      </c>
      <c r="AH10" s="5">
        <f>($AK$3+(I10+R10)*12*7.57%)*SUM(Fasering!$D$5)</f>
        <v>0</v>
      </c>
      <c r="AI10" s="9">
        <f>($AK$3+(J10+S10)*12*7.57%)*SUM(Fasering!$D$5:$D$7)</f>
        <v>469.56292417019091</v>
      </c>
      <c r="AJ10" s="9">
        <f>($AK$3+(K10+T10)*12*7.57%)*SUM(Fasering!$D$5:$D$8)</f>
        <v>744.59582033969355</v>
      </c>
      <c r="AK10" s="9">
        <f>($AK$3+(L10+U10)*12*7.57%)*SUM(Fasering!$D$5:$D$9)</f>
        <v>1023.7234157994575</v>
      </c>
      <c r="AL10" s="9">
        <f>($AK$3+(M10+V10)*12*7.57%)*SUM(Fasering!$D$5:$D$10)</f>
        <v>1306.945710549483</v>
      </c>
      <c r="AM10" s="9">
        <f>($AK$3+(N10+W10)*12*7.57%)*SUM(Fasering!$D$5:$D$11)</f>
        <v>1593.6122204439432</v>
      </c>
      <c r="AN10" s="82">
        <f>($AK$3+(O10+X10)*12*7.57%)*SUM(Fasering!$D$5:$D$12)</f>
        <v>1885.0147088417009</v>
      </c>
      <c r="AO10" s="5">
        <f>($AK$3+(I10+AA10)*12*7.57%)*SUM(Fasering!$D$5)</f>
        <v>0</v>
      </c>
      <c r="AP10" s="9">
        <f>($AK$3+(J10+AB10)*12*7.57%)*SUM(Fasering!$D$5:$D$7)</f>
        <v>466.45333107162804</v>
      </c>
      <c r="AQ10" s="9">
        <f>($AK$3+(K10+AC10)*12*7.57%)*SUM(Fasering!$D$5:$D$8)</f>
        <v>736.89420992855457</v>
      </c>
      <c r="AR10" s="9">
        <f>($AK$3+(L10+AD10)*12*7.57%)*SUM(Fasering!$D$5:$D$9)</f>
        <v>1009.3824160069278</v>
      </c>
      <c r="AS10" s="9">
        <f>($AK$3+(M10+AE10)*12*7.57%)*SUM(Fasering!$D$5:$D$10)</f>
        <v>1283.9179493067475</v>
      </c>
      <c r="AT10" s="9">
        <f>($AK$3+(N10+AF10)*12*7.57%)*SUM(Fasering!$D$5:$D$11)</f>
        <v>1559.8767522273747</v>
      </c>
      <c r="AU10" s="82">
        <f>($AK$3+(O10+AG10)*12*7.57%)*SUM(Fasering!$D$5:$D$12)</f>
        <v>1838.5023375541004</v>
      </c>
    </row>
    <row r="11" spans="1:47" x14ac:dyDescent="0.3">
      <c r="A11" s="32">
        <f t="shared" ref="A11:A37" si="7">+A10+1</f>
        <v>1</v>
      </c>
      <c r="B11" s="125">
        <v>16325.8</v>
      </c>
      <c r="C11" s="126"/>
      <c r="D11" s="125">
        <f t="shared" si="0"/>
        <v>21972.894220000002</v>
      </c>
      <c r="E11" s="127">
        <f t="shared" si="1"/>
        <v>544.69381976653392</v>
      </c>
      <c r="F11" s="130">
        <f t="shared" si="2"/>
        <v>1831.0745183333336</v>
      </c>
      <c r="G11" s="131">
        <f t="shared" ref="G11:G37" si="8">F11/40.3399</f>
        <v>45.39115164721116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1824.3187412487825</v>
      </c>
      <c r="K11" s="61">
        <f>GEW!$E$12+($F11-GEW!$E$12)*SUM(Fasering!$D$5:$D$8)</f>
        <v>1825.6705044216362</v>
      </c>
      <c r="L11" s="61">
        <f>GEW!$E$12+($F11-GEW!$E$12)*SUM(Fasering!$D$5:$D$9)</f>
        <v>1827.0222675944901</v>
      </c>
      <c r="M11" s="61">
        <f>GEW!$E$12+($F11-GEW!$E$12)*SUM(Fasering!$D$5:$D$10)</f>
        <v>1828.374030767344</v>
      </c>
      <c r="N11" s="61">
        <f>GEW!$E$12+($F11-GEW!$E$12)*SUM(Fasering!$D$5:$D$11)</f>
        <v>1829.7227551604797</v>
      </c>
      <c r="O11" s="73">
        <f>GEW!$E$12+($F11-GEW!$E$12)*SUM(Fasering!$D$5:$D$12)</f>
        <v>1831.0745183333336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72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71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72">
        <f>$Y11*SUM(Fasering!$D$5:$D$12)</f>
        <v>51.201400750000012</v>
      </c>
      <c r="AH11" s="5">
        <f>($AK$3+(I11+R11)*12*7.57%)*SUM(Fasering!$D$5)</f>
        <v>0</v>
      </c>
      <c r="AI11" s="9">
        <f>($AK$3+(J11+S11)*12*7.57%)*SUM(Fasering!$D$5:$D$7)</f>
        <v>470.11629169697454</v>
      </c>
      <c r="AJ11" s="9">
        <f>($AK$3+(K11+T11)*12*7.57%)*SUM(Fasering!$D$5:$D$8)</f>
        <v>745.96636014036142</v>
      </c>
      <c r="AK11" s="9">
        <f>($AK$3+(L11+U11)*12*7.57%)*SUM(Fasering!$D$5:$D$9)</f>
        <v>1026.2754678960689</v>
      </c>
      <c r="AL11" s="9">
        <f>($AK$3+(M11+V11)*12*7.57%)*SUM(Fasering!$D$5:$D$10)</f>
        <v>1311.0436149640975</v>
      </c>
      <c r="AM11" s="9">
        <f>($AK$3+(N11+W11)*12*7.57%)*SUM(Fasering!$D$5:$D$11)</f>
        <v>1599.6156144637323</v>
      </c>
      <c r="AN11" s="82">
        <f>($AK$3+(O11+X11)*12*7.57%)*SUM(Fasering!$D$5:$D$12)</f>
        <v>1893.2918161829009</v>
      </c>
      <c r="AO11" s="5">
        <f>($AK$3+(I11+AA11)*12*7.57%)*SUM(Fasering!$D$5)</f>
        <v>0</v>
      </c>
      <c r="AP11" s="9">
        <f>($AK$3+(J11+AB11)*12*7.57%)*SUM(Fasering!$D$5:$D$7)</f>
        <v>467.00669859841156</v>
      </c>
      <c r="AQ11" s="9">
        <f>($AK$3+(K11+AC11)*12*7.57%)*SUM(Fasering!$D$5:$D$8)</f>
        <v>738.26474972922267</v>
      </c>
      <c r="AR11" s="9">
        <f>($AK$3+(L11+AD11)*12*7.57%)*SUM(Fasering!$D$5:$D$9)</f>
        <v>1011.9344681035394</v>
      </c>
      <c r="AS11" s="9">
        <f>($AK$3+(M11+AE11)*12*7.57%)*SUM(Fasering!$D$5:$D$10)</f>
        <v>1288.015853721362</v>
      </c>
      <c r="AT11" s="9">
        <f>($AK$3+(N11+AF11)*12*7.57%)*SUM(Fasering!$D$5:$D$11)</f>
        <v>1565.8801462471638</v>
      </c>
      <c r="AU11" s="82">
        <f>($AK$3+(O11+AG11)*12*7.57%)*SUM(Fasering!$D$5:$D$12)</f>
        <v>1846.7794448953009</v>
      </c>
    </row>
    <row r="12" spans="1:47" x14ac:dyDescent="0.3">
      <c r="A12" s="32">
        <f t="shared" si="7"/>
        <v>2</v>
      </c>
      <c r="B12" s="125">
        <v>16969.169999999998</v>
      </c>
      <c r="C12" s="126"/>
      <c r="D12" s="125">
        <f t="shared" si="0"/>
        <v>22838.805903</v>
      </c>
      <c r="E12" s="127">
        <f t="shared" si="1"/>
        <v>566.15920969065371</v>
      </c>
      <c r="F12" s="130">
        <f t="shared" si="2"/>
        <v>1903.2338252499999</v>
      </c>
      <c r="G12" s="131">
        <f t="shared" si="8"/>
        <v>47.179934140887802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1842.9765180954398</v>
      </c>
      <c r="K12" s="61">
        <f>GEW!$E$12+($F12-GEW!$E$12)*SUM(Fasering!$D$5:$D$8)</f>
        <v>1855.0334003293344</v>
      </c>
      <c r="L12" s="61">
        <f>GEW!$E$12+($F12-GEW!$E$12)*SUM(Fasering!$D$5:$D$9)</f>
        <v>1867.090282563229</v>
      </c>
      <c r="M12" s="61">
        <f>GEW!$E$12+($F12-GEW!$E$12)*SUM(Fasering!$D$5:$D$10)</f>
        <v>1879.1471647971237</v>
      </c>
      <c r="N12" s="61">
        <f>GEW!$E$12+($F12-GEW!$E$12)*SUM(Fasering!$D$5:$D$11)</f>
        <v>1891.1769430161053</v>
      </c>
      <c r="O12" s="73">
        <f>GEW!$E$12+($F12-GEW!$E$12)*SUM(Fasering!$D$5:$D$12)</f>
        <v>1903.2338252499999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72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71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72">
        <f>$Y12*SUM(Fasering!$D$5:$D$12)</f>
        <v>51.201400750000012</v>
      </c>
      <c r="AH12" s="5">
        <f>($AK$3+(I12+R12)*12*7.57%)*SUM(Fasering!$D$5)</f>
        <v>0</v>
      </c>
      <c r="AI12" s="9">
        <f>($AK$3+(J12+S12)*12*7.57%)*SUM(Fasering!$D$5:$D$7)</f>
        <v>474.49861648410854</v>
      </c>
      <c r="AJ12" s="9">
        <f>($AK$3+(K12+T12)*12*7.57%)*SUM(Fasering!$D$5:$D$8)</f>
        <v>756.82017835251929</v>
      </c>
      <c r="AK12" s="9">
        <f>($AK$3+(L12+U12)*12*7.57%)*SUM(Fasering!$D$5:$D$9)</f>
        <v>1046.4861246833286</v>
      </c>
      <c r="AL12" s="9">
        <f>($AK$3+(M12+V12)*12*7.57%)*SUM(Fasering!$D$5:$D$10)</f>
        <v>1343.4964554765365</v>
      </c>
      <c r="AM12" s="9">
        <f>($AK$3+(N12+W12)*12*7.57%)*SUM(Fasering!$D$5:$D$11)</f>
        <v>1647.1587411317716</v>
      </c>
      <c r="AN12" s="82">
        <f>($AK$3+(O12+X12)*12*7.57%)*SUM(Fasering!$D$5:$D$12)</f>
        <v>1958.8413305860006</v>
      </c>
      <c r="AO12" s="5">
        <f>($AK$3+(I12+AA12)*12*7.57%)*SUM(Fasering!$D$5)</f>
        <v>0</v>
      </c>
      <c r="AP12" s="9">
        <f>($AK$3+(J12+AB12)*12*7.57%)*SUM(Fasering!$D$5:$D$7)</f>
        <v>471.38902338554561</v>
      </c>
      <c r="AQ12" s="9">
        <f>($AK$3+(K12+AC12)*12*7.57%)*SUM(Fasering!$D$5:$D$8)</f>
        <v>749.11856794138066</v>
      </c>
      <c r="AR12" s="9">
        <f>($AK$3+(L12+AD12)*12*7.57%)*SUM(Fasering!$D$5:$D$9)</f>
        <v>1032.145124890799</v>
      </c>
      <c r="AS12" s="9">
        <f>($AK$3+(M12+AE12)*12*7.57%)*SUM(Fasering!$D$5:$D$10)</f>
        <v>1320.468694233801</v>
      </c>
      <c r="AT12" s="9">
        <f>($AK$3+(N12+AF12)*12*7.57%)*SUM(Fasering!$D$5:$D$11)</f>
        <v>1613.4232729152036</v>
      </c>
      <c r="AU12" s="82">
        <f>($AK$3+(O12+AG12)*12*7.57%)*SUM(Fasering!$D$5:$D$12)</f>
        <v>1912.3289592984006</v>
      </c>
    </row>
    <row r="13" spans="1:47" x14ac:dyDescent="0.3">
      <c r="A13" s="32">
        <f t="shared" si="7"/>
        <v>3</v>
      </c>
      <c r="B13" s="125">
        <v>17612.560000000001</v>
      </c>
      <c r="C13" s="126"/>
      <c r="D13" s="125">
        <f t="shared" si="0"/>
        <v>23704.744504000002</v>
      </c>
      <c r="E13" s="127">
        <f t="shared" si="1"/>
        <v>587.62526689456354</v>
      </c>
      <c r="F13" s="130">
        <f t="shared" si="2"/>
        <v>1975.3953753333335</v>
      </c>
      <c r="G13" s="131">
        <f t="shared" si="8"/>
        <v>48.968772241213628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1861.6348749435535</v>
      </c>
      <c r="K13" s="61">
        <f>GEW!$E$12+($F13-GEW!$E$12)*SUM(Fasering!$D$5:$D$8)</f>
        <v>1884.3972090211512</v>
      </c>
      <c r="L13" s="61">
        <f>GEW!$E$12+($F13-GEW!$E$12)*SUM(Fasering!$D$5:$D$9)</f>
        <v>1907.1595430987486</v>
      </c>
      <c r="M13" s="61">
        <f>GEW!$E$12+($F13-GEW!$E$12)*SUM(Fasering!$D$5:$D$10)</f>
        <v>1929.921877176346</v>
      </c>
      <c r="N13" s="61">
        <f>GEW!$E$12+($F13-GEW!$E$12)*SUM(Fasering!$D$5:$D$11)</f>
        <v>1952.6330412557361</v>
      </c>
      <c r="O13" s="73">
        <f>GEW!$E$12+($F13-GEW!$E$12)*SUM(Fasering!$D$5:$D$12)</f>
        <v>1975.3953753333335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72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71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72">
        <f>$Y13*SUM(Fasering!$D$5:$D$12)</f>
        <v>51.201400750000012</v>
      </c>
      <c r="AH13" s="5">
        <f>($AK$3+(I13+R13)*12*7.57%)*SUM(Fasering!$D$5)</f>
        <v>0</v>
      </c>
      <c r="AI13" s="9">
        <f>($AK$3+(J13+S13)*12*7.57%)*SUM(Fasering!$D$5:$D$7)</f>
        <v>478.88107750155439</v>
      </c>
      <c r="AJ13" s="9">
        <f>($AK$3+(K13+T13)*12*7.57%)*SUM(Fasering!$D$5:$D$8)</f>
        <v>767.67433396984757</v>
      </c>
      <c r="AK13" s="9">
        <f>($AK$3+(L13+U13)*12*7.57%)*SUM(Fasering!$D$5:$D$9)</f>
        <v>1066.6974097453538</v>
      </c>
      <c r="AL13" s="9">
        <f>($AK$3+(M13+V13)*12*7.57%)*SUM(Fasering!$D$5:$D$10)</f>
        <v>1375.9503048280735</v>
      </c>
      <c r="AM13" s="9">
        <f>($AK$3+(N13+W13)*12*7.57%)*SUM(Fasering!$D$5:$D$11)</f>
        <v>1694.7033457402404</v>
      </c>
      <c r="AN13" s="82">
        <f>($AK$3+(O13+X13)*12*7.57%)*SUM(Fasering!$D$5:$D$12)</f>
        <v>2024.3928826817007</v>
      </c>
      <c r="AO13" s="5">
        <f>($AK$3+(I13+AA13)*12*7.57%)*SUM(Fasering!$D$5)</f>
        <v>0</v>
      </c>
      <c r="AP13" s="9">
        <f>($AK$3+(J13+AB13)*12*7.57%)*SUM(Fasering!$D$5:$D$7)</f>
        <v>475.77148440299152</v>
      </c>
      <c r="AQ13" s="9">
        <f>($AK$3+(K13+AC13)*12*7.57%)*SUM(Fasering!$D$5:$D$8)</f>
        <v>759.97272355870871</v>
      </c>
      <c r="AR13" s="9">
        <f>($AK$3+(L13+AD13)*12*7.57%)*SUM(Fasering!$D$5:$D$9)</f>
        <v>1052.3564099528242</v>
      </c>
      <c r="AS13" s="9">
        <f>($AK$3+(M13+AE13)*12*7.57%)*SUM(Fasering!$D$5:$D$10)</f>
        <v>1352.922543585338</v>
      </c>
      <c r="AT13" s="9">
        <f>($AK$3+(N13+AF13)*12*7.57%)*SUM(Fasering!$D$5:$D$11)</f>
        <v>1660.9678775236721</v>
      </c>
      <c r="AU13" s="82">
        <f>($AK$3+(O13+AG13)*12*7.57%)*SUM(Fasering!$D$5:$D$12)</f>
        <v>1977.8805113941007</v>
      </c>
    </row>
    <row r="14" spans="1:47" x14ac:dyDescent="0.3">
      <c r="A14" s="32">
        <f t="shared" si="7"/>
        <v>4</v>
      </c>
      <c r="B14" s="125">
        <v>18255.93</v>
      </c>
      <c r="C14" s="126"/>
      <c r="D14" s="125">
        <f t="shared" si="0"/>
        <v>24570.656187000001</v>
      </c>
      <c r="E14" s="127">
        <f t="shared" si="1"/>
        <v>609.09065681868321</v>
      </c>
      <c r="F14" s="130">
        <f t="shared" si="2"/>
        <v>2047.5546822500003</v>
      </c>
      <c r="G14" s="131">
        <f t="shared" si="8"/>
        <v>50.757554734890277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1880.292651790211</v>
      </c>
      <c r="K14" s="61">
        <f>GEW!$E$12+($F14-GEW!$E$12)*SUM(Fasering!$D$5:$D$8)</f>
        <v>1913.7601049288494</v>
      </c>
      <c r="L14" s="61">
        <f>GEW!$E$12+($F14-GEW!$E$12)*SUM(Fasering!$D$5:$D$9)</f>
        <v>1947.2275580674877</v>
      </c>
      <c r="M14" s="61">
        <f>GEW!$E$12+($F14-GEW!$E$12)*SUM(Fasering!$D$5:$D$10)</f>
        <v>1980.6950112061261</v>
      </c>
      <c r="N14" s="61">
        <f>GEW!$E$12+($F14-GEW!$E$12)*SUM(Fasering!$D$5:$D$11)</f>
        <v>2014.0872291113619</v>
      </c>
      <c r="O14" s="73">
        <f>GEW!$E$12+($F14-GEW!$E$12)*SUM(Fasering!$D$5:$D$12)</f>
        <v>2047.5546822500003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72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71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72">
        <f>$Y14*SUM(Fasering!$D$5:$D$12)</f>
        <v>51.201400750000012</v>
      </c>
      <c r="AH14" s="5">
        <f>($AK$3+(I14+R14)*12*7.57%)*SUM(Fasering!$D$5)</f>
        <v>0</v>
      </c>
      <c r="AI14" s="9">
        <f>($AK$3+(J14+S14)*12*7.57%)*SUM(Fasering!$D$5:$D$7)</f>
        <v>483.26340228868838</v>
      </c>
      <c r="AJ14" s="9">
        <f>($AK$3+(K14+T14)*12*7.57%)*SUM(Fasering!$D$5:$D$8)</f>
        <v>778.52815218200544</v>
      </c>
      <c r="AK14" s="9">
        <f>($AK$3+(L14+U14)*12*7.57%)*SUM(Fasering!$D$5:$D$9)</f>
        <v>1086.9080665326135</v>
      </c>
      <c r="AL14" s="9">
        <f>($AK$3+(M14+V14)*12*7.57%)*SUM(Fasering!$D$5:$D$10)</f>
        <v>1408.4031453405125</v>
      </c>
      <c r="AM14" s="9">
        <f>($AK$3+(N14+W14)*12*7.57%)*SUM(Fasering!$D$5:$D$11)</f>
        <v>1742.2464724082799</v>
      </c>
      <c r="AN14" s="82">
        <f>($AK$3+(O14+X14)*12*7.57%)*SUM(Fasering!$D$5:$D$12)</f>
        <v>2089.9423970848011</v>
      </c>
      <c r="AO14" s="5">
        <f>($AK$3+(I14+AA14)*12*7.57%)*SUM(Fasering!$D$5)</f>
        <v>0</v>
      </c>
      <c r="AP14" s="9">
        <f>($AK$3+(J14+AB14)*12*7.57%)*SUM(Fasering!$D$5:$D$7)</f>
        <v>480.15380919012551</v>
      </c>
      <c r="AQ14" s="9">
        <f>($AK$3+(K14+AC14)*12*7.57%)*SUM(Fasering!$D$5:$D$8)</f>
        <v>770.8265417708667</v>
      </c>
      <c r="AR14" s="9">
        <f>($AK$3+(L14+AD14)*12*7.57%)*SUM(Fasering!$D$5:$D$9)</f>
        <v>1072.5670667400839</v>
      </c>
      <c r="AS14" s="9">
        <f>($AK$3+(M14+AE14)*12*7.57%)*SUM(Fasering!$D$5:$D$10)</f>
        <v>1385.375384097777</v>
      </c>
      <c r="AT14" s="9">
        <f>($AK$3+(N14+AF14)*12*7.57%)*SUM(Fasering!$D$5:$D$11)</f>
        <v>1708.5110041917121</v>
      </c>
      <c r="AU14" s="82">
        <f>($AK$3+(O14+AG14)*12*7.57%)*SUM(Fasering!$D$5:$D$12)</f>
        <v>2043.4300257972009</v>
      </c>
    </row>
    <row r="15" spans="1:47" x14ac:dyDescent="0.3">
      <c r="A15" s="32">
        <f t="shared" si="7"/>
        <v>5</v>
      </c>
      <c r="B15" s="125">
        <v>18255.93</v>
      </c>
      <c r="C15" s="126"/>
      <c r="D15" s="125">
        <f t="shared" si="0"/>
        <v>24570.656187000001</v>
      </c>
      <c r="E15" s="127">
        <f t="shared" si="1"/>
        <v>609.09065681868321</v>
      </c>
      <c r="F15" s="130">
        <f t="shared" si="2"/>
        <v>2047.5546822500003</v>
      </c>
      <c r="G15" s="131">
        <f t="shared" si="8"/>
        <v>50.757554734890277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1880.292651790211</v>
      </c>
      <c r="K15" s="61">
        <f>GEW!$E$12+($F15-GEW!$E$12)*SUM(Fasering!$D$5:$D$8)</f>
        <v>1913.7601049288494</v>
      </c>
      <c r="L15" s="61">
        <f>GEW!$E$12+($F15-GEW!$E$12)*SUM(Fasering!$D$5:$D$9)</f>
        <v>1947.2275580674877</v>
      </c>
      <c r="M15" s="61">
        <f>GEW!$E$12+($F15-GEW!$E$12)*SUM(Fasering!$D$5:$D$10)</f>
        <v>1980.6950112061261</v>
      </c>
      <c r="N15" s="61">
        <f>GEW!$E$12+($F15-GEW!$E$12)*SUM(Fasering!$D$5:$D$11)</f>
        <v>2014.0872291113619</v>
      </c>
      <c r="O15" s="73">
        <f>GEW!$E$12+($F15-GEW!$E$12)*SUM(Fasering!$D$5:$D$12)</f>
        <v>2047.5546822500003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72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71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72">
        <f>$Y15*SUM(Fasering!$D$5:$D$12)</f>
        <v>51.201400750000012</v>
      </c>
      <c r="AH15" s="5">
        <f>($AK$3+(I15+R15)*12*7.57%)*SUM(Fasering!$D$5)</f>
        <v>0</v>
      </c>
      <c r="AI15" s="9">
        <f>($AK$3+(J15+S15)*12*7.57%)*SUM(Fasering!$D$5:$D$7)</f>
        <v>483.26340228868838</v>
      </c>
      <c r="AJ15" s="9">
        <f>($AK$3+(K15+T15)*12*7.57%)*SUM(Fasering!$D$5:$D$8)</f>
        <v>778.52815218200544</v>
      </c>
      <c r="AK15" s="9">
        <f>($AK$3+(L15+U15)*12*7.57%)*SUM(Fasering!$D$5:$D$9)</f>
        <v>1086.9080665326135</v>
      </c>
      <c r="AL15" s="9">
        <f>($AK$3+(M15+V15)*12*7.57%)*SUM(Fasering!$D$5:$D$10)</f>
        <v>1408.4031453405125</v>
      </c>
      <c r="AM15" s="9">
        <f>($AK$3+(N15+W15)*12*7.57%)*SUM(Fasering!$D$5:$D$11)</f>
        <v>1742.2464724082799</v>
      </c>
      <c r="AN15" s="82">
        <f>($AK$3+(O15+X15)*12*7.57%)*SUM(Fasering!$D$5:$D$12)</f>
        <v>2089.9423970848011</v>
      </c>
      <c r="AO15" s="5">
        <f>($AK$3+(I15+AA15)*12*7.57%)*SUM(Fasering!$D$5)</f>
        <v>0</v>
      </c>
      <c r="AP15" s="9">
        <f>($AK$3+(J15+AB15)*12*7.57%)*SUM(Fasering!$D$5:$D$7)</f>
        <v>480.15380919012551</v>
      </c>
      <c r="AQ15" s="9">
        <f>($AK$3+(K15+AC15)*12*7.57%)*SUM(Fasering!$D$5:$D$8)</f>
        <v>770.8265417708667</v>
      </c>
      <c r="AR15" s="9">
        <f>($AK$3+(L15+AD15)*12*7.57%)*SUM(Fasering!$D$5:$D$9)</f>
        <v>1072.5670667400839</v>
      </c>
      <c r="AS15" s="9">
        <f>($AK$3+(M15+AE15)*12*7.57%)*SUM(Fasering!$D$5:$D$10)</f>
        <v>1385.375384097777</v>
      </c>
      <c r="AT15" s="9">
        <f>($AK$3+(N15+AF15)*12*7.57%)*SUM(Fasering!$D$5:$D$11)</f>
        <v>1708.5110041917121</v>
      </c>
      <c r="AU15" s="82">
        <f>($AK$3+(O15+AG15)*12*7.57%)*SUM(Fasering!$D$5:$D$12)</f>
        <v>2043.4300257972009</v>
      </c>
    </row>
    <row r="16" spans="1:47" x14ac:dyDescent="0.3">
      <c r="A16" s="32">
        <f t="shared" si="7"/>
        <v>6</v>
      </c>
      <c r="B16" s="125">
        <v>19172.88</v>
      </c>
      <c r="C16" s="126"/>
      <c r="D16" s="125">
        <f t="shared" si="0"/>
        <v>25804.779192000002</v>
      </c>
      <c r="E16" s="127">
        <f t="shared" si="1"/>
        <v>639.68376699000248</v>
      </c>
      <c r="F16" s="125">
        <f t="shared" si="2"/>
        <v>2150.3982660000001</v>
      </c>
      <c r="G16" s="127">
        <f t="shared" si="8"/>
        <v>53.306980582500209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1906.8842685574562</v>
      </c>
      <c r="K16" s="61">
        <f>GEW!$E$12+($F16-GEW!$E$12)*SUM(Fasering!$D$5:$D$8)</f>
        <v>1955.6089747899928</v>
      </c>
      <c r="L16" s="61">
        <f>GEW!$E$12+($F16-GEW!$E$12)*SUM(Fasering!$D$5:$D$9)</f>
        <v>2004.3336810225296</v>
      </c>
      <c r="M16" s="61">
        <f>GEW!$E$12+($F16-GEW!$E$12)*SUM(Fasering!$D$5:$D$10)</f>
        <v>2053.0583872550665</v>
      </c>
      <c r="N16" s="61">
        <f>GEW!$E$12+($F16-GEW!$E$12)*SUM(Fasering!$D$5:$D$11)</f>
        <v>2101.6735597674633</v>
      </c>
      <c r="O16" s="73">
        <f>GEW!$E$12+($F16-GEW!$E$12)*SUM(Fasering!$D$5:$D$12)</f>
        <v>2150.3982660000001</v>
      </c>
      <c r="P16" s="130">
        <f t="shared" si="3"/>
        <v>102.40392308333332</v>
      </c>
      <c r="Q16" s="131">
        <f t="shared" si="4"/>
        <v>2.538526944373519</v>
      </c>
      <c r="R16" s="45">
        <f>$P16*SUM(Fasering!$D$5)</f>
        <v>0</v>
      </c>
      <c r="S16" s="45">
        <f>$P16*SUM(Fasering!$D$5:$D$7)</f>
        <v>26.477936481812367</v>
      </c>
      <c r="T16" s="45">
        <f>$P16*SUM(Fasering!$D$5:$D$8)</f>
        <v>41.669964173967927</v>
      </c>
      <c r="U16" s="45">
        <f>$P16*SUM(Fasering!$D$5:$D$9)</f>
        <v>56.861991866123489</v>
      </c>
      <c r="V16" s="45">
        <f>$P16*SUM(Fasering!$D$5:$D$10)</f>
        <v>72.054019558279052</v>
      </c>
      <c r="W16" s="45">
        <f>$P16*SUM(Fasering!$D$5:$D$11)</f>
        <v>87.211895391177791</v>
      </c>
      <c r="X16" s="72">
        <f>$P16*SUM(Fasering!$D$5:$D$12)</f>
        <v>102.40392308333335</v>
      </c>
      <c r="Y16" s="130">
        <f t="shared" si="5"/>
        <v>51.201400749999998</v>
      </c>
      <c r="Z16" s="131">
        <f t="shared" si="6"/>
        <v>1.2692495705244682</v>
      </c>
      <c r="AA16" s="71">
        <f>$Y16*SUM(Fasering!$D$5)</f>
        <v>0</v>
      </c>
      <c r="AB16" s="45">
        <f>$Y16*SUM(Fasering!$D$5:$D$7)</f>
        <v>13.238823240542111</v>
      </c>
      <c r="AC16" s="45">
        <f>$Y16*SUM(Fasering!$D$5:$D$8)</f>
        <v>20.834753890954403</v>
      </c>
      <c r="AD16" s="45">
        <f>$Y16*SUM(Fasering!$D$5:$D$9)</f>
        <v>28.430684541366695</v>
      </c>
      <c r="AE16" s="45">
        <f>$Y16*SUM(Fasering!$D$5:$D$10)</f>
        <v>36.026615191778987</v>
      </c>
      <c r="AF16" s="45">
        <f>$Y16*SUM(Fasering!$D$5:$D$11)</f>
        <v>43.60547009958772</v>
      </c>
      <c r="AG16" s="72">
        <f>$Y16*SUM(Fasering!$D$5:$D$12)</f>
        <v>51.201400750000012</v>
      </c>
      <c r="AH16" s="5">
        <f>($AK$3+(I16+R16)*12*7.57%)*SUM(Fasering!$D$5)</f>
        <v>0</v>
      </c>
      <c r="AI16" s="9">
        <f>($AK$3+(J16+S16)*12*7.57%)*SUM(Fasering!$D$5:$D$7)</f>
        <v>489.50922151178332</v>
      </c>
      <c r="AJ16" s="9">
        <f>($AK$3+(K16+T16)*12*7.57%)*SUM(Fasering!$D$5:$D$8)</f>
        <v>793.99733571502429</v>
      </c>
      <c r="AK16" s="9">
        <f>($AK$3+(L16+U16)*12*7.57%)*SUM(Fasering!$D$5:$D$9)</f>
        <v>1115.7128938342873</v>
      </c>
      <c r="AL16" s="9">
        <f>($AK$3+(M16+V16)*12*7.57%)*SUM(Fasering!$D$5:$D$10)</f>
        <v>1454.6558958695721</v>
      </c>
      <c r="AM16" s="9">
        <f>($AK$3+(N16+W16)*12*7.57%)*SUM(Fasering!$D$5:$D$11)</f>
        <v>1810.0063461951509</v>
      </c>
      <c r="AN16" s="82">
        <f>($AK$3+(O16+X16)*12*7.57%)*SUM(Fasering!$D$5:$D$12)</f>
        <v>2183.3655085633004</v>
      </c>
      <c r="AO16" s="5">
        <f>($AK$3+(I16+AA16)*12*7.57%)*SUM(Fasering!$D$5)</f>
        <v>0</v>
      </c>
      <c r="AP16" s="9">
        <f>($AK$3+(J16+AB16)*12*7.57%)*SUM(Fasering!$D$5:$D$7)</f>
        <v>486.3996284132204</v>
      </c>
      <c r="AQ16" s="9">
        <f>($AK$3+(K16+AC16)*12*7.57%)*SUM(Fasering!$D$5:$D$8)</f>
        <v>786.29572530388543</v>
      </c>
      <c r="AR16" s="9">
        <f>($AK$3+(L16+AD16)*12*7.57%)*SUM(Fasering!$D$5:$D$9)</f>
        <v>1101.3718940417573</v>
      </c>
      <c r="AS16" s="9">
        <f>($AK$3+(M16+AE16)*12*7.57%)*SUM(Fasering!$D$5:$D$10)</f>
        <v>1431.6281346268368</v>
      </c>
      <c r="AT16" s="9">
        <f>($AK$3+(N16+AF16)*12*7.57%)*SUM(Fasering!$D$5:$D$11)</f>
        <v>1776.2708779785821</v>
      </c>
      <c r="AU16" s="82">
        <f>($AK$3+(O16+AG16)*12*7.57%)*SUM(Fasering!$D$5:$D$12)</f>
        <v>2136.8531372757006</v>
      </c>
    </row>
    <row r="17" spans="1:47" x14ac:dyDescent="0.3">
      <c r="A17" s="32">
        <f t="shared" si="7"/>
        <v>7</v>
      </c>
      <c r="B17" s="125">
        <v>19172.88</v>
      </c>
      <c r="C17" s="126"/>
      <c r="D17" s="125">
        <f t="shared" si="0"/>
        <v>25804.779192000002</v>
      </c>
      <c r="E17" s="127">
        <f t="shared" si="1"/>
        <v>639.68376699000248</v>
      </c>
      <c r="F17" s="125">
        <f t="shared" si="2"/>
        <v>2150.3982660000001</v>
      </c>
      <c r="G17" s="127">
        <f t="shared" si="8"/>
        <v>53.306980582500209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1906.8842685574562</v>
      </c>
      <c r="K17" s="61">
        <f>GEW!$E$12+($F17-GEW!$E$12)*SUM(Fasering!$D$5:$D$8)</f>
        <v>1955.6089747899928</v>
      </c>
      <c r="L17" s="61">
        <f>GEW!$E$12+($F17-GEW!$E$12)*SUM(Fasering!$D$5:$D$9)</f>
        <v>2004.3336810225296</v>
      </c>
      <c r="M17" s="61">
        <f>GEW!$E$12+($F17-GEW!$E$12)*SUM(Fasering!$D$5:$D$10)</f>
        <v>2053.0583872550665</v>
      </c>
      <c r="N17" s="61">
        <f>GEW!$E$12+($F17-GEW!$E$12)*SUM(Fasering!$D$5:$D$11)</f>
        <v>2101.6735597674633</v>
      </c>
      <c r="O17" s="73">
        <f>GEW!$E$12+($F17-GEW!$E$12)*SUM(Fasering!$D$5:$D$12)</f>
        <v>2150.3982660000001</v>
      </c>
      <c r="P17" s="130">
        <f t="shared" si="3"/>
        <v>102.40392308333332</v>
      </c>
      <c r="Q17" s="131">
        <f t="shared" si="4"/>
        <v>2.538526944373519</v>
      </c>
      <c r="R17" s="45">
        <f>$P17*SUM(Fasering!$D$5)</f>
        <v>0</v>
      </c>
      <c r="S17" s="45">
        <f>$P17*SUM(Fasering!$D$5:$D$7)</f>
        <v>26.477936481812367</v>
      </c>
      <c r="T17" s="45">
        <f>$P17*SUM(Fasering!$D$5:$D$8)</f>
        <v>41.669964173967927</v>
      </c>
      <c r="U17" s="45">
        <f>$P17*SUM(Fasering!$D$5:$D$9)</f>
        <v>56.861991866123489</v>
      </c>
      <c r="V17" s="45">
        <f>$P17*SUM(Fasering!$D$5:$D$10)</f>
        <v>72.054019558279052</v>
      </c>
      <c r="W17" s="45">
        <f>$P17*SUM(Fasering!$D$5:$D$11)</f>
        <v>87.211895391177791</v>
      </c>
      <c r="X17" s="72">
        <f>$P17*SUM(Fasering!$D$5:$D$12)</f>
        <v>102.40392308333335</v>
      </c>
      <c r="Y17" s="130">
        <f t="shared" si="5"/>
        <v>51.201400749999998</v>
      </c>
      <c r="Z17" s="131">
        <f t="shared" si="6"/>
        <v>1.2692495705244682</v>
      </c>
      <c r="AA17" s="71">
        <f>$Y17*SUM(Fasering!$D$5)</f>
        <v>0</v>
      </c>
      <c r="AB17" s="45">
        <f>$Y17*SUM(Fasering!$D$5:$D$7)</f>
        <v>13.238823240542111</v>
      </c>
      <c r="AC17" s="45">
        <f>$Y17*SUM(Fasering!$D$5:$D$8)</f>
        <v>20.834753890954403</v>
      </c>
      <c r="AD17" s="45">
        <f>$Y17*SUM(Fasering!$D$5:$D$9)</f>
        <v>28.430684541366695</v>
      </c>
      <c r="AE17" s="45">
        <f>$Y17*SUM(Fasering!$D$5:$D$10)</f>
        <v>36.026615191778987</v>
      </c>
      <c r="AF17" s="45">
        <f>$Y17*SUM(Fasering!$D$5:$D$11)</f>
        <v>43.60547009958772</v>
      </c>
      <c r="AG17" s="72">
        <f>$Y17*SUM(Fasering!$D$5:$D$12)</f>
        <v>51.201400750000012</v>
      </c>
      <c r="AH17" s="5">
        <f>($AK$3+(I17+R17)*12*7.57%)*SUM(Fasering!$D$5)</f>
        <v>0</v>
      </c>
      <c r="AI17" s="9">
        <f>($AK$3+(J17+S17)*12*7.57%)*SUM(Fasering!$D$5:$D$7)</f>
        <v>489.50922151178332</v>
      </c>
      <c r="AJ17" s="9">
        <f>($AK$3+(K17+T17)*12*7.57%)*SUM(Fasering!$D$5:$D$8)</f>
        <v>793.99733571502429</v>
      </c>
      <c r="AK17" s="9">
        <f>($AK$3+(L17+U17)*12*7.57%)*SUM(Fasering!$D$5:$D$9)</f>
        <v>1115.7128938342873</v>
      </c>
      <c r="AL17" s="9">
        <f>($AK$3+(M17+V17)*12*7.57%)*SUM(Fasering!$D$5:$D$10)</f>
        <v>1454.6558958695721</v>
      </c>
      <c r="AM17" s="9">
        <f>($AK$3+(N17+W17)*12*7.57%)*SUM(Fasering!$D$5:$D$11)</f>
        <v>1810.0063461951509</v>
      </c>
      <c r="AN17" s="82">
        <f>($AK$3+(O17+X17)*12*7.57%)*SUM(Fasering!$D$5:$D$12)</f>
        <v>2183.3655085633004</v>
      </c>
      <c r="AO17" s="5">
        <f>($AK$3+(I17+AA17)*12*7.57%)*SUM(Fasering!$D$5)</f>
        <v>0</v>
      </c>
      <c r="AP17" s="9">
        <f>($AK$3+(J17+AB17)*12*7.57%)*SUM(Fasering!$D$5:$D$7)</f>
        <v>486.3996284132204</v>
      </c>
      <c r="AQ17" s="9">
        <f>($AK$3+(K17+AC17)*12*7.57%)*SUM(Fasering!$D$5:$D$8)</f>
        <v>786.29572530388543</v>
      </c>
      <c r="AR17" s="9">
        <f>($AK$3+(L17+AD17)*12*7.57%)*SUM(Fasering!$D$5:$D$9)</f>
        <v>1101.3718940417573</v>
      </c>
      <c r="AS17" s="9">
        <f>($AK$3+(M17+AE17)*12*7.57%)*SUM(Fasering!$D$5:$D$10)</f>
        <v>1431.6281346268368</v>
      </c>
      <c r="AT17" s="9">
        <f>($AK$3+(N17+AF17)*12*7.57%)*SUM(Fasering!$D$5:$D$11)</f>
        <v>1776.2708779785821</v>
      </c>
      <c r="AU17" s="82">
        <f>($AK$3+(O17+AG17)*12*7.57%)*SUM(Fasering!$D$5:$D$12)</f>
        <v>2136.8531372757006</v>
      </c>
    </row>
    <row r="18" spans="1:47" x14ac:dyDescent="0.3">
      <c r="A18" s="32">
        <f t="shared" si="7"/>
        <v>8</v>
      </c>
      <c r="B18" s="125">
        <v>20089.87</v>
      </c>
      <c r="C18" s="126"/>
      <c r="D18" s="125">
        <f t="shared" si="0"/>
        <v>27038.956033000002</v>
      </c>
      <c r="E18" s="127">
        <f t="shared" si="1"/>
        <v>670.27821172090171</v>
      </c>
      <c r="F18" s="125">
        <f t="shared" si="2"/>
        <v>2253.2463360833335</v>
      </c>
      <c r="G18" s="127">
        <f t="shared" si="8"/>
        <v>55.856517643408473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1933.477045327614</v>
      </c>
      <c r="K18" s="61">
        <f>GEW!$E$12+($F18-GEW!$E$12)*SUM(Fasering!$D$5:$D$8)</f>
        <v>1997.459670219373</v>
      </c>
      <c r="L18" s="61">
        <f>GEW!$E$12+($F18-GEW!$E$12)*SUM(Fasering!$D$5:$D$9)</f>
        <v>2061.4422951111319</v>
      </c>
      <c r="M18" s="61">
        <f>GEW!$E$12+($F18-GEW!$E$12)*SUM(Fasering!$D$5:$D$10)</f>
        <v>2125.4249200028908</v>
      </c>
      <c r="N18" s="61">
        <f>GEW!$E$12+($F18-GEW!$E$12)*SUM(Fasering!$D$5:$D$11)</f>
        <v>2189.2637111915747</v>
      </c>
      <c r="O18" s="73">
        <f>GEW!$E$12+($F18-GEW!$E$12)*SUM(Fasering!$D$5:$D$12)</f>
        <v>2253.2463360833335</v>
      </c>
      <c r="P18" s="130">
        <f t="shared" si="3"/>
        <v>88.756497083333343</v>
      </c>
      <c r="Q18" s="131">
        <f t="shared" si="4"/>
        <v>2.2002160908513244</v>
      </c>
      <c r="R18" s="45">
        <f>$P18*SUM(Fasering!$D$5)</f>
        <v>0</v>
      </c>
      <c r="S18" s="45">
        <f>$P18*SUM(Fasering!$D$5:$D$7)</f>
        <v>22.949207621745419</v>
      </c>
      <c r="T18" s="45">
        <f>$P18*SUM(Fasering!$D$5:$D$8)</f>
        <v>36.116585598577842</v>
      </c>
      <c r="U18" s="45">
        <f>$P18*SUM(Fasering!$D$5:$D$9)</f>
        <v>49.283963575410262</v>
      </c>
      <c r="V18" s="45">
        <f>$P18*SUM(Fasering!$D$5:$D$10)</f>
        <v>62.451341552242681</v>
      </c>
      <c r="W18" s="45">
        <f>$P18*SUM(Fasering!$D$5:$D$11)</f>
        <v>75.589119106500945</v>
      </c>
      <c r="X18" s="72">
        <f>$P18*SUM(Fasering!$D$5:$D$12)</f>
        <v>88.756497083333358</v>
      </c>
      <c r="Y18" s="130">
        <f t="shared" si="5"/>
        <v>37.556217916666689</v>
      </c>
      <c r="Z18" s="131">
        <f t="shared" si="6"/>
        <v>0.93099432365143908</v>
      </c>
      <c r="AA18" s="71">
        <f>$Y18*SUM(Fasering!$D$5)</f>
        <v>0</v>
      </c>
      <c r="AB18" s="45">
        <f>$Y18*SUM(Fasering!$D$5:$D$7)</f>
        <v>9.7106743819314563</v>
      </c>
      <c r="AC18" s="45">
        <f>$Y18*SUM(Fasering!$D$5:$D$8)</f>
        <v>15.282288099682562</v>
      </c>
      <c r="AD18" s="45">
        <f>$Y18*SUM(Fasering!$D$5:$D$9)</f>
        <v>20.85390181743367</v>
      </c>
      <c r="AE18" s="45">
        <f>$Y18*SUM(Fasering!$D$5:$D$10)</f>
        <v>26.425515535184775</v>
      </c>
      <c r="AF18" s="45">
        <f>$Y18*SUM(Fasering!$D$5:$D$11)</f>
        <v>31.984604198915591</v>
      </c>
      <c r="AG18" s="72">
        <f>$Y18*SUM(Fasering!$D$5:$D$12)</f>
        <v>37.556217916666697</v>
      </c>
      <c r="AH18" s="5">
        <f>($AK$3+(I18+R18)*12*7.57%)*SUM(Fasering!$D$5)</f>
        <v>0</v>
      </c>
      <c r="AI18" s="9">
        <f>($AK$3+(J18+S18)*12*7.57%)*SUM(Fasering!$D$5:$D$7)</f>
        <v>494.92648797813337</v>
      </c>
      <c r="AJ18" s="9">
        <f>($AK$3+(K18+T18)*12*7.57%)*SUM(Fasering!$D$5:$D$8)</f>
        <v>807.41442100391157</v>
      </c>
      <c r="AK18" s="9">
        <f>($AK$3+(L18+U18)*12*7.57%)*SUM(Fasering!$D$5:$D$9)</f>
        <v>1140.6965540134618</v>
      </c>
      <c r="AL18" s="9">
        <f>($AK$3+(M18+V18)*12*7.57%)*SUM(Fasering!$D$5:$D$10)</f>
        <v>1494.772887006784</v>
      </c>
      <c r="AM18" s="9">
        <f>($AK$3+(N18+W18)*12*7.57%)*SUM(Fasering!$D$5:$D$11)</f>
        <v>1868.7773862970503</v>
      </c>
      <c r="AN18" s="82">
        <f>($AK$3+(O18+X18)*12*7.57%)*SUM(Fasering!$D$5:$D$12)</f>
        <v>2264.3953736486005</v>
      </c>
      <c r="AO18" s="5">
        <f>($AK$3+(I18+AA18)*12*7.57%)*SUM(Fasering!$D$5)</f>
        <v>0</v>
      </c>
      <c r="AP18" s="9">
        <f>($AK$3+(J18+AB18)*12*7.57%)*SUM(Fasering!$D$5:$D$7)</f>
        <v>491.81703110988224</v>
      </c>
      <c r="AQ18" s="9">
        <f>($AK$3+(K18+AC18)*12*7.57%)*SUM(Fasering!$D$5:$D$8)</f>
        <v>799.71314799794277</v>
      </c>
      <c r="AR18" s="9">
        <f>($AK$3+(L18+AD18)*12*7.57%)*SUM(Fasering!$D$5:$D$9)</f>
        <v>1126.3561824956973</v>
      </c>
      <c r="AS18" s="9">
        <f>($AK$3+(M18+AE18)*12*7.57%)*SUM(Fasering!$D$5:$D$10)</f>
        <v>1471.7461346031459</v>
      </c>
      <c r="AT18" s="9">
        <f>($AK$3+(N18+AF18)*12*7.57%)*SUM(Fasering!$D$5:$D$11)</f>
        <v>1835.0433960209102</v>
      </c>
      <c r="AU18" s="82">
        <f>($AK$3+(O18+AG18)*12*7.57%)*SUM(Fasering!$D$5:$D$12)</f>
        <v>2217.8850400536012</v>
      </c>
    </row>
    <row r="19" spans="1:47" x14ac:dyDescent="0.3">
      <c r="A19" s="32">
        <f t="shared" si="7"/>
        <v>9</v>
      </c>
      <c r="B19" s="125">
        <v>20089.87</v>
      </c>
      <c r="C19" s="126"/>
      <c r="D19" s="125">
        <f t="shared" si="0"/>
        <v>27038.956033000002</v>
      </c>
      <c r="E19" s="127">
        <f t="shared" si="1"/>
        <v>670.27821172090171</v>
      </c>
      <c r="F19" s="125">
        <f t="shared" si="2"/>
        <v>2253.2463360833335</v>
      </c>
      <c r="G19" s="127">
        <f t="shared" si="8"/>
        <v>55.856517643408473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1933.477045327614</v>
      </c>
      <c r="K19" s="61">
        <f>GEW!$E$12+($F19-GEW!$E$12)*SUM(Fasering!$D$5:$D$8)</f>
        <v>1997.459670219373</v>
      </c>
      <c r="L19" s="61">
        <f>GEW!$E$12+($F19-GEW!$E$12)*SUM(Fasering!$D$5:$D$9)</f>
        <v>2061.4422951111319</v>
      </c>
      <c r="M19" s="61">
        <f>GEW!$E$12+($F19-GEW!$E$12)*SUM(Fasering!$D$5:$D$10)</f>
        <v>2125.4249200028908</v>
      </c>
      <c r="N19" s="61">
        <f>GEW!$E$12+($F19-GEW!$E$12)*SUM(Fasering!$D$5:$D$11)</f>
        <v>2189.2637111915747</v>
      </c>
      <c r="O19" s="73">
        <f>GEW!$E$12+($F19-GEW!$E$12)*SUM(Fasering!$D$5:$D$12)</f>
        <v>2253.2463360833335</v>
      </c>
      <c r="P19" s="130">
        <f t="shared" si="3"/>
        <v>88.756497083333343</v>
      </c>
      <c r="Q19" s="131">
        <f t="shared" si="4"/>
        <v>2.2002160908513244</v>
      </c>
      <c r="R19" s="45">
        <f>$P19*SUM(Fasering!$D$5)</f>
        <v>0</v>
      </c>
      <c r="S19" s="45">
        <f>$P19*SUM(Fasering!$D$5:$D$7)</f>
        <v>22.949207621745419</v>
      </c>
      <c r="T19" s="45">
        <f>$P19*SUM(Fasering!$D$5:$D$8)</f>
        <v>36.116585598577842</v>
      </c>
      <c r="U19" s="45">
        <f>$P19*SUM(Fasering!$D$5:$D$9)</f>
        <v>49.283963575410262</v>
      </c>
      <c r="V19" s="45">
        <f>$P19*SUM(Fasering!$D$5:$D$10)</f>
        <v>62.451341552242681</v>
      </c>
      <c r="W19" s="45">
        <f>$P19*SUM(Fasering!$D$5:$D$11)</f>
        <v>75.589119106500945</v>
      </c>
      <c r="X19" s="72">
        <f>$P19*SUM(Fasering!$D$5:$D$12)</f>
        <v>88.756497083333358</v>
      </c>
      <c r="Y19" s="130">
        <f t="shared" si="5"/>
        <v>37.556217916666689</v>
      </c>
      <c r="Z19" s="131">
        <f t="shared" si="6"/>
        <v>0.93099432365143908</v>
      </c>
      <c r="AA19" s="71">
        <f>$Y19*SUM(Fasering!$D$5)</f>
        <v>0</v>
      </c>
      <c r="AB19" s="45">
        <f>$Y19*SUM(Fasering!$D$5:$D$7)</f>
        <v>9.7106743819314563</v>
      </c>
      <c r="AC19" s="45">
        <f>$Y19*SUM(Fasering!$D$5:$D$8)</f>
        <v>15.282288099682562</v>
      </c>
      <c r="AD19" s="45">
        <f>$Y19*SUM(Fasering!$D$5:$D$9)</f>
        <v>20.85390181743367</v>
      </c>
      <c r="AE19" s="45">
        <f>$Y19*SUM(Fasering!$D$5:$D$10)</f>
        <v>26.425515535184775</v>
      </c>
      <c r="AF19" s="45">
        <f>$Y19*SUM(Fasering!$D$5:$D$11)</f>
        <v>31.984604198915591</v>
      </c>
      <c r="AG19" s="72">
        <f>$Y19*SUM(Fasering!$D$5:$D$12)</f>
        <v>37.556217916666697</v>
      </c>
      <c r="AH19" s="5">
        <f>($AK$3+(I19+R19)*12*7.57%)*SUM(Fasering!$D$5)</f>
        <v>0</v>
      </c>
      <c r="AI19" s="9">
        <f>($AK$3+(J19+S19)*12*7.57%)*SUM(Fasering!$D$5:$D$7)</f>
        <v>494.92648797813337</v>
      </c>
      <c r="AJ19" s="9">
        <f>($AK$3+(K19+T19)*12*7.57%)*SUM(Fasering!$D$5:$D$8)</f>
        <v>807.41442100391157</v>
      </c>
      <c r="AK19" s="9">
        <f>($AK$3+(L19+U19)*12*7.57%)*SUM(Fasering!$D$5:$D$9)</f>
        <v>1140.6965540134618</v>
      </c>
      <c r="AL19" s="9">
        <f>($AK$3+(M19+V19)*12*7.57%)*SUM(Fasering!$D$5:$D$10)</f>
        <v>1494.772887006784</v>
      </c>
      <c r="AM19" s="9">
        <f>($AK$3+(N19+W19)*12*7.57%)*SUM(Fasering!$D$5:$D$11)</f>
        <v>1868.7773862970503</v>
      </c>
      <c r="AN19" s="82">
        <f>($AK$3+(O19+X19)*12*7.57%)*SUM(Fasering!$D$5:$D$12)</f>
        <v>2264.3953736486005</v>
      </c>
      <c r="AO19" s="5">
        <f>($AK$3+(I19+AA19)*12*7.57%)*SUM(Fasering!$D$5)</f>
        <v>0</v>
      </c>
      <c r="AP19" s="9">
        <f>($AK$3+(J19+AB19)*12*7.57%)*SUM(Fasering!$D$5:$D$7)</f>
        <v>491.81703110988224</v>
      </c>
      <c r="AQ19" s="9">
        <f>($AK$3+(K19+AC19)*12*7.57%)*SUM(Fasering!$D$5:$D$8)</f>
        <v>799.71314799794277</v>
      </c>
      <c r="AR19" s="9">
        <f>($AK$3+(L19+AD19)*12*7.57%)*SUM(Fasering!$D$5:$D$9)</f>
        <v>1126.3561824956973</v>
      </c>
      <c r="AS19" s="9">
        <f>($AK$3+(M19+AE19)*12*7.57%)*SUM(Fasering!$D$5:$D$10)</f>
        <v>1471.7461346031459</v>
      </c>
      <c r="AT19" s="9">
        <f>($AK$3+(N19+AF19)*12*7.57%)*SUM(Fasering!$D$5:$D$11)</f>
        <v>1835.0433960209102</v>
      </c>
      <c r="AU19" s="82">
        <f>($AK$3+(O19+AG19)*12*7.57%)*SUM(Fasering!$D$5:$D$12)</f>
        <v>2217.8850400536012</v>
      </c>
    </row>
    <row r="20" spans="1:47" x14ac:dyDescent="0.3">
      <c r="A20" s="32">
        <f t="shared" si="7"/>
        <v>10</v>
      </c>
      <c r="B20" s="125">
        <v>21006.86</v>
      </c>
      <c r="C20" s="126"/>
      <c r="D20" s="125">
        <f t="shared" si="0"/>
        <v>28273.132874000003</v>
      </c>
      <c r="E20" s="127">
        <f t="shared" si="1"/>
        <v>700.87265645180094</v>
      </c>
      <c r="F20" s="125">
        <f t="shared" si="2"/>
        <v>2356.0944061666669</v>
      </c>
      <c r="G20" s="127">
        <f t="shared" si="8"/>
        <v>58.406054704316738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1960.0698220977717</v>
      </c>
      <c r="K20" s="61">
        <f>GEW!$E$12+($F20-GEW!$E$12)*SUM(Fasering!$D$5:$D$8)</f>
        <v>2039.3103656487528</v>
      </c>
      <c r="L20" s="61">
        <f>GEW!$E$12+($F20-GEW!$E$12)*SUM(Fasering!$D$5:$D$9)</f>
        <v>2118.5509091997342</v>
      </c>
      <c r="M20" s="61">
        <f>GEW!$E$12+($F20-GEW!$E$12)*SUM(Fasering!$D$5:$D$10)</f>
        <v>2197.7914527507155</v>
      </c>
      <c r="N20" s="61">
        <f>GEW!$E$12+($F20-GEW!$E$12)*SUM(Fasering!$D$5:$D$11)</f>
        <v>2276.8538626156856</v>
      </c>
      <c r="O20" s="73">
        <f>GEW!$E$12+($F20-GEW!$E$12)*SUM(Fasering!$D$5:$D$12)</f>
        <v>2356.0944061666669</v>
      </c>
      <c r="P20" s="125">
        <f t="shared" si="3"/>
        <v>51.201400749999998</v>
      </c>
      <c r="Q20" s="127">
        <f t="shared" si="4"/>
        <v>1.2692495705244682</v>
      </c>
      <c r="R20" s="45">
        <f>$P20*SUM(Fasering!$D$5)</f>
        <v>0</v>
      </c>
      <c r="S20" s="45">
        <f>$P20*SUM(Fasering!$D$5:$D$7)</f>
        <v>13.238823240542111</v>
      </c>
      <c r="T20" s="45">
        <f>$P20*SUM(Fasering!$D$5:$D$8)</f>
        <v>20.834753890954403</v>
      </c>
      <c r="U20" s="45">
        <f>$P20*SUM(Fasering!$D$5:$D$9)</f>
        <v>28.430684541366695</v>
      </c>
      <c r="V20" s="45">
        <f>$P20*SUM(Fasering!$D$5:$D$10)</f>
        <v>36.026615191778987</v>
      </c>
      <c r="W20" s="45">
        <f>$P20*SUM(Fasering!$D$5:$D$11)</f>
        <v>43.60547009958772</v>
      </c>
      <c r="X20" s="72">
        <f>$P20*SUM(Fasering!$D$5:$D$12)</f>
        <v>51.201400750000012</v>
      </c>
      <c r="Y20" s="125">
        <f t="shared" si="5"/>
        <v>25.601261166666667</v>
      </c>
      <c r="Z20" s="127">
        <f t="shared" si="6"/>
        <v>0.63463868692452552</v>
      </c>
      <c r="AA20" s="71">
        <f>$Y20*SUM(Fasering!$D$5)</f>
        <v>0</v>
      </c>
      <c r="AB20" s="45">
        <f>$Y20*SUM(Fasering!$D$5:$D$7)</f>
        <v>6.6195566206351284</v>
      </c>
      <c r="AC20" s="45">
        <f>$Y20*SUM(Fasering!$D$5:$D$8)</f>
        <v>10.417605141506764</v>
      </c>
      <c r="AD20" s="45">
        <f>$Y20*SUM(Fasering!$D$5:$D$9)</f>
        <v>14.215653662378397</v>
      </c>
      <c r="AE20" s="45">
        <f>$Y20*SUM(Fasering!$D$5:$D$10)</f>
        <v>18.013702183250032</v>
      </c>
      <c r="AF20" s="45">
        <f>$Y20*SUM(Fasering!$D$5:$D$11)</f>
        <v>21.803212645795039</v>
      </c>
      <c r="AG20" s="72">
        <f>$Y20*SUM(Fasering!$D$5:$D$12)</f>
        <v>25.601261166666674</v>
      </c>
      <c r="AH20" s="5">
        <f>($AK$3+(I20+R20)*12*7.57%)*SUM(Fasering!$D$5)</f>
        <v>0</v>
      </c>
      <c r="AI20" s="9">
        <f>($AK$3+(J20+S20)*12*7.57%)*SUM(Fasering!$D$5:$D$7)</f>
        <v>498.89181178065763</v>
      </c>
      <c r="AJ20" s="9">
        <f>($AK$3+(K20+T20)*12*7.57%)*SUM(Fasering!$D$5:$D$8)</f>
        <v>817.23544199060302</v>
      </c>
      <c r="AK20" s="9">
        <f>($AK$3+(L20+U20)*12*7.57%)*SUM(Fasering!$D$5:$D$9)</f>
        <v>1158.984061744166</v>
      </c>
      <c r="AL20" s="9">
        <f>($AK$3+(M20+V20)*12*7.57%)*SUM(Fasering!$D$5:$D$10)</f>
        <v>1524.1376710413463</v>
      </c>
      <c r="AM20" s="9">
        <f>($AK$3+(N20+W20)*12*7.57%)*SUM(Fasering!$D$5:$D$11)</f>
        <v>1911.7965373140378</v>
      </c>
      <c r="AN20" s="82">
        <f>($AK$3+(O20+X20)*12*7.57%)*SUM(Fasering!$D$5:$D$12)</f>
        <v>2323.707511003101</v>
      </c>
      <c r="AO20" s="5">
        <f>($AK$3+(I20+AA20)*12*7.57%)*SUM(Fasering!$D$5)</f>
        <v>0</v>
      </c>
      <c r="AP20" s="9">
        <f>($AK$3+(J20+AB20)*12*7.57%)*SUM(Fasering!$D$5:$D$7)</f>
        <v>497.3370833465321</v>
      </c>
      <c r="AQ20" s="9">
        <f>($AK$3+(K20+AC20)*12*7.57%)*SUM(Fasering!$D$5:$D$8)</f>
        <v>813.38480548761856</v>
      </c>
      <c r="AR20" s="9">
        <f>($AK$3+(L20+AD20)*12*7.57%)*SUM(Fasering!$D$5:$D$9)</f>
        <v>1151.8138759852839</v>
      </c>
      <c r="AS20" s="9">
        <f>($AK$3+(M20+AE20)*12*7.57%)*SUM(Fasering!$D$5:$D$10)</f>
        <v>1512.6242948395275</v>
      </c>
      <c r="AT20" s="9">
        <f>($AK$3+(N20+AF20)*12*7.57%)*SUM(Fasering!$D$5:$D$11)</f>
        <v>1894.9295421759678</v>
      </c>
      <c r="AU20" s="82">
        <f>($AK$3+(O20+AG20)*12*7.57%)*SUM(Fasering!$D$5:$D$12)</f>
        <v>2300.4523442056006</v>
      </c>
    </row>
    <row r="21" spans="1:47" x14ac:dyDescent="0.3">
      <c r="A21" s="32">
        <f t="shared" si="7"/>
        <v>11</v>
      </c>
      <c r="B21" s="125">
        <v>21006.86</v>
      </c>
      <c r="C21" s="126"/>
      <c r="D21" s="125">
        <f t="shared" si="0"/>
        <v>28273.132874000003</v>
      </c>
      <c r="E21" s="127">
        <f t="shared" si="1"/>
        <v>700.87265645180094</v>
      </c>
      <c r="F21" s="125">
        <f t="shared" si="2"/>
        <v>2356.0944061666669</v>
      </c>
      <c r="G21" s="127">
        <f t="shared" si="8"/>
        <v>58.406054704316738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1960.0698220977717</v>
      </c>
      <c r="K21" s="61">
        <f>GEW!$E$12+($F21-GEW!$E$12)*SUM(Fasering!$D$5:$D$8)</f>
        <v>2039.3103656487528</v>
      </c>
      <c r="L21" s="61">
        <f>GEW!$E$12+($F21-GEW!$E$12)*SUM(Fasering!$D$5:$D$9)</f>
        <v>2118.5509091997342</v>
      </c>
      <c r="M21" s="61">
        <f>GEW!$E$12+($F21-GEW!$E$12)*SUM(Fasering!$D$5:$D$10)</f>
        <v>2197.7914527507155</v>
      </c>
      <c r="N21" s="61">
        <f>GEW!$E$12+($F21-GEW!$E$12)*SUM(Fasering!$D$5:$D$11)</f>
        <v>2276.8538626156856</v>
      </c>
      <c r="O21" s="73">
        <f>GEW!$E$12+($F21-GEW!$E$12)*SUM(Fasering!$D$5:$D$12)</f>
        <v>2356.0944061666669</v>
      </c>
      <c r="P21" s="125">
        <f t="shared" si="3"/>
        <v>51.201400749999998</v>
      </c>
      <c r="Q21" s="127">
        <f t="shared" si="4"/>
        <v>1.2692495705244682</v>
      </c>
      <c r="R21" s="45">
        <f>$P21*SUM(Fasering!$D$5)</f>
        <v>0</v>
      </c>
      <c r="S21" s="45">
        <f>$P21*SUM(Fasering!$D$5:$D$7)</f>
        <v>13.238823240542111</v>
      </c>
      <c r="T21" s="45">
        <f>$P21*SUM(Fasering!$D$5:$D$8)</f>
        <v>20.834753890954403</v>
      </c>
      <c r="U21" s="45">
        <f>$P21*SUM(Fasering!$D$5:$D$9)</f>
        <v>28.430684541366695</v>
      </c>
      <c r="V21" s="45">
        <f>$P21*SUM(Fasering!$D$5:$D$10)</f>
        <v>36.026615191778987</v>
      </c>
      <c r="W21" s="45">
        <f>$P21*SUM(Fasering!$D$5:$D$11)</f>
        <v>43.60547009958772</v>
      </c>
      <c r="X21" s="72">
        <f>$P21*SUM(Fasering!$D$5:$D$12)</f>
        <v>51.201400750000012</v>
      </c>
      <c r="Y21" s="125">
        <f t="shared" si="5"/>
        <v>25.601261166666667</v>
      </c>
      <c r="Z21" s="127">
        <f t="shared" si="6"/>
        <v>0.63463868692452552</v>
      </c>
      <c r="AA21" s="71">
        <f>$Y21*SUM(Fasering!$D$5)</f>
        <v>0</v>
      </c>
      <c r="AB21" s="45">
        <f>$Y21*SUM(Fasering!$D$5:$D$7)</f>
        <v>6.6195566206351284</v>
      </c>
      <c r="AC21" s="45">
        <f>$Y21*SUM(Fasering!$D$5:$D$8)</f>
        <v>10.417605141506764</v>
      </c>
      <c r="AD21" s="45">
        <f>$Y21*SUM(Fasering!$D$5:$D$9)</f>
        <v>14.215653662378397</v>
      </c>
      <c r="AE21" s="45">
        <f>$Y21*SUM(Fasering!$D$5:$D$10)</f>
        <v>18.013702183250032</v>
      </c>
      <c r="AF21" s="45">
        <f>$Y21*SUM(Fasering!$D$5:$D$11)</f>
        <v>21.803212645795039</v>
      </c>
      <c r="AG21" s="72">
        <f>$Y21*SUM(Fasering!$D$5:$D$12)</f>
        <v>25.601261166666674</v>
      </c>
      <c r="AH21" s="5">
        <f>($AK$3+(I21+R21)*12*7.57%)*SUM(Fasering!$D$5)</f>
        <v>0</v>
      </c>
      <c r="AI21" s="9">
        <f>($AK$3+(J21+S21)*12*7.57%)*SUM(Fasering!$D$5:$D$7)</f>
        <v>498.89181178065763</v>
      </c>
      <c r="AJ21" s="9">
        <f>($AK$3+(K21+T21)*12*7.57%)*SUM(Fasering!$D$5:$D$8)</f>
        <v>817.23544199060302</v>
      </c>
      <c r="AK21" s="9">
        <f>($AK$3+(L21+U21)*12*7.57%)*SUM(Fasering!$D$5:$D$9)</f>
        <v>1158.984061744166</v>
      </c>
      <c r="AL21" s="9">
        <f>($AK$3+(M21+V21)*12*7.57%)*SUM(Fasering!$D$5:$D$10)</f>
        <v>1524.1376710413463</v>
      </c>
      <c r="AM21" s="9">
        <f>($AK$3+(N21+W21)*12*7.57%)*SUM(Fasering!$D$5:$D$11)</f>
        <v>1911.7965373140378</v>
      </c>
      <c r="AN21" s="82">
        <f>($AK$3+(O21+X21)*12*7.57%)*SUM(Fasering!$D$5:$D$12)</f>
        <v>2323.707511003101</v>
      </c>
      <c r="AO21" s="5">
        <f>($AK$3+(I21+AA21)*12*7.57%)*SUM(Fasering!$D$5)</f>
        <v>0</v>
      </c>
      <c r="AP21" s="9">
        <f>($AK$3+(J21+AB21)*12*7.57%)*SUM(Fasering!$D$5:$D$7)</f>
        <v>497.3370833465321</v>
      </c>
      <c r="AQ21" s="9">
        <f>($AK$3+(K21+AC21)*12*7.57%)*SUM(Fasering!$D$5:$D$8)</f>
        <v>813.38480548761856</v>
      </c>
      <c r="AR21" s="9">
        <f>($AK$3+(L21+AD21)*12*7.57%)*SUM(Fasering!$D$5:$D$9)</f>
        <v>1151.8138759852839</v>
      </c>
      <c r="AS21" s="9">
        <f>($AK$3+(M21+AE21)*12*7.57%)*SUM(Fasering!$D$5:$D$10)</f>
        <v>1512.6242948395275</v>
      </c>
      <c r="AT21" s="9">
        <f>($AK$3+(N21+AF21)*12*7.57%)*SUM(Fasering!$D$5:$D$11)</f>
        <v>1894.9295421759678</v>
      </c>
      <c r="AU21" s="82">
        <f>($AK$3+(O21+AG21)*12*7.57%)*SUM(Fasering!$D$5:$D$12)</f>
        <v>2300.4523442056006</v>
      </c>
    </row>
    <row r="22" spans="1:47" x14ac:dyDescent="0.3">
      <c r="A22" s="32">
        <f t="shared" si="7"/>
        <v>12</v>
      </c>
      <c r="B22" s="125">
        <v>21923.82</v>
      </c>
      <c r="C22" s="126"/>
      <c r="D22" s="125">
        <f t="shared" si="0"/>
        <v>29507.269338000002</v>
      </c>
      <c r="E22" s="127">
        <f t="shared" si="1"/>
        <v>731.46610026301505</v>
      </c>
      <c r="F22" s="125">
        <f t="shared" si="2"/>
        <v>2458.9391114999999</v>
      </c>
      <c r="G22" s="127">
        <f t="shared" si="8"/>
        <v>60.955508355251247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1986.6617288657449</v>
      </c>
      <c r="K22" s="61">
        <f>GEW!$E$12+($F22-GEW!$E$12)*SUM(Fasering!$D$5:$D$8)</f>
        <v>2081.1596919019557</v>
      </c>
      <c r="L22" s="61">
        <f>GEW!$E$12+($F22-GEW!$E$12)*SUM(Fasering!$D$5:$D$9)</f>
        <v>2175.6576549381662</v>
      </c>
      <c r="M22" s="61">
        <f>GEW!$E$12+($F22-GEW!$E$12)*SUM(Fasering!$D$5:$D$10)</f>
        <v>2270.1556179743766</v>
      </c>
      <c r="N22" s="61">
        <f>GEW!$E$12+($F22-GEW!$E$12)*SUM(Fasering!$D$5:$D$11)</f>
        <v>2364.4411484637894</v>
      </c>
      <c r="O22" s="73">
        <f>GEW!$E$12+($F22-GEW!$E$12)*SUM(Fasering!$D$5:$D$12)</f>
        <v>2458.9391114999999</v>
      </c>
      <c r="P22" s="125">
        <f t="shared" si="3"/>
        <v>51.201400749999998</v>
      </c>
      <c r="Q22" s="127">
        <f t="shared" si="4"/>
        <v>1.2692495705244682</v>
      </c>
      <c r="R22" s="45">
        <f>$P22*SUM(Fasering!$D$5)</f>
        <v>0</v>
      </c>
      <c r="S22" s="45">
        <f>$P22*SUM(Fasering!$D$5:$D$7)</f>
        <v>13.238823240542111</v>
      </c>
      <c r="T22" s="45">
        <f>$P22*SUM(Fasering!$D$5:$D$8)</f>
        <v>20.834753890954403</v>
      </c>
      <c r="U22" s="45">
        <f>$P22*SUM(Fasering!$D$5:$D$9)</f>
        <v>28.430684541366695</v>
      </c>
      <c r="V22" s="45">
        <f>$P22*SUM(Fasering!$D$5:$D$10)</f>
        <v>36.026615191778987</v>
      </c>
      <c r="W22" s="45">
        <f>$P22*SUM(Fasering!$D$5:$D$11)</f>
        <v>43.60547009958772</v>
      </c>
      <c r="X22" s="72">
        <f>$P22*SUM(Fasering!$D$5:$D$12)</f>
        <v>51.201400750000012</v>
      </c>
      <c r="Y22" s="125">
        <f t="shared" si="5"/>
        <v>25.601261166666667</v>
      </c>
      <c r="Z22" s="127">
        <f t="shared" si="6"/>
        <v>0.63463868692452552</v>
      </c>
      <c r="AA22" s="71">
        <f>$Y22*SUM(Fasering!$D$5)</f>
        <v>0</v>
      </c>
      <c r="AB22" s="45">
        <f>$Y22*SUM(Fasering!$D$5:$D$7)</f>
        <v>6.6195566206351284</v>
      </c>
      <c r="AC22" s="45">
        <f>$Y22*SUM(Fasering!$D$5:$D$8)</f>
        <v>10.417605141506764</v>
      </c>
      <c r="AD22" s="45">
        <f>$Y22*SUM(Fasering!$D$5:$D$9)</f>
        <v>14.215653662378397</v>
      </c>
      <c r="AE22" s="45">
        <f>$Y22*SUM(Fasering!$D$5:$D$10)</f>
        <v>18.013702183250032</v>
      </c>
      <c r="AF22" s="45">
        <f>$Y22*SUM(Fasering!$D$5:$D$11)</f>
        <v>21.803212645795039</v>
      </c>
      <c r="AG22" s="72">
        <f>$Y22*SUM(Fasering!$D$5:$D$12)</f>
        <v>25.601261166666674</v>
      </c>
      <c r="AH22" s="5">
        <f>($AK$3+(I22+R22)*12*7.57%)*SUM(Fasering!$D$5)</f>
        <v>0</v>
      </c>
      <c r="AI22" s="9">
        <f>($AK$3+(J22+S22)*12*7.57%)*SUM(Fasering!$D$5:$D$7)</f>
        <v>505.13769911890842</v>
      </c>
      <c r="AJ22" s="9">
        <f>($AK$3+(K22+T22)*12*7.57%)*SUM(Fasering!$D$5:$D$8)</f>
        <v>832.7047942262069</v>
      </c>
      <c r="AK22" s="9">
        <f>($AK$3+(L22+U22)*12*7.57%)*SUM(Fasering!$D$5:$D$9)</f>
        <v>1187.7892031832223</v>
      </c>
      <c r="AL22" s="9">
        <f>($AK$3+(M22+V22)*12*7.57%)*SUM(Fasering!$D$5:$D$10)</f>
        <v>1570.3909259899544</v>
      </c>
      <c r="AM22" s="9">
        <f>($AK$3+(N22+W22)*12*7.57%)*SUM(Fasering!$D$5:$D$11)</f>
        <v>1979.5571500711228</v>
      </c>
      <c r="AN22" s="82">
        <f>($AK$3+(O22+X22)*12*7.57%)*SUM(Fasering!$D$5:$D$12)</f>
        <v>2417.1316413279005</v>
      </c>
      <c r="AO22" s="5">
        <f>($AK$3+(I22+AA22)*12*7.57%)*SUM(Fasering!$D$5)</f>
        <v>0</v>
      </c>
      <c r="AP22" s="9">
        <f>($AK$3+(J22+AB22)*12*7.57%)*SUM(Fasering!$D$5:$D$7)</f>
        <v>503.58297068478282</v>
      </c>
      <c r="AQ22" s="9">
        <f>($AK$3+(K22+AC22)*12*7.57%)*SUM(Fasering!$D$5:$D$8)</f>
        <v>828.85415772322244</v>
      </c>
      <c r="AR22" s="9">
        <f>($AK$3+(L22+AD22)*12*7.57%)*SUM(Fasering!$D$5:$D$9)</f>
        <v>1180.61901742434</v>
      </c>
      <c r="AS22" s="9">
        <f>($AK$3+(M22+AE22)*12*7.57%)*SUM(Fasering!$D$5:$D$10)</f>
        <v>1558.8775497881359</v>
      </c>
      <c r="AT22" s="9">
        <f>($AK$3+(N22+AF22)*12*7.57%)*SUM(Fasering!$D$5:$D$11)</f>
        <v>1962.690154933053</v>
      </c>
      <c r="AU22" s="82">
        <f>($AK$3+(O22+AG22)*12*7.57%)*SUM(Fasering!$D$5:$D$12)</f>
        <v>2393.8764745304002</v>
      </c>
    </row>
    <row r="23" spans="1:47" x14ac:dyDescent="0.3">
      <c r="A23" s="32">
        <f t="shared" si="7"/>
        <v>13</v>
      </c>
      <c r="B23" s="125">
        <v>21923.82</v>
      </c>
      <c r="C23" s="126"/>
      <c r="D23" s="125">
        <f t="shared" si="0"/>
        <v>29507.269338000002</v>
      </c>
      <c r="E23" s="127">
        <f t="shared" si="1"/>
        <v>731.46610026301505</v>
      </c>
      <c r="F23" s="125">
        <f t="shared" si="2"/>
        <v>2458.9391114999999</v>
      </c>
      <c r="G23" s="127">
        <f t="shared" si="8"/>
        <v>60.955508355251247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1986.6617288657449</v>
      </c>
      <c r="K23" s="61">
        <f>GEW!$E$12+($F23-GEW!$E$12)*SUM(Fasering!$D$5:$D$8)</f>
        <v>2081.1596919019557</v>
      </c>
      <c r="L23" s="61">
        <f>GEW!$E$12+($F23-GEW!$E$12)*SUM(Fasering!$D$5:$D$9)</f>
        <v>2175.6576549381662</v>
      </c>
      <c r="M23" s="61">
        <f>GEW!$E$12+($F23-GEW!$E$12)*SUM(Fasering!$D$5:$D$10)</f>
        <v>2270.1556179743766</v>
      </c>
      <c r="N23" s="61">
        <f>GEW!$E$12+($F23-GEW!$E$12)*SUM(Fasering!$D$5:$D$11)</f>
        <v>2364.4411484637894</v>
      </c>
      <c r="O23" s="73">
        <f>GEW!$E$12+($F23-GEW!$E$12)*SUM(Fasering!$D$5:$D$12)</f>
        <v>2458.9391114999999</v>
      </c>
      <c r="P23" s="125">
        <f t="shared" si="3"/>
        <v>51.201400749999998</v>
      </c>
      <c r="Q23" s="127">
        <f t="shared" si="4"/>
        <v>1.2692495705244682</v>
      </c>
      <c r="R23" s="45">
        <f>$P23*SUM(Fasering!$D$5)</f>
        <v>0</v>
      </c>
      <c r="S23" s="45">
        <f>$P23*SUM(Fasering!$D$5:$D$7)</f>
        <v>13.238823240542111</v>
      </c>
      <c r="T23" s="45">
        <f>$P23*SUM(Fasering!$D$5:$D$8)</f>
        <v>20.834753890954403</v>
      </c>
      <c r="U23" s="45">
        <f>$P23*SUM(Fasering!$D$5:$D$9)</f>
        <v>28.430684541366695</v>
      </c>
      <c r="V23" s="45">
        <f>$P23*SUM(Fasering!$D$5:$D$10)</f>
        <v>36.026615191778987</v>
      </c>
      <c r="W23" s="45">
        <f>$P23*SUM(Fasering!$D$5:$D$11)</f>
        <v>43.60547009958772</v>
      </c>
      <c r="X23" s="72">
        <f>$P23*SUM(Fasering!$D$5:$D$12)</f>
        <v>51.201400750000012</v>
      </c>
      <c r="Y23" s="125">
        <f t="shared" si="5"/>
        <v>25.601261166666667</v>
      </c>
      <c r="Z23" s="127">
        <f t="shared" si="6"/>
        <v>0.63463868692452552</v>
      </c>
      <c r="AA23" s="71">
        <f>$Y23*SUM(Fasering!$D$5)</f>
        <v>0</v>
      </c>
      <c r="AB23" s="45">
        <f>$Y23*SUM(Fasering!$D$5:$D$7)</f>
        <v>6.6195566206351284</v>
      </c>
      <c r="AC23" s="45">
        <f>$Y23*SUM(Fasering!$D$5:$D$8)</f>
        <v>10.417605141506764</v>
      </c>
      <c r="AD23" s="45">
        <f>$Y23*SUM(Fasering!$D$5:$D$9)</f>
        <v>14.215653662378397</v>
      </c>
      <c r="AE23" s="45">
        <f>$Y23*SUM(Fasering!$D$5:$D$10)</f>
        <v>18.013702183250032</v>
      </c>
      <c r="AF23" s="45">
        <f>$Y23*SUM(Fasering!$D$5:$D$11)</f>
        <v>21.803212645795039</v>
      </c>
      <c r="AG23" s="72">
        <f>$Y23*SUM(Fasering!$D$5:$D$12)</f>
        <v>25.601261166666674</v>
      </c>
      <c r="AH23" s="5">
        <f>($AK$3+(I23+R23)*12*7.57%)*SUM(Fasering!$D$5)</f>
        <v>0</v>
      </c>
      <c r="AI23" s="9">
        <f>($AK$3+(J23+S23)*12*7.57%)*SUM(Fasering!$D$5:$D$7)</f>
        <v>505.13769911890842</v>
      </c>
      <c r="AJ23" s="9">
        <f>($AK$3+(K23+T23)*12*7.57%)*SUM(Fasering!$D$5:$D$8)</f>
        <v>832.7047942262069</v>
      </c>
      <c r="AK23" s="9">
        <f>($AK$3+(L23+U23)*12*7.57%)*SUM(Fasering!$D$5:$D$9)</f>
        <v>1187.7892031832223</v>
      </c>
      <c r="AL23" s="9">
        <f>($AK$3+(M23+V23)*12*7.57%)*SUM(Fasering!$D$5:$D$10)</f>
        <v>1570.3909259899544</v>
      </c>
      <c r="AM23" s="9">
        <f>($AK$3+(N23+W23)*12*7.57%)*SUM(Fasering!$D$5:$D$11)</f>
        <v>1979.5571500711228</v>
      </c>
      <c r="AN23" s="82">
        <f>($AK$3+(O23+X23)*12*7.57%)*SUM(Fasering!$D$5:$D$12)</f>
        <v>2417.1316413279005</v>
      </c>
      <c r="AO23" s="5">
        <f>($AK$3+(I23+AA23)*12*7.57%)*SUM(Fasering!$D$5)</f>
        <v>0</v>
      </c>
      <c r="AP23" s="9">
        <f>($AK$3+(J23+AB23)*12*7.57%)*SUM(Fasering!$D$5:$D$7)</f>
        <v>503.58297068478282</v>
      </c>
      <c r="AQ23" s="9">
        <f>($AK$3+(K23+AC23)*12*7.57%)*SUM(Fasering!$D$5:$D$8)</f>
        <v>828.85415772322244</v>
      </c>
      <c r="AR23" s="9">
        <f>($AK$3+(L23+AD23)*12*7.57%)*SUM(Fasering!$D$5:$D$9)</f>
        <v>1180.61901742434</v>
      </c>
      <c r="AS23" s="9">
        <f>($AK$3+(M23+AE23)*12*7.57%)*SUM(Fasering!$D$5:$D$10)</f>
        <v>1558.8775497881359</v>
      </c>
      <c r="AT23" s="9">
        <f>($AK$3+(N23+AF23)*12*7.57%)*SUM(Fasering!$D$5:$D$11)</f>
        <v>1962.690154933053</v>
      </c>
      <c r="AU23" s="82">
        <f>($AK$3+(O23+AG23)*12*7.57%)*SUM(Fasering!$D$5:$D$12)</f>
        <v>2393.8764745304002</v>
      </c>
    </row>
    <row r="24" spans="1:47" x14ac:dyDescent="0.3">
      <c r="A24" s="32">
        <f t="shared" si="7"/>
        <v>14</v>
      </c>
      <c r="B24" s="125">
        <v>22840.81</v>
      </c>
      <c r="C24" s="126"/>
      <c r="D24" s="125">
        <f t="shared" si="0"/>
        <v>30741.446179000002</v>
      </c>
      <c r="E24" s="127">
        <f t="shared" si="1"/>
        <v>762.06054499391428</v>
      </c>
      <c r="F24" s="125">
        <f t="shared" si="2"/>
        <v>2561.7871815833337</v>
      </c>
      <c r="G24" s="127">
        <f t="shared" si="8"/>
        <v>63.505045416159525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2013.2545056359027</v>
      </c>
      <c r="K24" s="61">
        <f>GEW!$E$12+($F24-GEW!$E$12)*SUM(Fasering!$D$5:$D$8)</f>
        <v>2123.0103873313356</v>
      </c>
      <c r="L24" s="61">
        <f>GEW!$E$12+($F24-GEW!$E$12)*SUM(Fasering!$D$5:$D$9)</f>
        <v>2232.7662690267689</v>
      </c>
      <c r="M24" s="61">
        <f>GEW!$E$12+($F24-GEW!$E$12)*SUM(Fasering!$D$5:$D$10)</f>
        <v>2342.5221507222018</v>
      </c>
      <c r="N24" s="61">
        <f>GEW!$E$12+($F24-GEW!$E$12)*SUM(Fasering!$D$5:$D$11)</f>
        <v>2452.0312998879008</v>
      </c>
      <c r="O24" s="73">
        <f>GEW!$E$12+($F24-GEW!$E$12)*SUM(Fasering!$D$5:$D$12)</f>
        <v>2561.7871815833337</v>
      </c>
      <c r="P24" s="125">
        <f t="shared" si="3"/>
        <v>30.879432333333305</v>
      </c>
      <c r="Q24" s="127">
        <f t="shared" si="4"/>
        <v>0.76548113241067295</v>
      </c>
      <c r="R24" s="45">
        <f>$P24*SUM(Fasering!$D$5)</f>
        <v>0</v>
      </c>
      <c r="S24" s="45">
        <f>$P24*SUM(Fasering!$D$5:$D$7)</f>
        <v>7.9843000472849468</v>
      </c>
      <c r="T24" s="45">
        <f>$P24*SUM(Fasering!$D$5:$D$8)</f>
        <v>12.565386171732408</v>
      </c>
      <c r="U24" s="45">
        <f>$P24*SUM(Fasering!$D$5:$D$9)</f>
        <v>17.146472296179869</v>
      </c>
      <c r="V24" s="45">
        <f>$P24*SUM(Fasering!$D$5:$D$10)</f>
        <v>21.727558420627329</v>
      </c>
      <c r="W24" s="45">
        <f>$P24*SUM(Fasering!$D$5:$D$11)</f>
        <v>26.29834620888585</v>
      </c>
      <c r="X24" s="72">
        <f>$P24*SUM(Fasering!$D$5:$D$12)</f>
        <v>30.879432333333312</v>
      </c>
      <c r="Y24" s="125">
        <f t="shared" si="5"/>
        <v>5.2792927499999678</v>
      </c>
      <c r="Z24" s="127">
        <f t="shared" si="6"/>
        <v>0.13087024881073001</v>
      </c>
      <c r="AA24" s="71">
        <f>$Y24*SUM(Fasering!$D$5)</f>
        <v>0</v>
      </c>
      <c r="AB24" s="45">
        <f>$Y24*SUM(Fasering!$D$5:$D$7)</f>
        <v>1.3650334273779618</v>
      </c>
      <c r="AC24" s="45">
        <f>$Y24*SUM(Fasering!$D$5:$D$8)</f>
        <v>2.1482374222847644</v>
      </c>
      <c r="AD24" s="45">
        <f>$Y24*SUM(Fasering!$D$5:$D$9)</f>
        <v>2.931441417191567</v>
      </c>
      <c r="AE24" s="45">
        <f>$Y24*SUM(Fasering!$D$5:$D$10)</f>
        <v>3.7146454120983696</v>
      </c>
      <c r="AF24" s="45">
        <f>$Y24*SUM(Fasering!$D$5:$D$11)</f>
        <v>4.4960887550931661</v>
      </c>
      <c r="AG24" s="72">
        <f>$Y24*SUM(Fasering!$D$5:$D$12)</f>
        <v>5.2792927499999687</v>
      </c>
      <c r="AH24" s="5">
        <f>($AK$3+(I24+R24)*12*7.57%)*SUM(Fasering!$D$5)</f>
        <v>0</v>
      </c>
      <c r="AI24" s="9">
        <f>($AK$3+(J24+S24)*12*7.57%)*SUM(Fasering!$D$5:$D$7)</f>
        <v>510.14961229231284</v>
      </c>
      <c r="AJ24" s="9">
        <f>($AK$3+(K24+T24)*12*7.57%)*SUM(Fasering!$D$5:$D$8)</f>
        <v>845.11793043166551</v>
      </c>
      <c r="AK24" s="9">
        <f>($AK$3+(L24+U24)*12*7.57%)*SUM(Fasering!$D$5:$D$9)</f>
        <v>1210.9034317982739</v>
      </c>
      <c r="AL24" s="9">
        <f>($AK$3+(M24+V24)*12*7.57%)*SUM(Fasering!$D$5:$D$10)</f>
        <v>1607.5061163921382</v>
      </c>
      <c r="AM24" s="9">
        <f>($AK$3+(N24+W24)*12*7.57%)*SUM(Fasering!$D$5:$D$11)</f>
        <v>2033.9305784285905</v>
      </c>
      <c r="AN24" s="82">
        <f>($AK$3+(O24+X24)*12*7.57%)*SUM(Fasering!$D$5:$D$12)</f>
        <v>2492.0983520819009</v>
      </c>
      <c r="AO24" s="5">
        <f>($AK$3+(I24+AA24)*12*7.57%)*SUM(Fasering!$D$5)</f>
        <v>0</v>
      </c>
      <c r="AP24" s="9">
        <f>($AK$3+(J24+AB24)*12*7.57%)*SUM(Fasering!$D$5:$D$7)</f>
        <v>508.5948838581873</v>
      </c>
      <c r="AQ24" s="9">
        <f>($AK$3+(K24+AC24)*12*7.57%)*SUM(Fasering!$D$5:$D$8)</f>
        <v>841.26729392868106</v>
      </c>
      <c r="AR24" s="9">
        <f>($AK$3+(L24+AD24)*12*7.57%)*SUM(Fasering!$D$5:$D$9)</f>
        <v>1203.7332460393918</v>
      </c>
      <c r="AS24" s="9">
        <f>($AK$3+(M24+AE24)*12*7.57%)*SUM(Fasering!$D$5:$D$10)</f>
        <v>1595.9927401903192</v>
      </c>
      <c r="AT24" s="9">
        <f>($AK$3+(N24+AF24)*12*7.57%)*SUM(Fasering!$D$5:$D$11)</f>
        <v>2017.0635832905205</v>
      </c>
      <c r="AU24" s="82">
        <f>($AK$3+(O24+AG24)*12*7.57%)*SUM(Fasering!$D$5:$D$12)</f>
        <v>2468.843185284401</v>
      </c>
    </row>
    <row r="25" spans="1:47" x14ac:dyDescent="0.3">
      <c r="A25" s="32">
        <f t="shared" si="7"/>
        <v>15</v>
      </c>
      <c r="B25" s="125">
        <v>22840.81</v>
      </c>
      <c r="C25" s="126"/>
      <c r="D25" s="125">
        <f t="shared" si="0"/>
        <v>30741.446179000002</v>
      </c>
      <c r="E25" s="127">
        <f t="shared" si="1"/>
        <v>762.06054499391428</v>
      </c>
      <c r="F25" s="125">
        <f t="shared" si="2"/>
        <v>2561.7871815833337</v>
      </c>
      <c r="G25" s="127">
        <f t="shared" si="8"/>
        <v>63.505045416159525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2013.2545056359027</v>
      </c>
      <c r="K25" s="61">
        <f>GEW!$E$12+($F25-GEW!$E$12)*SUM(Fasering!$D$5:$D$8)</f>
        <v>2123.0103873313356</v>
      </c>
      <c r="L25" s="61">
        <f>GEW!$E$12+($F25-GEW!$E$12)*SUM(Fasering!$D$5:$D$9)</f>
        <v>2232.7662690267689</v>
      </c>
      <c r="M25" s="61">
        <f>GEW!$E$12+($F25-GEW!$E$12)*SUM(Fasering!$D$5:$D$10)</f>
        <v>2342.5221507222018</v>
      </c>
      <c r="N25" s="61">
        <f>GEW!$E$12+($F25-GEW!$E$12)*SUM(Fasering!$D$5:$D$11)</f>
        <v>2452.0312998879008</v>
      </c>
      <c r="O25" s="73">
        <f>GEW!$E$12+($F25-GEW!$E$12)*SUM(Fasering!$D$5:$D$12)</f>
        <v>2561.7871815833337</v>
      </c>
      <c r="P25" s="125">
        <f t="shared" si="3"/>
        <v>30.879432333333305</v>
      </c>
      <c r="Q25" s="127">
        <f t="shared" si="4"/>
        <v>0.76548113241067295</v>
      </c>
      <c r="R25" s="45">
        <f>$P25*SUM(Fasering!$D$5)</f>
        <v>0</v>
      </c>
      <c r="S25" s="45">
        <f>$P25*SUM(Fasering!$D$5:$D$7)</f>
        <v>7.9843000472849468</v>
      </c>
      <c r="T25" s="45">
        <f>$P25*SUM(Fasering!$D$5:$D$8)</f>
        <v>12.565386171732408</v>
      </c>
      <c r="U25" s="45">
        <f>$P25*SUM(Fasering!$D$5:$D$9)</f>
        <v>17.146472296179869</v>
      </c>
      <c r="V25" s="45">
        <f>$P25*SUM(Fasering!$D$5:$D$10)</f>
        <v>21.727558420627329</v>
      </c>
      <c r="W25" s="45">
        <f>$P25*SUM(Fasering!$D$5:$D$11)</f>
        <v>26.29834620888585</v>
      </c>
      <c r="X25" s="72">
        <f>$P25*SUM(Fasering!$D$5:$D$12)</f>
        <v>30.879432333333312</v>
      </c>
      <c r="Y25" s="125">
        <f t="shared" si="5"/>
        <v>5.2792927499999678</v>
      </c>
      <c r="Z25" s="127">
        <f t="shared" si="6"/>
        <v>0.13087024881073001</v>
      </c>
      <c r="AA25" s="71">
        <f>$Y25*SUM(Fasering!$D$5)</f>
        <v>0</v>
      </c>
      <c r="AB25" s="45">
        <f>$Y25*SUM(Fasering!$D$5:$D$7)</f>
        <v>1.3650334273779618</v>
      </c>
      <c r="AC25" s="45">
        <f>$Y25*SUM(Fasering!$D$5:$D$8)</f>
        <v>2.1482374222847644</v>
      </c>
      <c r="AD25" s="45">
        <f>$Y25*SUM(Fasering!$D$5:$D$9)</f>
        <v>2.931441417191567</v>
      </c>
      <c r="AE25" s="45">
        <f>$Y25*SUM(Fasering!$D$5:$D$10)</f>
        <v>3.7146454120983696</v>
      </c>
      <c r="AF25" s="45">
        <f>$Y25*SUM(Fasering!$D$5:$D$11)</f>
        <v>4.4960887550931661</v>
      </c>
      <c r="AG25" s="72">
        <f>$Y25*SUM(Fasering!$D$5:$D$12)</f>
        <v>5.2792927499999687</v>
      </c>
      <c r="AH25" s="5">
        <f>($AK$3+(I25+R25)*12*7.57%)*SUM(Fasering!$D$5)</f>
        <v>0</v>
      </c>
      <c r="AI25" s="9">
        <f>($AK$3+(J25+S25)*12*7.57%)*SUM(Fasering!$D$5:$D$7)</f>
        <v>510.14961229231284</v>
      </c>
      <c r="AJ25" s="9">
        <f>($AK$3+(K25+T25)*12*7.57%)*SUM(Fasering!$D$5:$D$8)</f>
        <v>845.11793043166551</v>
      </c>
      <c r="AK25" s="9">
        <f>($AK$3+(L25+U25)*12*7.57%)*SUM(Fasering!$D$5:$D$9)</f>
        <v>1210.9034317982739</v>
      </c>
      <c r="AL25" s="9">
        <f>($AK$3+(M25+V25)*12*7.57%)*SUM(Fasering!$D$5:$D$10)</f>
        <v>1607.5061163921382</v>
      </c>
      <c r="AM25" s="9">
        <f>($AK$3+(N25+W25)*12*7.57%)*SUM(Fasering!$D$5:$D$11)</f>
        <v>2033.9305784285905</v>
      </c>
      <c r="AN25" s="82">
        <f>($AK$3+(O25+X25)*12*7.57%)*SUM(Fasering!$D$5:$D$12)</f>
        <v>2492.0983520819009</v>
      </c>
      <c r="AO25" s="5">
        <f>($AK$3+(I25+AA25)*12*7.57%)*SUM(Fasering!$D$5)</f>
        <v>0</v>
      </c>
      <c r="AP25" s="9">
        <f>($AK$3+(J25+AB25)*12*7.57%)*SUM(Fasering!$D$5:$D$7)</f>
        <v>508.5948838581873</v>
      </c>
      <c r="AQ25" s="9">
        <f>($AK$3+(K25+AC25)*12*7.57%)*SUM(Fasering!$D$5:$D$8)</f>
        <v>841.26729392868106</v>
      </c>
      <c r="AR25" s="9">
        <f>($AK$3+(L25+AD25)*12*7.57%)*SUM(Fasering!$D$5:$D$9)</f>
        <v>1203.7332460393918</v>
      </c>
      <c r="AS25" s="9">
        <f>($AK$3+(M25+AE25)*12*7.57%)*SUM(Fasering!$D$5:$D$10)</f>
        <v>1595.9927401903192</v>
      </c>
      <c r="AT25" s="9">
        <f>($AK$3+(N25+AF25)*12*7.57%)*SUM(Fasering!$D$5:$D$11)</f>
        <v>2017.0635832905205</v>
      </c>
      <c r="AU25" s="82">
        <f>($AK$3+(O25+AG25)*12*7.57%)*SUM(Fasering!$D$5:$D$12)</f>
        <v>2468.843185284401</v>
      </c>
    </row>
    <row r="26" spans="1:47" x14ac:dyDescent="0.3">
      <c r="A26" s="32">
        <f t="shared" si="7"/>
        <v>16</v>
      </c>
      <c r="B26" s="125">
        <v>23757.8</v>
      </c>
      <c r="C26" s="126"/>
      <c r="D26" s="125">
        <f t="shared" si="0"/>
        <v>31975.623020000003</v>
      </c>
      <c r="E26" s="127">
        <f t="shared" si="1"/>
        <v>792.6549897248135</v>
      </c>
      <c r="F26" s="125">
        <f t="shared" si="2"/>
        <v>2664.6352516666666</v>
      </c>
      <c r="G26" s="127">
        <f t="shared" si="8"/>
        <v>66.054582477067783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2039.8472824060605</v>
      </c>
      <c r="K26" s="61">
        <f>GEW!$E$12+($F26-GEW!$E$12)*SUM(Fasering!$D$5:$D$8)</f>
        <v>2164.8610827607154</v>
      </c>
      <c r="L26" s="61">
        <f>GEW!$E$12+($F26-GEW!$E$12)*SUM(Fasering!$D$5:$D$9)</f>
        <v>2289.8748831153707</v>
      </c>
      <c r="M26" s="61">
        <f>GEW!$E$12+($F26-GEW!$E$12)*SUM(Fasering!$D$5:$D$10)</f>
        <v>2414.8886834700261</v>
      </c>
      <c r="N26" s="61">
        <f>GEW!$E$12+($F26-GEW!$E$12)*SUM(Fasering!$D$5:$D$11)</f>
        <v>2539.6214513120117</v>
      </c>
      <c r="O26" s="73">
        <f>GEW!$E$12+($F26-GEW!$E$12)*SUM(Fasering!$D$5:$D$12)</f>
        <v>2664.6352516666666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514.52035750293862</v>
      </c>
      <c r="AJ26" s="9">
        <f>($AK$3+(K26+T26)*12*7.57%)*SUM(Fasering!$D$5:$D$8)</f>
        <v>855.94306920437066</v>
      </c>
      <c r="AK26" s="9">
        <f>($AK$3+(L26+U26)*12*7.57%)*SUM(Fasering!$D$5:$D$9)</f>
        <v>1231.0606852304836</v>
      </c>
      <c r="AL26" s="9">
        <f>($AK$3+(M26+V26)*12*7.57%)*SUM(Fasering!$D$5:$D$10)</f>
        <v>1639.8732055812779</v>
      </c>
      <c r="AM26" s="9">
        <f>($AK$3+(N26+W26)*12*7.57%)*SUM(Fasering!$D$5:$D$11)</f>
        <v>2081.3480801602241</v>
      </c>
      <c r="AN26" s="82">
        <f>($AK$3+(O26+X26)*12*7.57%)*SUM(Fasering!$D$5:$D$12)</f>
        <v>2557.4746626140004</v>
      </c>
      <c r="AO26" s="5">
        <f>($AK$3+(I26+AA26)*12*7.57%)*SUM(Fasering!$D$5)</f>
        <v>0</v>
      </c>
      <c r="AP26" s="9">
        <f>($AK$3+(J26+AB26)*12*7.57%)*SUM(Fasering!$D$5:$D$7)</f>
        <v>514.52035750293862</v>
      </c>
      <c r="AQ26" s="9">
        <f>($AK$3+(K26+AC26)*12*7.57%)*SUM(Fasering!$D$5:$D$8)</f>
        <v>855.94306920437066</v>
      </c>
      <c r="AR26" s="9">
        <f>($AK$3+(L26+AD26)*12*7.57%)*SUM(Fasering!$D$5:$D$9)</f>
        <v>1231.0606852304836</v>
      </c>
      <c r="AS26" s="9">
        <f>($AK$3+(M26+AE26)*12*7.57%)*SUM(Fasering!$D$5:$D$10)</f>
        <v>1639.8732055812779</v>
      </c>
      <c r="AT26" s="9">
        <f>($AK$3+(N26+AF26)*12*7.57%)*SUM(Fasering!$D$5:$D$11)</f>
        <v>2081.3480801602241</v>
      </c>
      <c r="AU26" s="82">
        <f>($AK$3+(O26+AG26)*12*7.57%)*SUM(Fasering!$D$5:$D$12)</f>
        <v>2557.4746626140004</v>
      </c>
    </row>
    <row r="27" spans="1:47" x14ac:dyDescent="0.3">
      <c r="A27" s="32">
        <f t="shared" si="7"/>
        <v>17</v>
      </c>
      <c r="B27" s="125">
        <v>23757.8</v>
      </c>
      <c r="C27" s="126"/>
      <c r="D27" s="125">
        <f t="shared" si="0"/>
        <v>31975.623020000003</v>
      </c>
      <c r="E27" s="127">
        <f t="shared" si="1"/>
        <v>792.6549897248135</v>
      </c>
      <c r="F27" s="125">
        <f t="shared" si="2"/>
        <v>2664.6352516666666</v>
      </c>
      <c r="G27" s="127">
        <f t="shared" si="8"/>
        <v>66.054582477067783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2039.8472824060605</v>
      </c>
      <c r="K27" s="61">
        <f>GEW!$E$12+($F27-GEW!$E$12)*SUM(Fasering!$D$5:$D$8)</f>
        <v>2164.8610827607154</v>
      </c>
      <c r="L27" s="61">
        <f>GEW!$E$12+($F27-GEW!$E$12)*SUM(Fasering!$D$5:$D$9)</f>
        <v>2289.8748831153707</v>
      </c>
      <c r="M27" s="61">
        <f>GEW!$E$12+($F27-GEW!$E$12)*SUM(Fasering!$D$5:$D$10)</f>
        <v>2414.8886834700261</v>
      </c>
      <c r="N27" s="61">
        <f>GEW!$E$12+($F27-GEW!$E$12)*SUM(Fasering!$D$5:$D$11)</f>
        <v>2539.6214513120117</v>
      </c>
      <c r="O27" s="73">
        <f>GEW!$E$12+($F27-GEW!$E$12)*SUM(Fasering!$D$5:$D$12)</f>
        <v>2664.6352516666666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514.52035750293862</v>
      </c>
      <c r="AJ27" s="9">
        <f>($AK$3+(K27+T27)*12*7.57%)*SUM(Fasering!$D$5:$D$8)</f>
        <v>855.94306920437066</v>
      </c>
      <c r="AK27" s="9">
        <f>($AK$3+(L27+U27)*12*7.57%)*SUM(Fasering!$D$5:$D$9)</f>
        <v>1231.0606852304836</v>
      </c>
      <c r="AL27" s="9">
        <f>($AK$3+(M27+V27)*12*7.57%)*SUM(Fasering!$D$5:$D$10)</f>
        <v>1639.8732055812779</v>
      </c>
      <c r="AM27" s="9">
        <f>($AK$3+(N27+W27)*12*7.57%)*SUM(Fasering!$D$5:$D$11)</f>
        <v>2081.3480801602241</v>
      </c>
      <c r="AN27" s="82">
        <f>($AK$3+(O27+X27)*12*7.57%)*SUM(Fasering!$D$5:$D$12)</f>
        <v>2557.4746626140004</v>
      </c>
      <c r="AO27" s="5">
        <f>($AK$3+(I27+AA27)*12*7.57%)*SUM(Fasering!$D$5)</f>
        <v>0</v>
      </c>
      <c r="AP27" s="9">
        <f>($AK$3+(J27+AB27)*12*7.57%)*SUM(Fasering!$D$5:$D$7)</f>
        <v>514.52035750293862</v>
      </c>
      <c r="AQ27" s="9">
        <f>($AK$3+(K27+AC27)*12*7.57%)*SUM(Fasering!$D$5:$D$8)</f>
        <v>855.94306920437066</v>
      </c>
      <c r="AR27" s="9">
        <f>($AK$3+(L27+AD27)*12*7.57%)*SUM(Fasering!$D$5:$D$9)</f>
        <v>1231.0606852304836</v>
      </c>
      <c r="AS27" s="9">
        <f>($AK$3+(M27+AE27)*12*7.57%)*SUM(Fasering!$D$5:$D$10)</f>
        <v>1639.8732055812779</v>
      </c>
      <c r="AT27" s="9">
        <f>($AK$3+(N27+AF27)*12*7.57%)*SUM(Fasering!$D$5:$D$11)</f>
        <v>2081.3480801602241</v>
      </c>
      <c r="AU27" s="82">
        <f>($AK$3+(O27+AG27)*12*7.57%)*SUM(Fasering!$D$5:$D$12)</f>
        <v>2557.4746626140004</v>
      </c>
    </row>
    <row r="28" spans="1:47" x14ac:dyDescent="0.3">
      <c r="A28" s="32">
        <f t="shared" si="7"/>
        <v>18</v>
      </c>
      <c r="B28" s="125">
        <v>24674.75</v>
      </c>
      <c r="C28" s="126"/>
      <c r="D28" s="125">
        <f t="shared" si="0"/>
        <v>33209.746025</v>
      </c>
      <c r="E28" s="127">
        <f t="shared" si="1"/>
        <v>823.24809989613266</v>
      </c>
      <c r="F28" s="125">
        <f t="shared" si="2"/>
        <v>2767.4788354166667</v>
      </c>
      <c r="G28" s="127">
        <f t="shared" si="8"/>
        <v>68.604008324677721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2066.4388991733058</v>
      </c>
      <c r="K28" s="61">
        <f>GEW!$E$12+($F28-GEW!$E$12)*SUM(Fasering!$D$5:$D$8)</f>
        <v>2206.709952621859</v>
      </c>
      <c r="L28" s="61">
        <f>GEW!$E$12+($F28-GEW!$E$12)*SUM(Fasering!$D$5:$D$9)</f>
        <v>2346.9810060704126</v>
      </c>
      <c r="M28" s="61">
        <f>GEW!$E$12+($F28-GEW!$E$12)*SUM(Fasering!$D$5:$D$10)</f>
        <v>2487.2520595189662</v>
      </c>
      <c r="N28" s="61">
        <f>GEW!$E$12+($F28-GEW!$E$12)*SUM(Fasering!$D$5:$D$11)</f>
        <v>2627.2077819681135</v>
      </c>
      <c r="O28" s="73">
        <f>GEW!$E$12+($F28-GEW!$E$12)*SUM(Fasering!$D$5:$D$12)</f>
        <v>2767.4788354166667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520.76617672603356</v>
      </c>
      <c r="AJ28" s="9">
        <f>($AK$3+(K28+T28)*12*7.57%)*SUM(Fasering!$D$5:$D$8)</f>
        <v>871.41225273738951</v>
      </c>
      <c r="AK28" s="9">
        <f>($AK$3+(L28+U28)*12*7.57%)*SUM(Fasering!$D$5:$D$9)</f>
        <v>1259.8655125321575</v>
      </c>
      <c r="AL28" s="9">
        <f>($AK$3+(M28+V28)*12*7.57%)*SUM(Fasering!$D$5:$D$10)</f>
        <v>1686.1259561103373</v>
      </c>
      <c r="AM28" s="9">
        <f>($AK$3+(N28+W28)*12*7.57%)*SUM(Fasering!$D$5:$D$11)</f>
        <v>2149.1079539470952</v>
      </c>
      <c r="AN28" s="82">
        <f>($AK$3+(O28+X28)*12*7.57%)*SUM(Fasering!$D$5:$D$12)</f>
        <v>2650.8977740925006</v>
      </c>
      <c r="AO28" s="5">
        <f>($AK$3+(I28+AA28)*12*7.57%)*SUM(Fasering!$D$5)</f>
        <v>0</v>
      </c>
      <c r="AP28" s="9">
        <f>($AK$3+(J28+AB28)*12*7.57%)*SUM(Fasering!$D$5:$D$7)</f>
        <v>520.76617672603356</v>
      </c>
      <c r="AQ28" s="9">
        <f>($AK$3+(K28+AC28)*12*7.57%)*SUM(Fasering!$D$5:$D$8)</f>
        <v>871.41225273738951</v>
      </c>
      <c r="AR28" s="9">
        <f>($AK$3+(L28+AD28)*12*7.57%)*SUM(Fasering!$D$5:$D$9)</f>
        <v>1259.8655125321575</v>
      </c>
      <c r="AS28" s="9">
        <f>($AK$3+(M28+AE28)*12*7.57%)*SUM(Fasering!$D$5:$D$10)</f>
        <v>1686.1259561103373</v>
      </c>
      <c r="AT28" s="9">
        <f>($AK$3+(N28+AF28)*12*7.57%)*SUM(Fasering!$D$5:$D$11)</f>
        <v>2149.1079539470952</v>
      </c>
      <c r="AU28" s="82">
        <f>($AK$3+(O28+AG28)*12*7.57%)*SUM(Fasering!$D$5:$D$12)</f>
        <v>2650.8977740925006</v>
      </c>
    </row>
    <row r="29" spans="1:47" x14ac:dyDescent="0.3">
      <c r="A29" s="32">
        <f t="shared" si="7"/>
        <v>19</v>
      </c>
      <c r="B29" s="125">
        <v>24674.75</v>
      </c>
      <c r="C29" s="126"/>
      <c r="D29" s="125">
        <f t="shared" si="0"/>
        <v>33209.746025</v>
      </c>
      <c r="E29" s="127">
        <f t="shared" si="1"/>
        <v>823.24809989613266</v>
      </c>
      <c r="F29" s="125">
        <f t="shared" si="2"/>
        <v>2767.4788354166667</v>
      </c>
      <c r="G29" s="127">
        <f t="shared" si="8"/>
        <v>68.604008324677721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2066.4388991733058</v>
      </c>
      <c r="K29" s="61">
        <f>GEW!$E$12+($F29-GEW!$E$12)*SUM(Fasering!$D$5:$D$8)</f>
        <v>2206.709952621859</v>
      </c>
      <c r="L29" s="61">
        <f>GEW!$E$12+($F29-GEW!$E$12)*SUM(Fasering!$D$5:$D$9)</f>
        <v>2346.9810060704126</v>
      </c>
      <c r="M29" s="61">
        <f>GEW!$E$12+($F29-GEW!$E$12)*SUM(Fasering!$D$5:$D$10)</f>
        <v>2487.2520595189662</v>
      </c>
      <c r="N29" s="61">
        <f>GEW!$E$12+($F29-GEW!$E$12)*SUM(Fasering!$D$5:$D$11)</f>
        <v>2627.2077819681135</v>
      </c>
      <c r="O29" s="73">
        <f>GEW!$E$12+($F29-GEW!$E$12)*SUM(Fasering!$D$5:$D$12)</f>
        <v>2767.4788354166667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520.76617672603356</v>
      </c>
      <c r="AJ29" s="9">
        <f>($AK$3+(K29+T29)*12*7.57%)*SUM(Fasering!$D$5:$D$8)</f>
        <v>871.41225273738951</v>
      </c>
      <c r="AK29" s="9">
        <f>($AK$3+(L29+U29)*12*7.57%)*SUM(Fasering!$D$5:$D$9)</f>
        <v>1259.8655125321575</v>
      </c>
      <c r="AL29" s="9">
        <f>($AK$3+(M29+V29)*12*7.57%)*SUM(Fasering!$D$5:$D$10)</f>
        <v>1686.1259561103373</v>
      </c>
      <c r="AM29" s="9">
        <f>($AK$3+(N29+W29)*12*7.57%)*SUM(Fasering!$D$5:$D$11)</f>
        <v>2149.1079539470952</v>
      </c>
      <c r="AN29" s="82">
        <f>($AK$3+(O29+X29)*12*7.57%)*SUM(Fasering!$D$5:$D$12)</f>
        <v>2650.8977740925006</v>
      </c>
      <c r="AO29" s="5">
        <f>($AK$3+(I29+AA29)*12*7.57%)*SUM(Fasering!$D$5)</f>
        <v>0</v>
      </c>
      <c r="AP29" s="9">
        <f>($AK$3+(J29+AB29)*12*7.57%)*SUM(Fasering!$D$5:$D$7)</f>
        <v>520.76617672603356</v>
      </c>
      <c r="AQ29" s="9">
        <f>($AK$3+(K29+AC29)*12*7.57%)*SUM(Fasering!$D$5:$D$8)</f>
        <v>871.41225273738951</v>
      </c>
      <c r="AR29" s="9">
        <f>($AK$3+(L29+AD29)*12*7.57%)*SUM(Fasering!$D$5:$D$9)</f>
        <v>1259.8655125321575</v>
      </c>
      <c r="AS29" s="9">
        <f>($AK$3+(M29+AE29)*12*7.57%)*SUM(Fasering!$D$5:$D$10)</f>
        <v>1686.1259561103373</v>
      </c>
      <c r="AT29" s="9">
        <f>($AK$3+(N29+AF29)*12*7.57%)*SUM(Fasering!$D$5:$D$11)</f>
        <v>2149.1079539470952</v>
      </c>
      <c r="AU29" s="82">
        <f>($AK$3+(O29+AG29)*12*7.57%)*SUM(Fasering!$D$5:$D$12)</f>
        <v>2650.8977740925006</v>
      </c>
    </row>
    <row r="30" spans="1:47" x14ac:dyDescent="0.3">
      <c r="A30" s="32">
        <f t="shared" si="7"/>
        <v>20</v>
      </c>
      <c r="B30" s="125">
        <v>25591.74</v>
      </c>
      <c r="C30" s="126"/>
      <c r="D30" s="125">
        <f t="shared" si="0"/>
        <v>34443.922866000008</v>
      </c>
      <c r="E30" s="127">
        <f t="shared" si="1"/>
        <v>853.842544627032</v>
      </c>
      <c r="F30" s="125">
        <f t="shared" si="2"/>
        <v>2870.3269055000001</v>
      </c>
      <c r="G30" s="127">
        <f t="shared" si="8"/>
        <v>71.153545385585986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2093.0316759434631</v>
      </c>
      <c r="K30" s="61">
        <f>GEW!$E$12+($F30-GEW!$E$12)*SUM(Fasering!$D$5:$D$8)</f>
        <v>2248.5606480512392</v>
      </c>
      <c r="L30" s="61">
        <f>GEW!$E$12+($F30-GEW!$E$12)*SUM(Fasering!$D$5:$D$9)</f>
        <v>2404.0896201590149</v>
      </c>
      <c r="M30" s="61">
        <f>GEW!$E$12+($F30-GEW!$E$12)*SUM(Fasering!$D$5:$D$10)</f>
        <v>2559.618592266791</v>
      </c>
      <c r="N30" s="61">
        <f>GEW!$E$12+($F30-GEW!$E$12)*SUM(Fasering!$D$5:$D$11)</f>
        <v>2714.7979333922244</v>
      </c>
      <c r="O30" s="73">
        <f>GEW!$E$12+($F30-GEW!$E$12)*SUM(Fasering!$D$5:$D$12)</f>
        <v>2870.3269055000001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527.0122684097521</v>
      </c>
      <c r="AJ30" s="9">
        <f>($AK$3+(K30+T30)*12*7.57%)*SUM(Fasering!$D$5:$D$8)</f>
        <v>886.88211108074836</v>
      </c>
      <c r="AK30" s="9">
        <f>($AK$3+(L30+U30)*12*7.57%)*SUM(Fasering!$D$5:$D$9)</f>
        <v>1288.6715963833617</v>
      </c>
      <c r="AL30" s="9">
        <f>($AK$3+(M30+V30)*12*7.57%)*SUM(Fasering!$D$5:$D$10)</f>
        <v>1732.3807243175922</v>
      </c>
      <c r="AM30" s="9">
        <f>($AK$3+(N30+W30)*12*7.57%)*SUM(Fasering!$D$5:$D$11)</f>
        <v>2216.8707836148224</v>
      </c>
      <c r="AN30" s="82">
        <f>($AK$3+(O30+X30)*12*7.57%)*SUM(Fasering!$D$5:$D$12)</f>
        <v>2744.3249609562008</v>
      </c>
      <c r="AO30" s="5">
        <f>($AK$3+(I30+AA30)*12*7.57%)*SUM(Fasering!$D$5)</f>
        <v>0</v>
      </c>
      <c r="AP30" s="9">
        <f>($AK$3+(J30+AB30)*12*7.57%)*SUM(Fasering!$D$5:$D$7)</f>
        <v>527.0122684097521</v>
      </c>
      <c r="AQ30" s="9">
        <f>($AK$3+(K30+AC30)*12*7.57%)*SUM(Fasering!$D$5:$D$8)</f>
        <v>886.88211108074836</v>
      </c>
      <c r="AR30" s="9">
        <f>($AK$3+(L30+AD30)*12*7.57%)*SUM(Fasering!$D$5:$D$9)</f>
        <v>1288.6715963833617</v>
      </c>
      <c r="AS30" s="9">
        <f>($AK$3+(M30+AE30)*12*7.57%)*SUM(Fasering!$D$5:$D$10)</f>
        <v>1732.3807243175922</v>
      </c>
      <c r="AT30" s="9">
        <f>($AK$3+(N30+AF30)*12*7.57%)*SUM(Fasering!$D$5:$D$11)</f>
        <v>2216.8707836148224</v>
      </c>
      <c r="AU30" s="82">
        <f>($AK$3+(O30+AG30)*12*7.57%)*SUM(Fasering!$D$5:$D$12)</f>
        <v>2744.3249609562008</v>
      </c>
    </row>
    <row r="31" spans="1:47" x14ac:dyDescent="0.3">
      <c r="A31" s="32">
        <f t="shared" si="7"/>
        <v>21</v>
      </c>
      <c r="B31" s="125">
        <v>25591.74</v>
      </c>
      <c r="C31" s="126"/>
      <c r="D31" s="125">
        <f t="shared" si="0"/>
        <v>34443.922866000008</v>
      </c>
      <c r="E31" s="127">
        <f t="shared" si="1"/>
        <v>853.842544627032</v>
      </c>
      <c r="F31" s="125">
        <f t="shared" si="2"/>
        <v>2870.3269055000001</v>
      </c>
      <c r="G31" s="127">
        <f t="shared" si="8"/>
        <v>71.153545385585986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2093.0316759434631</v>
      </c>
      <c r="K31" s="61">
        <f>GEW!$E$12+($F31-GEW!$E$12)*SUM(Fasering!$D$5:$D$8)</f>
        <v>2248.5606480512392</v>
      </c>
      <c r="L31" s="61">
        <f>GEW!$E$12+($F31-GEW!$E$12)*SUM(Fasering!$D$5:$D$9)</f>
        <v>2404.0896201590149</v>
      </c>
      <c r="M31" s="61">
        <f>GEW!$E$12+($F31-GEW!$E$12)*SUM(Fasering!$D$5:$D$10)</f>
        <v>2559.618592266791</v>
      </c>
      <c r="N31" s="61">
        <f>GEW!$E$12+($F31-GEW!$E$12)*SUM(Fasering!$D$5:$D$11)</f>
        <v>2714.7979333922244</v>
      </c>
      <c r="O31" s="73">
        <f>GEW!$E$12+($F31-GEW!$E$12)*SUM(Fasering!$D$5:$D$12)</f>
        <v>2870.3269055000001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527.0122684097521</v>
      </c>
      <c r="AJ31" s="9">
        <f>($AK$3+(K31+T31)*12*7.57%)*SUM(Fasering!$D$5:$D$8)</f>
        <v>886.88211108074836</v>
      </c>
      <c r="AK31" s="9">
        <f>($AK$3+(L31+U31)*12*7.57%)*SUM(Fasering!$D$5:$D$9)</f>
        <v>1288.6715963833617</v>
      </c>
      <c r="AL31" s="9">
        <f>($AK$3+(M31+V31)*12*7.57%)*SUM(Fasering!$D$5:$D$10)</f>
        <v>1732.3807243175922</v>
      </c>
      <c r="AM31" s="9">
        <f>($AK$3+(N31+W31)*12*7.57%)*SUM(Fasering!$D$5:$D$11)</f>
        <v>2216.8707836148224</v>
      </c>
      <c r="AN31" s="82">
        <f>($AK$3+(O31+X31)*12*7.57%)*SUM(Fasering!$D$5:$D$12)</f>
        <v>2744.3249609562008</v>
      </c>
      <c r="AO31" s="5">
        <f>($AK$3+(I31+AA31)*12*7.57%)*SUM(Fasering!$D$5)</f>
        <v>0</v>
      </c>
      <c r="AP31" s="9">
        <f>($AK$3+(J31+AB31)*12*7.57%)*SUM(Fasering!$D$5:$D$7)</f>
        <v>527.0122684097521</v>
      </c>
      <c r="AQ31" s="9">
        <f>($AK$3+(K31+AC31)*12*7.57%)*SUM(Fasering!$D$5:$D$8)</f>
        <v>886.88211108074836</v>
      </c>
      <c r="AR31" s="9">
        <f>($AK$3+(L31+AD31)*12*7.57%)*SUM(Fasering!$D$5:$D$9)</f>
        <v>1288.6715963833617</v>
      </c>
      <c r="AS31" s="9">
        <f>($AK$3+(M31+AE31)*12*7.57%)*SUM(Fasering!$D$5:$D$10)</f>
        <v>1732.3807243175922</v>
      </c>
      <c r="AT31" s="9">
        <f>($AK$3+(N31+AF31)*12*7.57%)*SUM(Fasering!$D$5:$D$11)</f>
        <v>2216.8707836148224</v>
      </c>
      <c r="AU31" s="82">
        <f>($AK$3+(O31+AG31)*12*7.57%)*SUM(Fasering!$D$5:$D$12)</f>
        <v>2744.3249609562008</v>
      </c>
    </row>
    <row r="32" spans="1:47" x14ac:dyDescent="0.3">
      <c r="A32" s="32">
        <f t="shared" si="7"/>
        <v>22</v>
      </c>
      <c r="B32" s="125">
        <v>26508.73</v>
      </c>
      <c r="C32" s="126"/>
      <c r="D32" s="125">
        <f t="shared" si="0"/>
        <v>35678.099707000001</v>
      </c>
      <c r="E32" s="127">
        <f t="shared" si="1"/>
        <v>884.436989357931</v>
      </c>
      <c r="F32" s="125">
        <f t="shared" si="2"/>
        <v>2973.1749755833339</v>
      </c>
      <c r="G32" s="127">
        <f t="shared" si="8"/>
        <v>73.703082446494264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2119.6244527136214</v>
      </c>
      <c r="K32" s="61">
        <f>GEW!$E$12+($F32-GEW!$E$12)*SUM(Fasering!$D$5:$D$8)</f>
        <v>2290.4113434806195</v>
      </c>
      <c r="L32" s="61">
        <f>GEW!$E$12+($F32-GEW!$E$12)*SUM(Fasering!$D$5:$D$9)</f>
        <v>2461.1982342476176</v>
      </c>
      <c r="M32" s="61">
        <f>GEW!$E$12+($F32-GEW!$E$12)*SUM(Fasering!$D$5:$D$10)</f>
        <v>2631.9851250146157</v>
      </c>
      <c r="N32" s="61">
        <f>GEW!$E$12+($F32-GEW!$E$12)*SUM(Fasering!$D$5:$D$11)</f>
        <v>2802.3880848163358</v>
      </c>
      <c r="O32" s="73">
        <f>GEW!$E$12+($F32-GEW!$E$12)*SUM(Fasering!$D$5:$D$12)</f>
        <v>2973.1749755833343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533.25836009347074</v>
      </c>
      <c r="AJ32" s="9">
        <f>($AK$3+(K32+T32)*12*7.57%)*SUM(Fasering!$D$5:$D$8)</f>
        <v>902.35196942410721</v>
      </c>
      <c r="AK32" s="9">
        <f>($AK$3+(L32+U32)*12*7.57%)*SUM(Fasering!$D$5:$D$9)</f>
        <v>1317.4776802345662</v>
      </c>
      <c r="AL32" s="9">
        <f>($AK$3+(M32+V32)*12*7.57%)*SUM(Fasering!$D$5:$D$10)</f>
        <v>1778.6354925248472</v>
      </c>
      <c r="AM32" s="9">
        <f>($AK$3+(N32+W32)*12*7.57%)*SUM(Fasering!$D$5:$D$11)</f>
        <v>2284.6336132825504</v>
      </c>
      <c r="AN32" s="82">
        <f>($AK$3+(O32+X32)*12*7.57%)*SUM(Fasering!$D$5:$D$12)</f>
        <v>2837.7521478199019</v>
      </c>
      <c r="AO32" s="5">
        <f>($AK$3+(I32+AA32)*12*7.57%)*SUM(Fasering!$D$5)</f>
        <v>0</v>
      </c>
      <c r="AP32" s="9">
        <f>($AK$3+(J32+AB32)*12*7.57%)*SUM(Fasering!$D$5:$D$7)</f>
        <v>533.25836009347074</v>
      </c>
      <c r="AQ32" s="9">
        <f>($AK$3+(K32+AC32)*12*7.57%)*SUM(Fasering!$D$5:$D$8)</f>
        <v>902.35196942410721</v>
      </c>
      <c r="AR32" s="9">
        <f>($AK$3+(L32+AD32)*12*7.57%)*SUM(Fasering!$D$5:$D$9)</f>
        <v>1317.4776802345662</v>
      </c>
      <c r="AS32" s="9">
        <f>($AK$3+(M32+AE32)*12*7.57%)*SUM(Fasering!$D$5:$D$10)</f>
        <v>1778.6354925248472</v>
      </c>
      <c r="AT32" s="9">
        <f>($AK$3+(N32+AF32)*12*7.57%)*SUM(Fasering!$D$5:$D$11)</f>
        <v>2284.6336132825504</v>
      </c>
      <c r="AU32" s="82">
        <f>($AK$3+(O32+AG32)*12*7.57%)*SUM(Fasering!$D$5:$D$12)</f>
        <v>2837.7521478199019</v>
      </c>
    </row>
    <row r="33" spans="1:47" x14ac:dyDescent="0.3">
      <c r="A33" s="32">
        <f t="shared" si="7"/>
        <v>23</v>
      </c>
      <c r="B33" s="125">
        <v>27425.69</v>
      </c>
      <c r="C33" s="126"/>
      <c r="D33" s="125">
        <f t="shared" si="0"/>
        <v>36912.236171000004</v>
      </c>
      <c r="E33" s="127">
        <f t="shared" si="1"/>
        <v>915.03043316914534</v>
      </c>
      <c r="F33" s="125">
        <f t="shared" si="2"/>
        <v>3076.0196809166664</v>
      </c>
      <c r="G33" s="127">
        <f t="shared" si="8"/>
        <v>76.252536097428759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2146.2163594815943</v>
      </c>
      <c r="K33" s="61">
        <f>GEW!$E$12+($F33-GEW!$E$12)*SUM(Fasering!$D$5:$D$8)</f>
        <v>2332.2606697338219</v>
      </c>
      <c r="L33" s="61">
        <f>GEW!$E$12+($F33-GEW!$E$12)*SUM(Fasering!$D$5:$D$9)</f>
        <v>2518.3049799860491</v>
      </c>
      <c r="M33" s="61">
        <f>GEW!$E$12+($F33-GEW!$E$12)*SUM(Fasering!$D$5:$D$10)</f>
        <v>2704.3492902382768</v>
      </c>
      <c r="N33" s="61">
        <f>GEW!$E$12+($F33-GEW!$E$12)*SUM(Fasering!$D$5:$D$11)</f>
        <v>2889.9753706644392</v>
      </c>
      <c r="O33" s="73">
        <f>GEW!$E$12+($F33-GEW!$E$12)*SUM(Fasering!$D$5:$D$12)</f>
        <v>3076.0196809166664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539.50424743172141</v>
      </c>
      <c r="AJ33" s="9">
        <f>($AK$3+(K33+T33)*12*7.57%)*SUM(Fasering!$D$5:$D$8)</f>
        <v>917.82132165971109</v>
      </c>
      <c r="AK33" s="9">
        <f>($AK$3+(L33+U33)*12*7.57%)*SUM(Fasering!$D$5:$D$9)</f>
        <v>1346.2828216736223</v>
      </c>
      <c r="AL33" s="9">
        <f>($AK$3+(M33+V33)*12*7.57%)*SUM(Fasering!$D$5:$D$10)</f>
        <v>1824.8887474734556</v>
      </c>
      <c r="AM33" s="9">
        <f>($AK$3+(N33+W33)*12*7.57%)*SUM(Fasering!$D$5:$D$11)</f>
        <v>2352.3942260396352</v>
      </c>
      <c r="AN33" s="82">
        <f>($AK$3+(O33+X33)*12*7.57%)*SUM(Fasering!$D$5:$D$12)</f>
        <v>2931.1762781447005</v>
      </c>
      <c r="AO33" s="5">
        <f>($AK$3+(I33+AA33)*12*7.57%)*SUM(Fasering!$D$5)</f>
        <v>0</v>
      </c>
      <c r="AP33" s="9">
        <f>($AK$3+(J33+AB33)*12*7.57%)*SUM(Fasering!$D$5:$D$7)</f>
        <v>539.50424743172141</v>
      </c>
      <c r="AQ33" s="9">
        <f>($AK$3+(K33+AC33)*12*7.57%)*SUM(Fasering!$D$5:$D$8)</f>
        <v>917.82132165971109</v>
      </c>
      <c r="AR33" s="9">
        <f>($AK$3+(L33+AD33)*12*7.57%)*SUM(Fasering!$D$5:$D$9)</f>
        <v>1346.2828216736223</v>
      </c>
      <c r="AS33" s="9">
        <f>($AK$3+(M33+AE33)*12*7.57%)*SUM(Fasering!$D$5:$D$10)</f>
        <v>1824.8887474734556</v>
      </c>
      <c r="AT33" s="9">
        <f>($AK$3+(N33+AF33)*12*7.57%)*SUM(Fasering!$D$5:$D$11)</f>
        <v>2352.3942260396352</v>
      </c>
      <c r="AU33" s="82">
        <f>($AK$3+(O33+AG33)*12*7.57%)*SUM(Fasering!$D$5:$D$12)</f>
        <v>2931.1762781447005</v>
      </c>
    </row>
    <row r="34" spans="1:47" x14ac:dyDescent="0.3">
      <c r="A34" s="32">
        <f t="shared" si="7"/>
        <v>24</v>
      </c>
      <c r="B34" s="125">
        <v>28342.68</v>
      </c>
      <c r="C34" s="126"/>
      <c r="D34" s="125">
        <f t="shared" si="0"/>
        <v>38146.413012000005</v>
      </c>
      <c r="E34" s="127">
        <f t="shared" si="1"/>
        <v>945.62487790004445</v>
      </c>
      <c r="F34" s="125">
        <f t="shared" si="2"/>
        <v>3178.8677510000002</v>
      </c>
      <c r="G34" s="127">
        <f t="shared" si="8"/>
        <v>78.802073158337038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2172.8091362517521</v>
      </c>
      <c r="K34" s="61">
        <f>GEW!$E$12+($F34-GEW!$E$12)*SUM(Fasering!$D$5:$D$8)</f>
        <v>2374.1113651632022</v>
      </c>
      <c r="L34" s="61">
        <f>GEW!$E$12+($F34-GEW!$E$12)*SUM(Fasering!$D$5:$D$9)</f>
        <v>2575.4135940746519</v>
      </c>
      <c r="M34" s="61">
        <f>GEW!$E$12+($F34-GEW!$E$12)*SUM(Fasering!$D$5:$D$10)</f>
        <v>2776.7158229861016</v>
      </c>
      <c r="N34" s="61">
        <f>GEW!$E$12+($F34-GEW!$E$12)*SUM(Fasering!$D$5:$D$11)</f>
        <v>2977.565522088551</v>
      </c>
      <c r="O34" s="73">
        <f>GEW!$E$12+($F34-GEW!$E$12)*SUM(Fasering!$D$5:$D$12)</f>
        <v>3178.8677510000007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545.75033911544006</v>
      </c>
      <c r="AJ34" s="9">
        <f>($AK$3+(K34+T34)*12*7.57%)*SUM(Fasering!$D$5:$D$8)</f>
        <v>933.29118000307005</v>
      </c>
      <c r="AK34" s="9">
        <f>($AK$3+(L34+U34)*12*7.57%)*SUM(Fasering!$D$5:$D$9)</f>
        <v>1375.0889055248267</v>
      </c>
      <c r="AL34" s="9">
        <f>($AK$3+(M34+V34)*12*7.57%)*SUM(Fasering!$D$5:$D$10)</f>
        <v>1871.1435156807104</v>
      </c>
      <c r="AM34" s="9">
        <f>($AK$3+(N34+W34)*12*7.57%)*SUM(Fasering!$D$5:$D$11)</f>
        <v>2420.1570557073628</v>
      </c>
      <c r="AN34" s="82">
        <f>($AK$3+(O34+X34)*12*7.57%)*SUM(Fasering!$D$5:$D$12)</f>
        <v>3024.6034650084011</v>
      </c>
      <c r="AO34" s="5">
        <f>($AK$3+(I34+AA34)*12*7.57%)*SUM(Fasering!$D$5)</f>
        <v>0</v>
      </c>
      <c r="AP34" s="9">
        <f>($AK$3+(J34+AB34)*12*7.57%)*SUM(Fasering!$D$5:$D$7)</f>
        <v>545.75033911544006</v>
      </c>
      <c r="AQ34" s="9">
        <f>($AK$3+(K34+AC34)*12*7.57%)*SUM(Fasering!$D$5:$D$8)</f>
        <v>933.29118000307005</v>
      </c>
      <c r="AR34" s="9">
        <f>($AK$3+(L34+AD34)*12*7.57%)*SUM(Fasering!$D$5:$D$9)</f>
        <v>1375.0889055248267</v>
      </c>
      <c r="AS34" s="9">
        <f>($AK$3+(M34+AE34)*12*7.57%)*SUM(Fasering!$D$5:$D$10)</f>
        <v>1871.1435156807104</v>
      </c>
      <c r="AT34" s="9">
        <f>($AK$3+(N34+AF34)*12*7.57%)*SUM(Fasering!$D$5:$D$11)</f>
        <v>2420.1570557073628</v>
      </c>
      <c r="AU34" s="82">
        <f>($AK$3+(O34+AG34)*12*7.57%)*SUM(Fasering!$D$5:$D$12)</f>
        <v>3024.6034650084011</v>
      </c>
    </row>
    <row r="35" spans="1:47" x14ac:dyDescent="0.3">
      <c r="A35" s="32">
        <f t="shared" si="7"/>
        <v>25</v>
      </c>
      <c r="B35" s="125">
        <v>28342.68</v>
      </c>
      <c r="C35" s="126"/>
      <c r="D35" s="125">
        <f t="shared" si="0"/>
        <v>38146.413012000005</v>
      </c>
      <c r="E35" s="127">
        <f t="shared" si="1"/>
        <v>945.62487790004445</v>
      </c>
      <c r="F35" s="125">
        <f t="shared" si="2"/>
        <v>3178.8677510000002</v>
      </c>
      <c r="G35" s="127">
        <f t="shared" si="8"/>
        <v>78.802073158337038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2172.8091362517521</v>
      </c>
      <c r="K35" s="61">
        <f>GEW!$E$12+($F35-GEW!$E$12)*SUM(Fasering!$D$5:$D$8)</f>
        <v>2374.1113651632022</v>
      </c>
      <c r="L35" s="61">
        <f>GEW!$E$12+($F35-GEW!$E$12)*SUM(Fasering!$D$5:$D$9)</f>
        <v>2575.4135940746519</v>
      </c>
      <c r="M35" s="61">
        <f>GEW!$E$12+($F35-GEW!$E$12)*SUM(Fasering!$D$5:$D$10)</f>
        <v>2776.7158229861016</v>
      </c>
      <c r="N35" s="61">
        <f>GEW!$E$12+($F35-GEW!$E$12)*SUM(Fasering!$D$5:$D$11)</f>
        <v>2977.565522088551</v>
      </c>
      <c r="O35" s="73">
        <f>GEW!$E$12+($F35-GEW!$E$12)*SUM(Fasering!$D$5:$D$12)</f>
        <v>3178.8677510000007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545.75033911544006</v>
      </c>
      <c r="AJ35" s="9">
        <f>($AK$3+(K35+T35)*12*7.57%)*SUM(Fasering!$D$5:$D$8)</f>
        <v>933.29118000307005</v>
      </c>
      <c r="AK35" s="9">
        <f>($AK$3+(L35+U35)*12*7.57%)*SUM(Fasering!$D$5:$D$9)</f>
        <v>1375.0889055248267</v>
      </c>
      <c r="AL35" s="9">
        <f>($AK$3+(M35+V35)*12*7.57%)*SUM(Fasering!$D$5:$D$10)</f>
        <v>1871.1435156807104</v>
      </c>
      <c r="AM35" s="9">
        <f>($AK$3+(N35+W35)*12*7.57%)*SUM(Fasering!$D$5:$D$11)</f>
        <v>2420.1570557073628</v>
      </c>
      <c r="AN35" s="82">
        <f>($AK$3+(O35+X35)*12*7.57%)*SUM(Fasering!$D$5:$D$12)</f>
        <v>3024.6034650084011</v>
      </c>
      <c r="AO35" s="5">
        <f>($AK$3+(I35+AA35)*12*7.57%)*SUM(Fasering!$D$5)</f>
        <v>0</v>
      </c>
      <c r="AP35" s="9">
        <f>($AK$3+(J35+AB35)*12*7.57%)*SUM(Fasering!$D$5:$D$7)</f>
        <v>545.75033911544006</v>
      </c>
      <c r="AQ35" s="9">
        <f>($AK$3+(K35+AC35)*12*7.57%)*SUM(Fasering!$D$5:$D$8)</f>
        <v>933.29118000307005</v>
      </c>
      <c r="AR35" s="9">
        <f>($AK$3+(L35+AD35)*12*7.57%)*SUM(Fasering!$D$5:$D$9)</f>
        <v>1375.0889055248267</v>
      </c>
      <c r="AS35" s="9">
        <f>($AK$3+(M35+AE35)*12*7.57%)*SUM(Fasering!$D$5:$D$10)</f>
        <v>1871.1435156807104</v>
      </c>
      <c r="AT35" s="9">
        <f>($AK$3+(N35+AF35)*12*7.57%)*SUM(Fasering!$D$5:$D$11)</f>
        <v>2420.1570557073628</v>
      </c>
      <c r="AU35" s="82">
        <f>($AK$3+(O35+AG35)*12*7.57%)*SUM(Fasering!$D$5:$D$12)</f>
        <v>3024.6034650084011</v>
      </c>
    </row>
    <row r="36" spans="1:47" x14ac:dyDescent="0.3">
      <c r="A36" s="32">
        <f t="shared" si="7"/>
        <v>26</v>
      </c>
      <c r="B36" s="125">
        <v>28342.68</v>
      </c>
      <c r="C36" s="126"/>
      <c r="D36" s="125">
        <f t="shared" si="0"/>
        <v>38146.413012000005</v>
      </c>
      <c r="E36" s="127">
        <f t="shared" si="1"/>
        <v>945.62487790004445</v>
      </c>
      <c r="F36" s="125">
        <f t="shared" si="2"/>
        <v>3178.8677510000002</v>
      </c>
      <c r="G36" s="127">
        <f t="shared" si="8"/>
        <v>78.802073158337038</v>
      </c>
      <c r="H36" s="61">
        <f>'L4'!$H$10</f>
        <v>1707.89</v>
      </c>
      <c r="I36" s="61">
        <f>GEW!$E$12+($F36-GEW!$E$12)*SUM(Fasering!$D$5)</f>
        <v>1821.9627753333334</v>
      </c>
      <c r="J36" s="61">
        <f>GEW!$E$12+($F36-GEW!$E$12)*SUM(Fasering!$D$5:$D$7)</f>
        <v>2172.8091362517521</v>
      </c>
      <c r="K36" s="61">
        <f>GEW!$E$12+($F36-GEW!$E$12)*SUM(Fasering!$D$5:$D$8)</f>
        <v>2374.1113651632022</v>
      </c>
      <c r="L36" s="61">
        <f>GEW!$E$12+($F36-GEW!$E$12)*SUM(Fasering!$D$5:$D$9)</f>
        <v>2575.4135940746519</v>
      </c>
      <c r="M36" s="61">
        <f>GEW!$E$12+($F36-GEW!$E$12)*SUM(Fasering!$D$5:$D$10)</f>
        <v>2776.7158229861016</v>
      </c>
      <c r="N36" s="61">
        <f>GEW!$E$12+($F36-GEW!$E$12)*SUM(Fasering!$D$5:$D$11)</f>
        <v>2977.565522088551</v>
      </c>
      <c r="O36" s="73">
        <f>GEW!$E$12+($F36-GEW!$E$12)*SUM(Fasering!$D$5:$D$12)</f>
        <v>3178.8677510000007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5"/>
        <v>0</v>
      </c>
      <c r="Z36" s="127">
        <f t="shared" si="6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545.75033911544006</v>
      </c>
      <c r="AJ36" s="9">
        <f>($AK$3+(K36+T36)*12*7.57%)*SUM(Fasering!$D$5:$D$8)</f>
        <v>933.29118000307005</v>
      </c>
      <c r="AK36" s="9">
        <f>($AK$3+(L36+U36)*12*7.57%)*SUM(Fasering!$D$5:$D$9)</f>
        <v>1375.0889055248267</v>
      </c>
      <c r="AL36" s="9">
        <f>($AK$3+(M36+V36)*12*7.57%)*SUM(Fasering!$D$5:$D$10)</f>
        <v>1871.1435156807104</v>
      </c>
      <c r="AM36" s="9">
        <f>($AK$3+(N36+W36)*12*7.57%)*SUM(Fasering!$D$5:$D$11)</f>
        <v>2420.1570557073628</v>
      </c>
      <c r="AN36" s="82">
        <f>($AK$3+(O36+X36)*12*7.57%)*SUM(Fasering!$D$5:$D$12)</f>
        <v>3024.6034650084011</v>
      </c>
      <c r="AO36" s="5">
        <f>($AK$3+(I36+AA36)*12*7.57%)*SUM(Fasering!$D$5)</f>
        <v>0</v>
      </c>
      <c r="AP36" s="9">
        <f>($AK$3+(J36+AB36)*12*7.57%)*SUM(Fasering!$D$5:$D$7)</f>
        <v>545.75033911544006</v>
      </c>
      <c r="AQ36" s="9">
        <f>($AK$3+(K36+AC36)*12*7.57%)*SUM(Fasering!$D$5:$D$8)</f>
        <v>933.29118000307005</v>
      </c>
      <c r="AR36" s="9">
        <f>($AK$3+(L36+AD36)*12*7.57%)*SUM(Fasering!$D$5:$D$9)</f>
        <v>1375.0889055248267</v>
      </c>
      <c r="AS36" s="9">
        <f>($AK$3+(M36+AE36)*12*7.57%)*SUM(Fasering!$D$5:$D$10)</f>
        <v>1871.1435156807104</v>
      </c>
      <c r="AT36" s="9">
        <f>($AK$3+(N36+AF36)*12*7.57%)*SUM(Fasering!$D$5:$D$11)</f>
        <v>2420.1570557073628</v>
      </c>
      <c r="AU36" s="82">
        <f>($AK$3+(O36+AG36)*12*7.57%)*SUM(Fasering!$D$5:$D$12)</f>
        <v>3024.6034650084011</v>
      </c>
    </row>
    <row r="37" spans="1:47" x14ac:dyDescent="0.3">
      <c r="A37" s="32">
        <f t="shared" si="7"/>
        <v>27</v>
      </c>
      <c r="B37" s="125">
        <v>28342.68</v>
      </c>
      <c r="C37" s="126"/>
      <c r="D37" s="125">
        <f t="shared" si="0"/>
        <v>38146.413012000005</v>
      </c>
      <c r="E37" s="127">
        <f t="shared" si="1"/>
        <v>945.62487790004445</v>
      </c>
      <c r="F37" s="125">
        <f t="shared" si="2"/>
        <v>3178.8677510000002</v>
      </c>
      <c r="G37" s="127">
        <f t="shared" si="8"/>
        <v>78.802073158337038</v>
      </c>
      <c r="H37" s="61">
        <f>'L4'!$H$10</f>
        <v>1707.89</v>
      </c>
      <c r="I37" s="61">
        <f>GEW!$E$12+($F37-GEW!$E$12)*SUM(Fasering!$D$5)</f>
        <v>1821.9627753333334</v>
      </c>
      <c r="J37" s="61">
        <f>GEW!$E$12+($F37-GEW!$E$12)*SUM(Fasering!$D$5:$D$7)</f>
        <v>2172.8091362517521</v>
      </c>
      <c r="K37" s="61">
        <f>GEW!$E$12+($F37-GEW!$E$12)*SUM(Fasering!$D$5:$D$8)</f>
        <v>2374.1113651632022</v>
      </c>
      <c r="L37" s="61">
        <f>GEW!$E$12+($F37-GEW!$E$12)*SUM(Fasering!$D$5:$D$9)</f>
        <v>2575.4135940746519</v>
      </c>
      <c r="M37" s="61">
        <f>GEW!$E$12+($F37-GEW!$E$12)*SUM(Fasering!$D$5:$D$10)</f>
        <v>2776.7158229861016</v>
      </c>
      <c r="N37" s="61">
        <f>GEW!$E$12+($F37-GEW!$E$12)*SUM(Fasering!$D$5:$D$11)</f>
        <v>2977.565522088551</v>
      </c>
      <c r="O37" s="73">
        <f>GEW!$E$12+($F37-GEW!$E$12)*SUM(Fasering!$D$5:$D$12)</f>
        <v>3178.8677510000007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5"/>
        <v>0</v>
      </c>
      <c r="Z37" s="127">
        <f t="shared" si="6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545.75033911544006</v>
      </c>
      <c r="AJ37" s="9">
        <f>($AK$3+(K37+T37)*12*7.57%)*SUM(Fasering!$D$5:$D$8)</f>
        <v>933.29118000307005</v>
      </c>
      <c r="AK37" s="9">
        <f>($AK$3+(L37+U37)*12*7.57%)*SUM(Fasering!$D$5:$D$9)</f>
        <v>1375.0889055248267</v>
      </c>
      <c r="AL37" s="9">
        <f>($AK$3+(M37+V37)*12*7.57%)*SUM(Fasering!$D$5:$D$10)</f>
        <v>1871.1435156807104</v>
      </c>
      <c r="AM37" s="9">
        <f>($AK$3+(N37+W37)*12*7.57%)*SUM(Fasering!$D$5:$D$11)</f>
        <v>2420.1570557073628</v>
      </c>
      <c r="AN37" s="82">
        <f>($AK$3+(O37+X37)*12*7.57%)*SUM(Fasering!$D$5:$D$12)</f>
        <v>3024.6034650084011</v>
      </c>
      <c r="AO37" s="5">
        <f>($AK$3+(I37+AA37)*12*7.57%)*SUM(Fasering!$D$5)</f>
        <v>0</v>
      </c>
      <c r="AP37" s="9">
        <f>($AK$3+(J37+AB37)*12*7.57%)*SUM(Fasering!$D$5:$D$7)</f>
        <v>545.75033911544006</v>
      </c>
      <c r="AQ37" s="9">
        <f>($AK$3+(K37+AC37)*12*7.57%)*SUM(Fasering!$D$5:$D$8)</f>
        <v>933.29118000307005</v>
      </c>
      <c r="AR37" s="9">
        <f>($AK$3+(L37+AD37)*12*7.57%)*SUM(Fasering!$D$5:$D$9)</f>
        <v>1375.0889055248267</v>
      </c>
      <c r="AS37" s="9">
        <f>($AK$3+(M37+AE37)*12*7.57%)*SUM(Fasering!$D$5:$D$10)</f>
        <v>1871.1435156807104</v>
      </c>
      <c r="AT37" s="9">
        <f>($AK$3+(N37+AF37)*12*7.57%)*SUM(Fasering!$D$5:$D$11)</f>
        <v>2420.1570557073628</v>
      </c>
      <c r="AU37" s="82">
        <f>($AK$3+(O37+AG37)*12*7.57%)*SUM(Fasering!$D$5:$D$12)</f>
        <v>3024.6034650084011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46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51</v>
      </c>
      <c r="B1" s="21" t="s">
        <v>19</v>
      </c>
      <c r="C1" s="21" t="s">
        <v>52</v>
      </c>
      <c r="D1" s="21"/>
      <c r="E1" s="22"/>
      <c r="G1" s="56"/>
      <c r="H1" s="56"/>
      <c r="I1" s="56"/>
      <c r="J1" s="86"/>
      <c r="L1" s="99">
        <f>D8</f>
        <v>43374</v>
      </c>
      <c r="O1" s="24" t="s">
        <v>53</v>
      </c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/>
      <c r="J2"/>
      <c r="AH2" s="76" t="str">
        <f>'L4'!$AH$2</f>
        <v>Berekening eindejaarspremie 2019:</v>
      </c>
      <c r="AI2"/>
      <c r="AK2"/>
      <c r="AL2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/>
      <c r="J3"/>
      <c r="N3" s="23" t="s">
        <v>21</v>
      </c>
      <c r="O3" s="68">
        <f>'L4'!O3</f>
        <v>1.3459000000000001</v>
      </c>
      <c r="AH3" s="77" t="s">
        <v>92</v>
      </c>
      <c r="AI3"/>
      <c r="AK3" s="78">
        <f>'L4'!$AK$3</f>
        <v>136.91999999999999</v>
      </c>
      <c r="AL3"/>
    </row>
    <row r="4" spans="1:47" s="23" customFormat="1" ht="16.5" x14ac:dyDescent="0.3">
      <c r="A4" s="21"/>
      <c r="B4" s="21"/>
      <c r="C4" s="21"/>
      <c r="D4" s="21"/>
      <c r="E4"/>
      <c r="F4"/>
      <c r="G4"/>
      <c r="H4"/>
      <c r="I4"/>
      <c r="J4"/>
      <c r="V4" s="25"/>
      <c r="AH4" s="77" t="s">
        <v>47</v>
      </c>
      <c r="AI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59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75"/>
      <c r="Y9" s="59"/>
      <c r="Z9" s="60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17037.73</v>
      </c>
      <c r="C10" s="126"/>
      <c r="D10" s="125">
        <f t="shared" ref="D10:D37" si="0">B10*$O$3</f>
        <v>22931.080807000002</v>
      </c>
      <c r="E10" s="127">
        <f t="shared" ref="E10:E37" si="1">D10/40.3399</f>
        <v>568.44664481072095</v>
      </c>
      <c r="F10" s="130">
        <f t="shared" ref="F10:F37" si="2">B10/12*$O$3</f>
        <v>1910.9234005833334</v>
      </c>
      <c r="G10" s="131"/>
      <c r="H10" s="61">
        <f>'L4'!$H$10</f>
        <v>1707.89</v>
      </c>
      <c r="I10" s="61">
        <f>GEW!$E$12+($F10-GEW!$E$12)*SUM(Fasering!$D$5)</f>
        <v>1821.9627753333334</v>
      </c>
      <c r="J10" s="61">
        <f>GEW!$E$12+($F10-GEW!$E$12)*SUM(Fasering!$D$5:$D$7)</f>
        <v>1844.9647630876011</v>
      </c>
      <c r="K10" s="61">
        <f>GEW!$E$12+($F10-GEW!$E$12)*SUM(Fasering!$D$5:$D$8)</f>
        <v>1858.1624242866715</v>
      </c>
      <c r="L10" s="61">
        <f>GEW!$E$12+($F10-GEW!$E$12)*SUM(Fasering!$D$5:$D$9)</f>
        <v>1871.3600854857416</v>
      </c>
      <c r="M10" s="61">
        <f>GEW!$E$12+($F10-GEW!$E$12)*SUM(Fasering!$D$5:$D$10)</f>
        <v>1884.5577466848117</v>
      </c>
      <c r="N10" s="61">
        <f>GEW!$E$12+($F10-GEW!$E$12)*SUM(Fasering!$D$5:$D$11)</f>
        <v>1897.7257393842633</v>
      </c>
      <c r="O10" s="73">
        <f>GEW!$E$12+($F10-GEW!$E$12)*SUM(Fasering!$D$5:$D$12)</f>
        <v>1910.9234005833334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102.40392308333332</v>
      </c>
      <c r="Q10" s="131">
        <f t="shared" ref="Q10:Q37" si="4">P10/40.3399</f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72">
        <f>$P10*SUM(Fasering!$D$5:$D$12)</f>
        <v>102.40392308333335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51.201400749999998</v>
      </c>
      <c r="Z10" s="131">
        <f t="shared" ref="Z10:Z37" si="6">Y10/40.3399</f>
        <v>1.2692495705244682</v>
      </c>
      <c r="AA10" s="71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72">
        <f>$Y10*SUM(Fasering!$D$5:$D$12)</f>
        <v>51.201400750000012</v>
      </c>
      <c r="AH10" s="5">
        <f>($AK$3+(I10+R10)*12*7.57%)*SUM(Fasering!$D$5)</f>
        <v>0</v>
      </c>
      <c r="AI10" s="9">
        <f>($AK$3+(J10+S10)*12*7.57%)*SUM(Fasering!$D$5:$D$7)</f>
        <v>474.96561399317153</v>
      </c>
      <c r="AJ10" s="9">
        <f>($AK$3+(K10+T10)*12*7.57%)*SUM(Fasering!$D$5:$D$8)</f>
        <v>757.9768032753874</v>
      </c>
      <c r="AK10" s="9">
        <f>($AK$3+(L10+U10)*12*7.57%)*SUM(Fasering!$D$5:$D$9)</f>
        <v>1048.6398505787458</v>
      </c>
      <c r="AL10" s="9">
        <f>($AK$3+(M10+V10)*12*7.57%)*SUM(Fasering!$D$5:$D$10)</f>
        <v>1346.9547559032471</v>
      </c>
      <c r="AM10" s="9">
        <f>($AK$3+(N10+W10)*12*7.57%)*SUM(Fasering!$D$5:$D$11)</f>
        <v>1652.2251209200133</v>
      </c>
      <c r="AN10" s="82">
        <f>($AK$3+(O10+X10)*12*7.57%)*SUM(Fasering!$D$5:$D$12)</f>
        <v>1965.8265408188008</v>
      </c>
      <c r="AO10" s="5">
        <f>($AK$3+(I10+AA10)*12*7.57%)*SUM(Fasering!$D$5)</f>
        <v>0</v>
      </c>
      <c r="AP10" s="9">
        <f>($AK$3+(J10+AB10)*12*7.57%)*SUM(Fasering!$D$5:$D$7)</f>
        <v>471.85602089460866</v>
      </c>
      <c r="AQ10" s="9">
        <f>($AK$3+(K10+AC10)*12*7.57%)*SUM(Fasering!$D$5:$D$8)</f>
        <v>750.27519286424854</v>
      </c>
      <c r="AR10" s="9">
        <f>($AK$3+(L10+AD10)*12*7.57%)*SUM(Fasering!$D$5:$D$9)</f>
        <v>1034.2988507862162</v>
      </c>
      <c r="AS10" s="9">
        <f>($AK$3+(M10+AE10)*12*7.57%)*SUM(Fasering!$D$5:$D$10)</f>
        <v>1323.9269946605118</v>
      </c>
      <c r="AT10" s="9">
        <f>($AK$3+(N10+AF10)*12*7.57%)*SUM(Fasering!$D$5:$D$11)</f>
        <v>1618.4896527034452</v>
      </c>
      <c r="AU10" s="82">
        <f>($AK$3+(O10+AG10)*12*7.57%)*SUM(Fasering!$D$5:$D$12)</f>
        <v>1919.3141695312006</v>
      </c>
    </row>
    <row r="11" spans="1:47" x14ac:dyDescent="0.3">
      <c r="A11" s="32">
        <f t="shared" ref="A11:A37" si="7">+A10+1</f>
        <v>1</v>
      </c>
      <c r="B11" s="125">
        <v>17736.689999999999</v>
      </c>
      <c r="C11" s="126"/>
      <c r="D11" s="125">
        <f t="shared" si="0"/>
        <v>23871.811071</v>
      </c>
      <c r="E11" s="127">
        <f t="shared" si="1"/>
        <v>591.76673891110295</v>
      </c>
      <c r="F11" s="130">
        <f t="shared" si="2"/>
        <v>1989.3175892500001</v>
      </c>
      <c r="G11" s="131">
        <f t="shared" ref="G11:G37" si="8">F11/40.3399</f>
        <v>49.313894909258579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1865.234653982016</v>
      </c>
      <c r="K11" s="61">
        <f>GEW!$E$12+($F11-GEW!$E$12)*SUM(Fasering!$D$5:$D$8)</f>
        <v>1890.062403651026</v>
      </c>
      <c r="L11" s="61">
        <f>GEW!$E$12+($F11-GEW!$E$12)*SUM(Fasering!$D$5:$D$9)</f>
        <v>1914.8901533200358</v>
      </c>
      <c r="M11" s="61">
        <f>GEW!$E$12+($F11-GEW!$E$12)*SUM(Fasering!$D$5:$D$10)</f>
        <v>1939.7179029890456</v>
      </c>
      <c r="N11" s="61">
        <f>GEW!$E$12+($F11-GEW!$E$12)*SUM(Fasering!$D$5:$D$11)</f>
        <v>1964.4898395809903</v>
      </c>
      <c r="O11" s="73">
        <f>GEW!$E$12+($F11-GEW!$E$12)*SUM(Fasering!$D$5:$D$12)</f>
        <v>1989.3175892500001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72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71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72">
        <f>$Y11*SUM(Fasering!$D$5:$D$12)</f>
        <v>51.201400750000012</v>
      </c>
      <c r="AH11" s="5">
        <f>($AK$3+(I11+R11)*12*7.57%)*SUM(Fasering!$D$5)</f>
        <v>0</v>
      </c>
      <c r="AI11" s="9">
        <f>($AK$3+(J11+S11)*12*7.57%)*SUM(Fasering!$D$5:$D$7)</f>
        <v>479.72659093212616</v>
      </c>
      <c r="AJ11" s="9">
        <f>($AK$3+(K11+T11)*12*7.57%)*SUM(Fasering!$D$5:$D$8)</f>
        <v>769.76843915764789</v>
      </c>
      <c r="AK11" s="9">
        <f>($AK$3+(L11+U11)*12*7.57%)*SUM(Fasering!$D$5:$D$9)</f>
        <v>1070.5967970761315</v>
      </c>
      <c r="AL11" s="9">
        <f>($AK$3+(M11+V11)*12*7.57%)*SUM(Fasering!$D$5:$D$10)</f>
        <v>1382.2116646875772</v>
      </c>
      <c r="AM11" s="9">
        <f>($AK$3+(N11+W11)*12*7.57%)*SUM(Fasering!$D$5:$D$11)</f>
        <v>1703.8761830085366</v>
      </c>
      <c r="AN11" s="82">
        <f>($AK$3+(O11+X11)*12*7.57%)*SUM(Fasering!$D$5:$D$12)</f>
        <v>2037.0398218036007</v>
      </c>
      <c r="AO11" s="5">
        <f>($AK$3+(I11+AA11)*12*7.57%)*SUM(Fasering!$D$5)</f>
        <v>0</v>
      </c>
      <c r="AP11" s="9">
        <f>($AK$3+(J11+AB11)*12*7.57%)*SUM(Fasering!$D$5:$D$7)</f>
        <v>476.61699783356329</v>
      </c>
      <c r="AQ11" s="9">
        <f>($AK$3+(K11+AC11)*12*7.57%)*SUM(Fasering!$D$5:$D$8)</f>
        <v>762.06682874650926</v>
      </c>
      <c r="AR11" s="9">
        <f>($AK$3+(L11+AD11)*12*7.57%)*SUM(Fasering!$D$5:$D$9)</f>
        <v>1056.2557972836019</v>
      </c>
      <c r="AS11" s="9">
        <f>($AK$3+(M11+AE11)*12*7.57%)*SUM(Fasering!$D$5:$D$10)</f>
        <v>1359.1839034448417</v>
      </c>
      <c r="AT11" s="9">
        <f>($AK$3+(N11+AF11)*12*7.57%)*SUM(Fasering!$D$5:$D$11)</f>
        <v>1670.1407147919683</v>
      </c>
      <c r="AU11" s="82">
        <f>($AK$3+(O11+AG11)*12*7.57%)*SUM(Fasering!$D$5:$D$12)</f>
        <v>1990.5274505160005</v>
      </c>
    </row>
    <row r="12" spans="1:47" x14ac:dyDescent="0.3">
      <c r="A12" s="32">
        <f t="shared" si="7"/>
        <v>2</v>
      </c>
      <c r="B12" s="125">
        <v>18435.650000000001</v>
      </c>
      <c r="C12" s="126"/>
      <c r="D12" s="125">
        <f t="shared" si="0"/>
        <v>24812.541335000005</v>
      </c>
      <c r="E12" s="127">
        <f t="shared" si="1"/>
        <v>615.08683301148506</v>
      </c>
      <c r="F12" s="130">
        <f t="shared" si="2"/>
        <v>2067.711777916667</v>
      </c>
      <c r="G12" s="131">
        <f t="shared" si="8"/>
        <v>51.257236084290419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1885.5045448764308</v>
      </c>
      <c r="K12" s="61">
        <f>GEW!$E$12+($F12-GEW!$E$12)*SUM(Fasering!$D$5:$D$8)</f>
        <v>1921.9623830153805</v>
      </c>
      <c r="L12" s="61">
        <f>GEW!$E$12+($F12-GEW!$E$12)*SUM(Fasering!$D$5:$D$9)</f>
        <v>1958.4202211543302</v>
      </c>
      <c r="M12" s="61">
        <f>GEW!$E$12+($F12-GEW!$E$12)*SUM(Fasering!$D$5:$D$10)</f>
        <v>1994.8780592932796</v>
      </c>
      <c r="N12" s="61">
        <f>GEW!$E$12+($F12-GEW!$E$12)*SUM(Fasering!$D$5:$D$11)</f>
        <v>2031.2539397777175</v>
      </c>
      <c r="O12" s="73">
        <f>GEW!$E$12+($F12-GEW!$E$12)*SUM(Fasering!$D$5:$D$12)</f>
        <v>2067.711777916667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72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71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72">
        <f>$Y12*SUM(Fasering!$D$5:$D$12)</f>
        <v>51.201400750000012</v>
      </c>
      <c r="AH12" s="5">
        <f>($AK$3+(I12+R12)*12*7.57%)*SUM(Fasering!$D$5)</f>
        <v>0</v>
      </c>
      <c r="AI12" s="9">
        <f>($AK$3+(J12+S12)*12*7.57%)*SUM(Fasering!$D$5:$D$7)</f>
        <v>484.48756787108067</v>
      </c>
      <c r="AJ12" s="9">
        <f>($AK$3+(K12+T12)*12*7.57%)*SUM(Fasering!$D$5:$D$8)</f>
        <v>781.5600750399085</v>
      </c>
      <c r="AK12" s="9">
        <f>($AK$3+(L12+U12)*12*7.57%)*SUM(Fasering!$D$5:$D$9)</f>
        <v>1092.5537435735175</v>
      </c>
      <c r="AL12" s="9">
        <f>($AK$3+(M12+V12)*12*7.57%)*SUM(Fasering!$D$5:$D$10)</f>
        <v>1417.4685734719076</v>
      </c>
      <c r="AM12" s="9">
        <f>($AK$3+(N12+W12)*12*7.57%)*SUM(Fasering!$D$5:$D$11)</f>
        <v>1755.5272450970594</v>
      </c>
      <c r="AN12" s="82">
        <f>($AK$3+(O12+X12)*12*7.57%)*SUM(Fasering!$D$5:$D$12)</f>
        <v>2108.2531027884006</v>
      </c>
      <c r="AO12" s="5">
        <f>($AK$3+(I12+AA12)*12*7.57%)*SUM(Fasering!$D$5)</f>
        <v>0</v>
      </c>
      <c r="AP12" s="9">
        <f>($AK$3+(J12+AB12)*12*7.57%)*SUM(Fasering!$D$5:$D$7)</f>
        <v>481.3779747725178</v>
      </c>
      <c r="AQ12" s="9">
        <f>($AK$3+(K12+AC12)*12*7.57%)*SUM(Fasering!$D$5:$D$8)</f>
        <v>773.85846462876975</v>
      </c>
      <c r="AR12" s="9">
        <f>($AK$3+(L12+AD12)*12*7.57%)*SUM(Fasering!$D$5:$D$9)</f>
        <v>1078.2127437809877</v>
      </c>
      <c r="AS12" s="9">
        <f>($AK$3+(M12+AE12)*12*7.57%)*SUM(Fasering!$D$5:$D$10)</f>
        <v>1394.440812229172</v>
      </c>
      <c r="AT12" s="9">
        <f>($AK$3+(N12+AF12)*12*7.57%)*SUM(Fasering!$D$5:$D$11)</f>
        <v>1721.7917768804916</v>
      </c>
      <c r="AU12" s="82">
        <f>($AK$3+(O12+AG12)*12*7.57%)*SUM(Fasering!$D$5:$D$12)</f>
        <v>2061.7407315008008</v>
      </c>
    </row>
    <row r="13" spans="1:47" x14ac:dyDescent="0.3">
      <c r="A13" s="32">
        <f t="shared" si="7"/>
        <v>3</v>
      </c>
      <c r="B13" s="125">
        <v>19134.62</v>
      </c>
      <c r="C13" s="126"/>
      <c r="D13" s="125">
        <f t="shared" si="0"/>
        <v>25753.285058000001</v>
      </c>
      <c r="E13" s="127">
        <f t="shared" si="1"/>
        <v>638.4072607517619</v>
      </c>
      <c r="F13" s="130">
        <f t="shared" si="2"/>
        <v>2146.1070881666665</v>
      </c>
      <c r="G13" s="131">
        <f t="shared" si="8"/>
        <v>53.200605062646822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1905.7747257715737</v>
      </c>
      <c r="K13" s="61">
        <f>GEW!$E$12+($F13-GEW!$E$12)*SUM(Fasering!$D$5:$D$8)</f>
        <v>1953.8628187717941</v>
      </c>
      <c r="L13" s="61">
        <f>GEW!$E$12+($F13-GEW!$E$12)*SUM(Fasering!$D$5:$D$9)</f>
        <v>2001.9509117720143</v>
      </c>
      <c r="M13" s="61">
        <f>GEW!$E$12+($F13-GEW!$E$12)*SUM(Fasering!$D$5:$D$10)</f>
        <v>2050.0390047722344</v>
      </c>
      <c r="N13" s="61">
        <f>GEW!$E$12+($F13-GEW!$E$12)*SUM(Fasering!$D$5:$D$11)</f>
        <v>2098.0189951664461</v>
      </c>
      <c r="O13" s="73">
        <f>GEW!$E$12+($F13-GEW!$E$12)*SUM(Fasering!$D$5:$D$12)</f>
        <v>2146.1070881666665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72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71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72">
        <f>$Y13*SUM(Fasering!$D$5:$D$12)</f>
        <v>51.201400750000012</v>
      </c>
      <c r="AH13" s="5">
        <f>($AK$3+(I13+R13)*12*7.57%)*SUM(Fasering!$D$5)</f>
        <v>0</v>
      </c>
      <c r="AI13" s="9">
        <f>($AK$3+(J13+S13)*12*7.57%)*SUM(Fasering!$D$5:$D$7)</f>
        <v>489.2486129251912</v>
      </c>
      <c r="AJ13" s="9">
        <f>($AK$3+(K13+T13)*12*7.57%)*SUM(Fasering!$D$5:$D$8)</f>
        <v>793.35187962475391</v>
      </c>
      <c r="AK13" s="9">
        <f>($AK$3+(L13+U13)*12*7.57%)*SUM(Fasering!$D$5:$D$9)</f>
        <v>1114.5110042082856</v>
      </c>
      <c r="AL13" s="9">
        <f>($AK$3+(M13+V13)*12*7.57%)*SUM(Fasering!$D$5:$D$10)</f>
        <v>1452.7259866757859</v>
      </c>
      <c r="AM13" s="9">
        <f>($AK$3+(N13+W13)*12*7.57%)*SUM(Fasering!$D$5:$D$11)</f>
        <v>1807.1790461557964</v>
      </c>
      <c r="AN13" s="82">
        <f>($AK$3+(O13+X13)*12*7.57%)*SUM(Fasering!$D$5:$D$12)</f>
        <v>2179.4674026195003</v>
      </c>
      <c r="AO13" s="5">
        <f>($AK$3+(I13+AA13)*12*7.57%)*SUM(Fasering!$D$5)</f>
        <v>0</v>
      </c>
      <c r="AP13" s="9">
        <f>($AK$3+(J13+AB13)*12*7.57%)*SUM(Fasering!$D$5:$D$7)</f>
        <v>486.13901982662827</v>
      </c>
      <c r="AQ13" s="9">
        <f>($AK$3+(K13+AC13)*12*7.57%)*SUM(Fasering!$D$5:$D$8)</f>
        <v>785.65026921361527</v>
      </c>
      <c r="AR13" s="9">
        <f>($AK$3+(L13+AD13)*12*7.57%)*SUM(Fasering!$D$5:$D$9)</f>
        <v>1100.170004415756</v>
      </c>
      <c r="AS13" s="9">
        <f>($AK$3+(M13+AE13)*12*7.57%)*SUM(Fasering!$D$5:$D$10)</f>
        <v>1429.6982254330508</v>
      </c>
      <c r="AT13" s="9">
        <f>($AK$3+(N13+AF13)*12*7.57%)*SUM(Fasering!$D$5:$D$11)</f>
        <v>1773.4435779392281</v>
      </c>
      <c r="AU13" s="82">
        <f>($AK$3+(O13+AG13)*12*7.57%)*SUM(Fasering!$D$5:$D$12)</f>
        <v>2132.9550313319005</v>
      </c>
    </row>
    <row r="14" spans="1:47" x14ac:dyDescent="0.3">
      <c r="A14" s="32">
        <f t="shared" si="7"/>
        <v>4</v>
      </c>
      <c r="B14" s="125">
        <v>19833.580000000002</v>
      </c>
      <c r="C14" s="126"/>
      <c r="D14" s="125">
        <f t="shared" si="0"/>
        <v>26694.015322000003</v>
      </c>
      <c r="E14" s="127">
        <f t="shared" si="1"/>
        <v>661.727354852144</v>
      </c>
      <c r="F14" s="130">
        <f t="shared" si="2"/>
        <v>2224.5012768333336</v>
      </c>
      <c r="G14" s="131">
        <f t="shared" si="8"/>
        <v>55.143946237678662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1926.0446166659888</v>
      </c>
      <c r="K14" s="61">
        <f>GEW!$E$12+($F14-GEW!$E$12)*SUM(Fasering!$D$5:$D$8)</f>
        <v>1985.7627981361486</v>
      </c>
      <c r="L14" s="61">
        <f>GEW!$E$12+($F14-GEW!$E$12)*SUM(Fasering!$D$5:$D$9)</f>
        <v>2045.4809796063087</v>
      </c>
      <c r="M14" s="61">
        <f>GEW!$E$12+($F14-GEW!$E$12)*SUM(Fasering!$D$5:$D$10)</f>
        <v>2105.1991610764685</v>
      </c>
      <c r="N14" s="61">
        <f>GEW!$E$12+($F14-GEW!$E$12)*SUM(Fasering!$D$5:$D$11)</f>
        <v>2164.7830953631737</v>
      </c>
      <c r="O14" s="73">
        <f>GEW!$E$12+($F14-GEW!$E$12)*SUM(Fasering!$D$5:$D$12)</f>
        <v>2224.5012768333336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72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71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72">
        <f>$Y14*SUM(Fasering!$D$5:$D$12)</f>
        <v>51.201400750000012</v>
      </c>
      <c r="AH14" s="5">
        <f>($AK$3+(I14+R14)*12*7.57%)*SUM(Fasering!$D$5)</f>
        <v>0</v>
      </c>
      <c r="AI14" s="9">
        <f>($AK$3+(J14+S14)*12*7.57%)*SUM(Fasering!$D$5:$D$7)</f>
        <v>494.00958986414582</v>
      </c>
      <c r="AJ14" s="9">
        <f>($AK$3+(K14+T14)*12*7.57%)*SUM(Fasering!$D$5:$D$8)</f>
        <v>805.14351550701451</v>
      </c>
      <c r="AK14" s="9">
        <f>($AK$3+(L14+U14)*12*7.57%)*SUM(Fasering!$D$5:$D$9)</f>
        <v>1136.4679507056715</v>
      </c>
      <c r="AL14" s="9">
        <f>($AK$3+(M14+V14)*12*7.57%)*SUM(Fasering!$D$5:$D$10)</f>
        <v>1487.9828954601162</v>
      </c>
      <c r="AM14" s="9">
        <f>($AK$3+(N14+W14)*12*7.57%)*SUM(Fasering!$D$5:$D$11)</f>
        <v>1858.8301082443202</v>
      </c>
      <c r="AN14" s="82">
        <f>($AK$3+(O14+X14)*12*7.57%)*SUM(Fasering!$D$5:$D$12)</f>
        <v>2250.6806836043006</v>
      </c>
      <c r="AO14" s="5">
        <f>($AK$3+(I14+AA14)*12*7.57%)*SUM(Fasering!$D$5)</f>
        <v>0</v>
      </c>
      <c r="AP14" s="9">
        <f>($AK$3+(J14+AB14)*12*7.57%)*SUM(Fasering!$D$5:$D$7)</f>
        <v>490.89999676558296</v>
      </c>
      <c r="AQ14" s="9">
        <f>($AK$3+(K14+AC14)*12*7.57%)*SUM(Fasering!$D$5:$D$8)</f>
        <v>797.44190509587577</v>
      </c>
      <c r="AR14" s="9">
        <f>($AK$3+(L14+AD14)*12*7.57%)*SUM(Fasering!$D$5:$D$9)</f>
        <v>1122.1269509131416</v>
      </c>
      <c r="AS14" s="9">
        <f>($AK$3+(M14+AE14)*12*7.57%)*SUM(Fasering!$D$5:$D$10)</f>
        <v>1464.9551342173809</v>
      </c>
      <c r="AT14" s="9">
        <f>($AK$3+(N14+AF14)*12*7.57%)*SUM(Fasering!$D$5:$D$11)</f>
        <v>1825.0946400277521</v>
      </c>
      <c r="AU14" s="82">
        <f>($AK$3+(O14+AG14)*12*7.57%)*SUM(Fasering!$D$5:$D$12)</f>
        <v>2204.1683123167008</v>
      </c>
    </row>
    <row r="15" spans="1:47" x14ac:dyDescent="0.3">
      <c r="A15" s="32">
        <f t="shared" si="7"/>
        <v>5</v>
      </c>
      <c r="B15" s="125">
        <v>19833.580000000002</v>
      </c>
      <c r="C15" s="126"/>
      <c r="D15" s="125">
        <f t="shared" si="0"/>
        <v>26694.015322000003</v>
      </c>
      <c r="E15" s="127">
        <f t="shared" si="1"/>
        <v>661.727354852144</v>
      </c>
      <c r="F15" s="130">
        <f t="shared" si="2"/>
        <v>2224.5012768333336</v>
      </c>
      <c r="G15" s="131">
        <f t="shared" si="8"/>
        <v>55.143946237678662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1926.0446166659888</v>
      </c>
      <c r="K15" s="61">
        <f>GEW!$E$12+($F15-GEW!$E$12)*SUM(Fasering!$D$5:$D$8)</f>
        <v>1985.7627981361486</v>
      </c>
      <c r="L15" s="61">
        <f>GEW!$E$12+($F15-GEW!$E$12)*SUM(Fasering!$D$5:$D$9)</f>
        <v>2045.4809796063087</v>
      </c>
      <c r="M15" s="61">
        <f>GEW!$E$12+($F15-GEW!$E$12)*SUM(Fasering!$D$5:$D$10)</f>
        <v>2105.1991610764685</v>
      </c>
      <c r="N15" s="61">
        <f>GEW!$E$12+($F15-GEW!$E$12)*SUM(Fasering!$D$5:$D$11)</f>
        <v>2164.7830953631737</v>
      </c>
      <c r="O15" s="73">
        <f>GEW!$E$12+($F15-GEW!$E$12)*SUM(Fasering!$D$5:$D$12)</f>
        <v>2224.5012768333336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72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71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72">
        <f>$Y15*SUM(Fasering!$D$5:$D$12)</f>
        <v>51.201400750000012</v>
      </c>
      <c r="AH15" s="5">
        <f>($AK$3+(I15+R15)*12*7.57%)*SUM(Fasering!$D$5)</f>
        <v>0</v>
      </c>
      <c r="AI15" s="9">
        <f>($AK$3+(J15+S15)*12*7.57%)*SUM(Fasering!$D$5:$D$7)</f>
        <v>494.00958986414582</v>
      </c>
      <c r="AJ15" s="9">
        <f>($AK$3+(K15+T15)*12*7.57%)*SUM(Fasering!$D$5:$D$8)</f>
        <v>805.14351550701451</v>
      </c>
      <c r="AK15" s="9">
        <f>($AK$3+(L15+U15)*12*7.57%)*SUM(Fasering!$D$5:$D$9)</f>
        <v>1136.4679507056715</v>
      </c>
      <c r="AL15" s="9">
        <f>($AK$3+(M15+V15)*12*7.57%)*SUM(Fasering!$D$5:$D$10)</f>
        <v>1487.9828954601162</v>
      </c>
      <c r="AM15" s="9">
        <f>($AK$3+(N15+W15)*12*7.57%)*SUM(Fasering!$D$5:$D$11)</f>
        <v>1858.8301082443202</v>
      </c>
      <c r="AN15" s="82">
        <f>($AK$3+(O15+X15)*12*7.57%)*SUM(Fasering!$D$5:$D$12)</f>
        <v>2250.6806836043006</v>
      </c>
      <c r="AO15" s="5">
        <f>($AK$3+(I15+AA15)*12*7.57%)*SUM(Fasering!$D$5)</f>
        <v>0</v>
      </c>
      <c r="AP15" s="9">
        <f>($AK$3+(J15+AB15)*12*7.57%)*SUM(Fasering!$D$5:$D$7)</f>
        <v>490.89999676558296</v>
      </c>
      <c r="AQ15" s="9">
        <f>($AK$3+(K15+AC15)*12*7.57%)*SUM(Fasering!$D$5:$D$8)</f>
        <v>797.44190509587577</v>
      </c>
      <c r="AR15" s="9">
        <f>($AK$3+(L15+AD15)*12*7.57%)*SUM(Fasering!$D$5:$D$9)</f>
        <v>1122.1269509131416</v>
      </c>
      <c r="AS15" s="9">
        <f>($AK$3+(M15+AE15)*12*7.57%)*SUM(Fasering!$D$5:$D$10)</f>
        <v>1464.9551342173809</v>
      </c>
      <c r="AT15" s="9">
        <f>($AK$3+(N15+AF15)*12*7.57%)*SUM(Fasering!$D$5:$D$11)</f>
        <v>1825.0946400277521</v>
      </c>
      <c r="AU15" s="82">
        <f>($AK$3+(O15+AG15)*12*7.57%)*SUM(Fasering!$D$5:$D$12)</f>
        <v>2204.1683123167008</v>
      </c>
    </row>
    <row r="16" spans="1:47" x14ac:dyDescent="0.3">
      <c r="A16" s="32">
        <f t="shared" si="7"/>
        <v>6</v>
      </c>
      <c r="B16" s="125">
        <v>20829.810000000001</v>
      </c>
      <c r="C16" s="126"/>
      <c r="D16" s="125">
        <f t="shared" si="0"/>
        <v>28034.841279000004</v>
      </c>
      <c r="E16" s="127">
        <f t="shared" si="1"/>
        <v>694.9655621109622</v>
      </c>
      <c r="F16" s="125">
        <f t="shared" si="2"/>
        <v>2336.2367732500002</v>
      </c>
      <c r="G16" s="127">
        <f t="shared" si="8"/>
        <v>57.913796842580176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1954.9353592059665</v>
      </c>
      <c r="K16" s="61">
        <f>GEW!$E$12+($F16-GEW!$E$12)*SUM(Fasering!$D$5:$D$8)</f>
        <v>2031.2299442420072</v>
      </c>
      <c r="L16" s="61">
        <f>GEW!$E$12+($F16-GEW!$E$12)*SUM(Fasering!$D$5:$D$9)</f>
        <v>2107.5245292780482</v>
      </c>
      <c r="M16" s="61">
        <f>GEW!$E$12+($F16-GEW!$E$12)*SUM(Fasering!$D$5:$D$10)</f>
        <v>2183.8191143140889</v>
      </c>
      <c r="N16" s="61">
        <f>GEW!$E$12+($F16-GEW!$E$12)*SUM(Fasering!$D$5:$D$11)</f>
        <v>2259.9421882139595</v>
      </c>
      <c r="O16" s="73">
        <f>GEW!$E$12+($F16-GEW!$E$12)*SUM(Fasering!$D$5:$D$12)</f>
        <v>2336.2367732500002</v>
      </c>
      <c r="P16" s="130">
        <f t="shared" si="3"/>
        <v>51.201400749999998</v>
      </c>
      <c r="Q16" s="131">
        <f t="shared" si="4"/>
        <v>1.2692495705244682</v>
      </c>
      <c r="R16" s="45">
        <f>$P16*SUM(Fasering!$D$5)</f>
        <v>0</v>
      </c>
      <c r="S16" s="45">
        <f>$P16*SUM(Fasering!$D$5:$D$7)</f>
        <v>13.238823240542111</v>
      </c>
      <c r="T16" s="45">
        <f>$P16*SUM(Fasering!$D$5:$D$8)</f>
        <v>20.834753890954403</v>
      </c>
      <c r="U16" s="45">
        <f>$P16*SUM(Fasering!$D$5:$D$9)</f>
        <v>28.430684541366695</v>
      </c>
      <c r="V16" s="45">
        <f>$P16*SUM(Fasering!$D$5:$D$10)</f>
        <v>36.026615191778987</v>
      </c>
      <c r="W16" s="45">
        <f>$P16*SUM(Fasering!$D$5:$D$11)</f>
        <v>43.60547009958772</v>
      </c>
      <c r="X16" s="72">
        <f>$P16*SUM(Fasering!$D$5:$D$12)</f>
        <v>51.201400750000012</v>
      </c>
      <c r="Y16" s="130">
        <f t="shared" si="5"/>
        <v>25.601261166666667</v>
      </c>
      <c r="Z16" s="131">
        <f t="shared" si="6"/>
        <v>0.63463868692452552</v>
      </c>
      <c r="AA16" s="71">
        <f>$Y16*SUM(Fasering!$D$5)</f>
        <v>0</v>
      </c>
      <c r="AB16" s="45">
        <f>$Y16*SUM(Fasering!$D$5:$D$7)</f>
        <v>6.6195566206351284</v>
      </c>
      <c r="AC16" s="45">
        <f>$Y16*SUM(Fasering!$D$5:$D$8)</f>
        <v>10.417605141506764</v>
      </c>
      <c r="AD16" s="45">
        <f>$Y16*SUM(Fasering!$D$5:$D$9)</f>
        <v>14.215653662378397</v>
      </c>
      <c r="AE16" s="45">
        <f>$Y16*SUM(Fasering!$D$5:$D$10)</f>
        <v>18.013702183250032</v>
      </c>
      <c r="AF16" s="45">
        <f>$Y16*SUM(Fasering!$D$5:$D$11)</f>
        <v>21.803212645795039</v>
      </c>
      <c r="AG16" s="72">
        <f>$Y16*SUM(Fasering!$D$5:$D$12)</f>
        <v>25.601261166666674</v>
      </c>
      <c r="AH16" s="5">
        <f>($AK$3+(I16+R16)*12*7.57%)*SUM(Fasering!$D$5)</f>
        <v>0</v>
      </c>
      <c r="AI16" s="9">
        <f>($AK$3+(J16+S16)*12*7.57%)*SUM(Fasering!$D$5:$D$7)</f>
        <v>497.68583294489889</v>
      </c>
      <c r="AJ16" s="9">
        <f>($AK$3+(K16+T16)*12*7.57%)*SUM(Fasering!$D$5:$D$8)</f>
        <v>814.24856272289935</v>
      </c>
      <c r="AK16" s="9">
        <f>($AK$3+(L16+U16)*12*7.57%)*SUM(Fasering!$D$5:$D$9)</f>
        <v>1153.4222593844286</v>
      </c>
      <c r="AL16" s="9">
        <f>($AK$3+(M16+V16)*12*7.57%)*SUM(Fasering!$D$5:$D$10)</f>
        <v>1515.2069229294864</v>
      </c>
      <c r="AM16" s="9">
        <f>($AK$3+(N16+W16)*12*7.57%)*SUM(Fasering!$D$5:$D$11)</f>
        <v>1898.7130696724375</v>
      </c>
      <c r="AN16" s="82">
        <f>($AK$3+(O16+X16)*12*7.57%)*SUM(Fasering!$D$5:$D$12)</f>
        <v>2305.6688372616009</v>
      </c>
      <c r="AO16" s="5">
        <f>($AK$3+(I16+AA16)*12*7.57%)*SUM(Fasering!$D$5)</f>
        <v>0</v>
      </c>
      <c r="AP16" s="9">
        <f>($AK$3+(J16+AB16)*12*7.57%)*SUM(Fasering!$D$5:$D$7)</f>
        <v>496.13110451077335</v>
      </c>
      <c r="AQ16" s="9">
        <f>($AK$3+(K16+AC16)*12*7.57%)*SUM(Fasering!$D$5:$D$8)</f>
        <v>810.39792621991489</v>
      </c>
      <c r="AR16" s="9">
        <f>($AK$3+(L16+AD16)*12*7.57%)*SUM(Fasering!$D$5:$D$9)</f>
        <v>1146.2520736255465</v>
      </c>
      <c r="AS16" s="9">
        <f>($AK$3+(M16+AE16)*12*7.57%)*SUM(Fasering!$D$5:$D$10)</f>
        <v>1503.6935467276676</v>
      </c>
      <c r="AT16" s="9">
        <f>($AK$3+(N16+AF16)*12*7.57%)*SUM(Fasering!$D$5:$D$11)</f>
        <v>1881.8460745343677</v>
      </c>
      <c r="AU16" s="82">
        <f>($AK$3+(O16+AG16)*12*7.57%)*SUM(Fasering!$D$5:$D$12)</f>
        <v>2282.4136704641005</v>
      </c>
    </row>
    <row r="17" spans="1:47" x14ac:dyDescent="0.3">
      <c r="A17" s="32">
        <f t="shared" si="7"/>
        <v>7</v>
      </c>
      <c r="B17" s="125">
        <v>20829.810000000001</v>
      </c>
      <c r="C17" s="126"/>
      <c r="D17" s="125">
        <f t="shared" si="0"/>
        <v>28034.841279000004</v>
      </c>
      <c r="E17" s="127">
        <f t="shared" si="1"/>
        <v>694.9655621109622</v>
      </c>
      <c r="F17" s="125">
        <f t="shared" si="2"/>
        <v>2336.2367732500002</v>
      </c>
      <c r="G17" s="127">
        <f t="shared" si="8"/>
        <v>57.913796842580176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1954.9353592059665</v>
      </c>
      <c r="K17" s="61">
        <f>GEW!$E$12+($F17-GEW!$E$12)*SUM(Fasering!$D$5:$D$8)</f>
        <v>2031.2299442420072</v>
      </c>
      <c r="L17" s="61">
        <f>GEW!$E$12+($F17-GEW!$E$12)*SUM(Fasering!$D$5:$D$9)</f>
        <v>2107.5245292780482</v>
      </c>
      <c r="M17" s="61">
        <f>GEW!$E$12+($F17-GEW!$E$12)*SUM(Fasering!$D$5:$D$10)</f>
        <v>2183.8191143140889</v>
      </c>
      <c r="N17" s="61">
        <f>GEW!$E$12+($F17-GEW!$E$12)*SUM(Fasering!$D$5:$D$11)</f>
        <v>2259.9421882139595</v>
      </c>
      <c r="O17" s="73">
        <f>GEW!$E$12+($F17-GEW!$E$12)*SUM(Fasering!$D$5:$D$12)</f>
        <v>2336.2367732500002</v>
      </c>
      <c r="P17" s="130">
        <f t="shared" si="3"/>
        <v>51.201400749999998</v>
      </c>
      <c r="Q17" s="131">
        <f t="shared" si="4"/>
        <v>1.2692495705244682</v>
      </c>
      <c r="R17" s="45">
        <f>$P17*SUM(Fasering!$D$5)</f>
        <v>0</v>
      </c>
      <c r="S17" s="45">
        <f>$P17*SUM(Fasering!$D$5:$D$7)</f>
        <v>13.238823240542111</v>
      </c>
      <c r="T17" s="45">
        <f>$P17*SUM(Fasering!$D$5:$D$8)</f>
        <v>20.834753890954403</v>
      </c>
      <c r="U17" s="45">
        <f>$P17*SUM(Fasering!$D$5:$D$9)</f>
        <v>28.430684541366695</v>
      </c>
      <c r="V17" s="45">
        <f>$P17*SUM(Fasering!$D$5:$D$10)</f>
        <v>36.026615191778987</v>
      </c>
      <c r="W17" s="45">
        <f>$P17*SUM(Fasering!$D$5:$D$11)</f>
        <v>43.60547009958772</v>
      </c>
      <c r="X17" s="72">
        <f>$P17*SUM(Fasering!$D$5:$D$12)</f>
        <v>51.201400750000012</v>
      </c>
      <c r="Y17" s="130">
        <f t="shared" si="5"/>
        <v>25.601261166666667</v>
      </c>
      <c r="Z17" s="131">
        <f t="shared" si="6"/>
        <v>0.63463868692452552</v>
      </c>
      <c r="AA17" s="71">
        <f>$Y17*SUM(Fasering!$D$5)</f>
        <v>0</v>
      </c>
      <c r="AB17" s="45">
        <f>$Y17*SUM(Fasering!$D$5:$D$7)</f>
        <v>6.6195566206351284</v>
      </c>
      <c r="AC17" s="45">
        <f>$Y17*SUM(Fasering!$D$5:$D$8)</f>
        <v>10.417605141506764</v>
      </c>
      <c r="AD17" s="45">
        <f>$Y17*SUM(Fasering!$D$5:$D$9)</f>
        <v>14.215653662378397</v>
      </c>
      <c r="AE17" s="45">
        <f>$Y17*SUM(Fasering!$D$5:$D$10)</f>
        <v>18.013702183250032</v>
      </c>
      <c r="AF17" s="45">
        <f>$Y17*SUM(Fasering!$D$5:$D$11)</f>
        <v>21.803212645795039</v>
      </c>
      <c r="AG17" s="72">
        <f>$Y17*SUM(Fasering!$D$5:$D$12)</f>
        <v>25.601261166666674</v>
      </c>
      <c r="AH17" s="5">
        <f>($AK$3+(I17+R17)*12*7.57%)*SUM(Fasering!$D$5)</f>
        <v>0</v>
      </c>
      <c r="AI17" s="9">
        <f>($AK$3+(J17+S17)*12*7.57%)*SUM(Fasering!$D$5:$D$7)</f>
        <v>497.68583294489889</v>
      </c>
      <c r="AJ17" s="9">
        <f>($AK$3+(K17+T17)*12*7.57%)*SUM(Fasering!$D$5:$D$8)</f>
        <v>814.24856272289935</v>
      </c>
      <c r="AK17" s="9">
        <f>($AK$3+(L17+U17)*12*7.57%)*SUM(Fasering!$D$5:$D$9)</f>
        <v>1153.4222593844286</v>
      </c>
      <c r="AL17" s="9">
        <f>($AK$3+(M17+V17)*12*7.57%)*SUM(Fasering!$D$5:$D$10)</f>
        <v>1515.2069229294864</v>
      </c>
      <c r="AM17" s="9">
        <f>($AK$3+(N17+W17)*12*7.57%)*SUM(Fasering!$D$5:$D$11)</f>
        <v>1898.7130696724375</v>
      </c>
      <c r="AN17" s="82">
        <f>($AK$3+(O17+X17)*12*7.57%)*SUM(Fasering!$D$5:$D$12)</f>
        <v>2305.6688372616009</v>
      </c>
      <c r="AO17" s="5">
        <f>($AK$3+(I17+AA17)*12*7.57%)*SUM(Fasering!$D$5)</f>
        <v>0</v>
      </c>
      <c r="AP17" s="9">
        <f>($AK$3+(J17+AB17)*12*7.57%)*SUM(Fasering!$D$5:$D$7)</f>
        <v>496.13110451077335</v>
      </c>
      <c r="AQ17" s="9">
        <f>($AK$3+(K17+AC17)*12*7.57%)*SUM(Fasering!$D$5:$D$8)</f>
        <v>810.39792621991489</v>
      </c>
      <c r="AR17" s="9">
        <f>($AK$3+(L17+AD17)*12*7.57%)*SUM(Fasering!$D$5:$D$9)</f>
        <v>1146.2520736255465</v>
      </c>
      <c r="AS17" s="9">
        <f>($AK$3+(M17+AE17)*12*7.57%)*SUM(Fasering!$D$5:$D$10)</f>
        <v>1503.6935467276676</v>
      </c>
      <c r="AT17" s="9">
        <f>($AK$3+(N17+AF17)*12*7.57%)*SUM(Fasering!$D$5:$D$11)</f>
        <v>1881.8460745343677</v>
      </c>
      <c r="AU17" s="82">
        <f>($AK$3+(O17+AG17)*12*7.57%)*SUM(Fasering!$D$5:$D$12)</f>
        <v>2282.4136704641005</v>
      </c>
    </row>
    <row r="18" spans="1:47" x14ac:dyDescent="0.3">
      <c r="A18" s="32">
        <f t="shared" si="7"/>
        <v>8</v>
      </c>
      <c r="B18" s="125">
        <v>21826.03</v>
      </c>
      <c r="C18" s="126"/>
      <c r="D18" s="125">
        <f t="shared" si="0"/>
        <v>29375.653777</v>
      </c>
      <c r="E18" s="127">
        <f t="shared" si="1"/>
        <v>728.20343572988531</v>
      </c>
      <c r="F18" s="125">
        <f t="shared" si="2"/>
        <v>2447.9711480833334</v>
      </c>
      <c r="G18" s="127">
        <f t="shared" si="8"/>
        <v>60.683619644157112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1983.825811745216</v>
      </c>
      <c r="K18" s="61">
        <f>GEW!$E$12+($F18-GEW!$E$12)*SUM(Fasering!$D$5:$D$8)</f>
        <v>2076.6966339558066</v>
      </c>
      <c r="L18" s="61">
        <f>GEW!$E$12+($F18-GEW!$E$12)*SUM(Fasering!$D$5:$D$9)</f>
        <v>2169.5674561663973</v>
      </c>
      <c r="M18" s="61">
        <f>GEW!$E$12+($F18-GEW!$E$12)*SUM(Fasering!$D$5:$D$10)</f>
        <v>2262.4382783769879</v>
      </c>
      <c r="N18" s="61">
        <f>GEW!$E$12+($F18-GEW!$E$12)*SUM(Fasering!$D$5:$D$11)</f>
        <v>2355.1003258727433</v>
      </c>
      <c r="O18" s="73">
        <f>GEW!$E$12+($F18-GEW!$E$12)*SUM(Fasering!$D$5:$D$12)</f>
        <v>2447.9711480833334</v>
      </c>
      <c r="P18" s="130">
        <f t="shared" si="3"/>
        <v>51.201400749999998</v>
      </c>
      <c r="Q18" s="131">
        <f t="shared" si="4"/>
        <v>1.2692495705244682</v>
      </c>
      <c r="R18" s="45">
        <f>$P18*SUM(Fasering!$D$5)</f>
        <v>0</v>
      </c>
      <c r="S18" s="45">
        <f>$P18*SUM(Fasering!$D$5:$D$7)</f>
        <v>13.238823240542111</v>
      </c>
      <c r="T18" s="45">
        <f>$P18*SUM(Fasering!$D$5:$D$8)</f>
        <v>20.834753890954403</v>
      </c>
      <c r="U18" s="45">
        <f>$P18*SUM(Fasering!$D$5:$D$9)</f>
        <v>28.430684541366695</v>
      </c>
      <c r="V18" s="45">
        <f>$P18*SUM(Fasering!$D$5:$D$10)</f>
        <v>36.026615191778987</v>
      </c>
      <c r="W18" s="45">
        <f>$P18*SUM(Fasering!$D$5:$D$11)</f>
        <v>43.60547009958772</v>
      </c>
      <c r="X18" s="72">
        <f>$P18*SUM(Fasering!$D$5:$D$12)</f>
        <v>51.201400750000012</v>
      </c>
      <c r="Y18" s="130">
        <f t="shared" si="5"/>
        <v>25.601261166666667</v>
      </c>
      <c r="Z18" s="131">
        <f t="shared" si="6"/>
        <v>0.63463868692452552</v>
      </c>
      <c r="AA18" s="71">
        <f>$Y18*SUM(Fasering!$D$5)</f>
        <v>0</v>
      </c>
      <c r="AB18" s="45">
        <f>$Y18*SUM(Fasering!$D$5:$D$7)</f>
        <v>6.6195566206351284</v>
      </c>
      <c r="AC18" s="45">
        <f>$Y18*SUM(Fasering!$D$5:$D$8)</f>
        <v>10.417605141506764</v>
      </c>
      <c r="AD18" s="45">
        <f>$Y18*SUM(Fasering!$D$5:$D$9)</f>
        <v>14.215653662378397</v>
      </c>
      <c r="AE18" s="45">
        <f>$Y18*SUM(Fasering!$D$5:$D$10)</f>
        <v>18.013702183250032</v>
      </c>
      <c r="AF18" s="45">
        <f>$Y18*SUM(Fasering!$D$5:$D$11)</f>
        <v>21.803212645795039</v>
      </c>
      <c r="AG18" s="72">
        <f>$Y18*SUM(Fasering!$D$5:$D$12)</f>
        <v>25.601261166666674</v>
      </c>
      <c r="AH18" s="5">
        <f>($AK$3+(I18+R18)*12*7.57%)*SUM(Fasering!$D$5)</f>
        <v>0</v>
      </c>
      <c r="AI18" s="9">
        <f>($AK$3+(J18+S18)*12*7.57%)*SUM(Fasering!$D$5:$D$7)</f>
        <v>504.47160100905899</v>
      </c>
      <c r="AJ18" s="9">
        <f>($AK$3+(K18+T18)*12*7.57%)*SUM(Fasering!$D$5:$D$8)</f>
        <v>831.0550516473379</v>
      </c>
      <c r="AK18" s="9">
        <f>($AK$3+(L18+U18)*12*7.57%)*SUM(Fasering!$D$5:$D$9)</f>
        <v>1184.7172537183326</v>
      </c>
      <c r="AL18" s="9">
        <f>($AK$3+(M18+V18)*12*7.57%)*SUM(Fasering!$D$5:$D$10)</f>
        <v>1565.4582072220428</v>
      </c>
      <c r="AM18" s="9">
        <f>($AK$3+(N18+W18)*12*7.57%)*SUM(Fasering!$D$5:$D$11)</f>
        <v>1972.3307603469091</v>
      </c>
      <c r="AN18" s="82">
        <f>($AK$3+(O18+X18)*12*7.57%)*SUM(Fasering!$D$5:$D$12)</f>
        <v>2407.1683433602007</v>
      </c>
      <c r="AO18" s="5">
        <f>($AK$3+(I18+AA18)*12*7.57%)*SUM(Fasering!$D$5)</f>
        <v>0</v>
      </c>
      <c r="AP18" s="9">
        <f>($AK$3+(J18+AB18)*12*7.57%)*SUM(Fasering!$D$5:$D$7)</f>
        <v>502.91687257493345</v>
      </c>
      <c r="AQ18" s="9">
        <f>($AK$3+(K18+AC18)*12*7.57%)*SUM(Fasering!$D$5:$D$8)</f>
        <v>827.20441514435345</v>
      </c>
      <c r="AR18" s="9">
        <f>($AK$3+(L18+AD18)*12*7.57%)*SUM(Fasering!$D$5:$D$9)</f>
        <v>1177.5470679594505</v>
      </c>
      <c r="AS18" s="9">
        <f>($AK$3+(M18+AE18)*12*7.57%)*SUM(Fasering!$D$5:$D$10)</f>
        <v>1553.9448310202242</v>
      </c>
      <c r="AT18" s="9">
        <f>($AK$3+(N18+AF18)*12*7.57%)*SUM(Fasering!$D$5:$D$11)</f>
        <v>1955.463765208839</v>
      </c>
      <c r="AU18" s="82">
        <f>($AK$3+(O18+AG18)*12*7.57%)*SUM(Fasering!$D$5:$D$12)</f>
        <v>2383.9131765627003</v>
      </c>
    </row>
    <row r="19" spans="1:47" x14ac:dyDescent="0.3">
      <c r="A19" s="32">
        <f t="shared" si="7"/>
        <v>9</v>
      </c>
      <c r="B19" s="125">
        <v>21826.03</v>
      </c>
      <c r="C19" s="126"/>
      <c r="D19" s="125">
        <f t="shared" si="0"/>
        <v>29375.653777</v>
      </c>
      <c r="E19" s="127">
        <f t="shared" si="1"/>
        <v>728.20343572988531</v>
      </c>
      <c r="F19" s="125">
        <f t="shared" si="2"/>
        <v>2447.9711480833334</v>
      </c>
      <c r="G19" s="127">
        <f t="shared" si="8"/>
        <v>60.683619644157112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1983.825811745216</v>
      </c>
      <c r="K19" s="61">
        <f>GEW!$E$12+($F19-GEW!$E$12)*SUM(Fasering!$D$5:$D$8)</f>
        <v>2076.6966339558066</v>
      </c>
      <c r="L19" s="61">
        <f>GEW!$E$12+($F19-GEW!$E$12)*SUM(Fasering!$D$5:$D$9)</f>
        <v>2169.5674561663973</v>
      </c>
      <c r="M19" s="61">
        <f>GEW!$E$12+($F19-GEW!$E$12)*SUM(Fasering!$D$5:$D$10)</f>
        <v>2262.4382783769879</v>
      </c>
      <c r="N19" s="61">
        <f>GEW!$E$12+($F19-GEW!$E$12)*SUM(Fasering!$D$5:$D$11)</f>
        <v>2355.1003258727433</v>
      </c>
      <c r="O19" s="73">
        <f>GEW!$E$12+($F19-GEW!$E$12)*SUM(Fasering!$D$5:$D$12)</f>
        <v>2447.9711480833334</v>
      </c>
      <c r="P19" s="130">
        <f t="shared" si="3"/>
        <v>51.201400749999998</v>
      </c>
      <c r="Q19" s="131">
        <f t="shared" si="4"/>
        <v>1.2692495705244682</v>
      </c>
      <c r="R19" s="45">
        <f>$P19*SUM(Fasering!$D$5)</f>
        <v>0</v>
      </c>
      <c r="S19" s="45">
        <f>$P19*SUM(Fasering!$D$5:$D$7)</f>
        <v>13.238823240542111</v>
      </c>
      <c r="T19" s="45">
        <f>$P19*SUM(Fasering!$D$5:$D$8)</f>
        <v>20.834753890954403</v>
      </c>
      <c r="U19" s="45">
        <f>$P19*SUM(Fasering!$D$5:$D$9)</f>
        <v>28.430684541366695</v>
      </c>
      <c r="V19" s="45">
        <f>$P19*SUM(Fasering!$D$5:$D$10)</f>
        <v>36.026615191778987</v>
      </c>
      <c r="W19" s="45">
        <f>$P19*SUM(Fasering!$D$5:$D$11)</f>
        <v>43.60547009958772</v>
      </c>
      <c r="X19" s="72">
        <f>$P19*SUM(Fasering!$D$5:$D$12)</f>
        <v>51.201400750000012</v>
      </c>
      <c r="Y19" s="130">
        <f t="shared" si="5"/>
        <v>25.601261166666667</v>
      </c>
      <c r="Z19" s="131">
        <f t="shared" si="6"/>
        <v>0.63463868692452552</v>
      </c>
      <c r="AA19" s="71">
        <f>$Y19*SUM(Fasering!$D$5)</f>
        <v>0</v>
      </c>
      <c r="AB19" s="45">
        <f>$Y19*SUM(Fasering!$D$5:$D$7)</f>
        <v>6.6195566206351284</v>
      </c>
      <c r="AC19" s="45">
        <f>$Y19*SUM(Fasering!$D$5:$D$8)</f>
        <v>10.417605141506764</v>
      </c>
      <c r="AD19" s="45">
        <f>$Y19*SUM(Fasering!$D$5:$D$9)</f>
        <v>14.215653662378397</v>
      </c>
      <c r="AE19" s="45">
        <f>$Y19*SUM(Fasering!$D$5:$D$10)</f>
        <v>18.013702183250032</v>
      </c>
      <c r="AF19" s="45">
        <f>$Y19*SUM(Fasering!$D$5:$D$11)</f>
        <v>21.803212645795039</v>
      </c>
      <c r="AG19" s="72">
        <f>$Y19*SUM(Fasering!$D$5:$D$12)</f>
        <v>25.601261166666674</v>
      </c>
      <c r="AH19" s="5">
        <f>($AK$3+(I19+R19)*12*7.57%)*SUM(Fasering!$D$5)</f>
        <v>0</v>
      </c>
      <c r="AI19" s="9">
        <f>($AK$3+(J19+S19)*12*7.57%)*SUM(Fasering!$D$5:$D$7)</f>
        <v>504.47160100905899</v>
      </c>
      <c r="AJ19" s="9">
        <f>($AK$3+(K19+T19)*12*7.57%)*SUM(Fasering!$D$5:$D$8)</f>
        <v>831.0550516473379</v>
      </c>
      <c r="AK19" s="9">
        <f>($AK$3+(L19+U19)*12*7.57%)*SUM(Fasering!$D$5:$D$9)</f>
        <v>1184.7172537183326</v>
      </c>
      <c r="AL19" s="9">
        <f>($AK$3+(M19+V19)*12*7.57%)*SUM(Fasering!$D$5:$D$10)</f>
        <v>1565.4582072220428</v>
      </c>
      <c r="AM19" s="9">
        <f>($AK$3+(N19+W19)*12*7.57%)*SUM(Fasering!$D$5:$D$11)</f>
        <v>1972.3307603469091</v>
      </c>
      <c r="AN19" s="82">
        <f>($AK$3+(O19+X19)*12*7.57%)*SUM(Fasering!$D$5:$D$12)</f>
        <v>2407.1683433602007</v>
      </c>
      <c r="AO19" s="5">
        <f>($AK$3+(I19+AA19)*12*7.57%)*SUM(Fasering!$D$5)</f>
        <v>0</v>
      </c>
      <c r="AP19" s="9">
        <f>($AK$3+(J19+AB19)*12*7.57%)*SUM(Fasering!$D$5:$D$7)</f>
        <v>502.91687257493345</v>
      </c>
      <c r="AQ19" s="9">
        <f>($AK$3+(K19+AC19)*12*7.57%)*SUM(Fasering!$D$5:$D$8)</f>
        <v>827.20441514435345</v>
      </c>
      <c r="AR19" s="9">
        <f>($AK$3+(L19+AD19)*12*7.57%)*SUM(Fasering!$D$5:$D$9)</f>
        <v>1177.5470679594505</v>
      </c>
      <c r="AS19" s="9">
        <f>($AK$3+(M19+AE19)*12*7.57%)*SUM(Fasering!$D$5:$D$10)</f>
        <v>1553.9448310202242</v>
      </c>
      <c r="AT19" s="9">
        <f>($AK$3+(N19+AF19)*12*7.57%)*SUM(Fasering!$D$5:$D$11)</f>
        <v>1955.463765208839</v>
      </c>
      <c r="AU19" s="82">
        <f>($AK$3+(O19+AG19)*12*7.57%)*SUM(Fasering!$D$5:$D$12)</f>
        <v>2383.9131765627003</v>
      </c>
    </row>
    <row r="20" spans="1:47" x14ac:dyDescent="0.3">
      <c r="A20" s="32">
        <f t="shared" si="7"/>
        <v>10</v>
      </c>
      <c r="B20" s="125">
        <v>22822.25</v>
      </c>
      <c r="C20" s="126"/>
      <c r="D20" s="125">
        <f t="shared" si="0"/>
        <v>30716.466275000002</v>
      </c>
      <c r="E20" s="127">
        <f t="shared" si="1"/>
        <v>761.44130934880855</v>
      </c>
      <c r="F20" s="125">
        <f t="shared" si="2"/>
        <v>2559.7055229166672</v>
      </c>
      <c r="G20" s="127">
        <f t="shared" si="8"/>
        <v>63.453442445734055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2012.716264284466</v>
      </c>
      <c r="K20" s="61">
        <f>GEW!$E$12+($F20-GEW!$E$12)*SUM(Fasering!$D$5:$D$8)</f>
        <v>2122.1633236696061</v>
      </c>
      <c r="L20" s="61">
        <f>GEW!$E$12+($F20-GEW!$E$12)*SUM(Fasering!$D$5:$D$9)</f>
        <v>2231.6103830547468</v>
      </c>
      <c r="M20" s="61">
        <f>GEW!$E$12+($F20-GEW!$E$12)*SUM(Fasering!$D$5:$D$10)</f>
        <v>2341.0574424398874</v>
      </c>
      <c r="N20" s="61">
        <f>GEW!$E$12+($F20-GEW!$E$12)*SUM(Fasering!$D$5:$D$11)</f>
        <v>2450.258463531527</v>
      </c>
      <c r="O20" s="73">
        <f>GEW!$E$12+($F20-GEW!$E$12)*SUM(Fasering!$D$5:$D$12)</f>
        <v>2559.7055229166672</v>
      </c>
      <c r="P20" s="125">
        <f t="shared" si="3"/>
        <v>32.961091000000117</v>
      </c>
      <c r="Q20" s="127">
        <f t="shared" si="4"/>
        <v>0.81708410283615274</v>
      </c>
      <c r="R20" s="45">
        <f>$P20*SUM(Fasering!$D$5)</f>
        <v>0</v>
      </c>
      <c r="S20" s="45">
        <f>$P20*SUM(Fasering!$D$5:$D$7)</f>
        <v>8.5225413987218896</v>
      </c>
      <c r="T20" s="45">
        <f>$P20*SUM(Fasering!$D$5:$D$8)</f>
        <v>13.412449833461922</v>
      </c>
      <c r="U20" s="45">
        <f>$P20*SUM(Fasering!$D$5:$D$9)</f>
        <v>18.302358268201953</v>
      </c>
      <c r="V20" s="45">
        <f>$P20*SUM(Fasering!$D$5:$D$10)</f>
        <v>23.192266702941989</v>
      </c>
      <c r="W20" s="45">
        <f>$P20*SUM(Fasering!$D$5:$D$11)</f>
        <v>28.071182565260091</v>
      </c>
      <c r="X20" s="72">
        <f>$P20*SUM(Fasering!$D$5:$D$12)</f>
        <v>32.961091000000124</v>
      </c>
      <c r="Y20" s="125">
        <f t="shared" si="5"/>
        <v>7.3609514166667811</v>
      </c>
      <c r="Z20" s="127">
        <f t="shared" si="6"/>
        <v>0.18247321923620982</v>
      </c>
      <c r="AA20" s="71">
        <f>$Y20*SUM(Fasering!$D$5)</f>
        <v>0</v>
      </c>
      <c r="AB20" s="45">
        <f>$Y20*SUM(Fasering!$D$5:$D$7)</f>
        <v>1.9032747788149051</v>
      </c>
      <c r="AC20" s="45">
        <f>$Y20*SUM(Fasering!$D$5:$D$8)</f>
        <v>2.9953010840142795</v>
      </c>
      <c r="AD20" s="45">
        <f>$Y20*SUM(Fasering!$D$5:$D$9)</f>
        <v>4.0873273892136543</v>
      </c>
      <c r="AE20" s="45">
        <f>$Y20*SUM(Fasering!$D$5:$D$10)</f>
        <v>5.1793536944130292</v>
      </c>
      <c r="AF20" s="45">
        <f>$Y20*SUM(Fasering!$D$5:$D$11)</f>
        <v>6.2689251114674081</v>
      </c>
      <c r="AG20" s="72">
        <f>$Y20*SUM(Fasering!$D$5:$D$12)</f>
        <v>7.3609514166667829</v>
      </c>
      <c r="AH20" s="5">
        <f>($AK$3+(I20+R20)*12*7.57%)*SUM(Fasering!$D$5)</f>
        <v>0</v>
      </c>
      <c r="AI20" s="9">
        <f>($AK$3+(J20+S20)*12*7.57%)*SUM(Fasering!$D$5:$D$7)</f>
        <v>510.1496122923129</v>
      </c>
      <c r="AJ20" s="9">
        <f>($AK$3+(K20+T20)*12*7.57%)*SUM(Fasering!$D$5:$D$8)</f>
        <v>845.11793043166551</v>
      </c>
      <c r="AK20" s="9">
        <f>($AK$3+(L20+U20)*12*7.57%)*SUM(Fasering!$D$5:$D$9)</f>
        <v>1210.9034317982739</v>
      </c>
      <c r="AL20" s="9">
        <f>($AK$3+(M20+V20)*12*7.57%)*SUM(Fasering!$D$5:$D$10)</f>
        <v>1607.5061163921387</v>
      </c>
      <c r="AM20" s="9">
        <f>($AK$3+(N20+W20)*12*7.57%)*SUM(Fasering!$D$5:$D$11)</f>
        <v>2033.9305784285909</v>
      </c>
      <c r="AN20" s="82">
        <f>($AK$3+(O20+X20)*12*7.57%)*SUM(Fasering!$D$5:$D$12)</f>
        <v>2492.0983520819013</v>
      </c>
      <c r="AO20" s="5">
        <f>($AK$3+(I20+AA20)*12*7.57%)*SUM(Fasering!$D$5)</f>
        <v>0</v>
      </c>
      <c r="AP20" s="9">
        <f>($AK$3+(J20+AB20)*12*7.57%)*SUM(Fasering!$D$5:$D$7)</f>
        <v>508.5948838581873</v>
      </c>
      <c r="AQ20" s="9">
        <f>($AK$3+(K20+AC20)*12*7.57%)*SUM(Fasering!$D$5:$D$8)</f>
        <v>841.26729392868106</v>
      </c>
      <c r="AR20" s="9">
        <f>($AK$3+(L20+AD20)*12*7.57%)*SUM(Fasering!$D$5:$D$9)</f>
        <v>1203.7332460393916</v>
      </c>
      <c r="AS20" s="9">
        <f>($AK$3+(M20+AE20)*12*7.57%)*SUM(Fasering!$D$5:$D$10)</f>
        <v>1595.9927401903192</v>
      </c>
      <c r="AT20" s="9">
        <f>($AK$3+(N20+AF20)*12*7.57%)*SUM(Fasering!$D$5:$D$11)</f>
        <v>2017.0635832905205</v>
      </c>
      <c r="AU20" s="82">
        <f>($AK$3+(O20+AG20)*12*7.57%)*SUM(Fasering!$D$5:$D$12)</f>
        <v>2468.843185284401</v>
      </c>
    </row>
    <row r="21" spans="1:47" x14ac:dyDescent="0.3">
      <c r="A21" s="32">
        <f t="shared" si="7"/>
        <v>11</v>
      </c>
      <c r="B21" s="125">
        <v>22822.25</v>
      </c>
      <c r="C21" s="126"/>
      <c r="D21" s="125">
        <f t="shared" si="0"/>
        <v>30716.466275000002</v>
      </c>
      <c r="E21" s="127">
        <f t="shared" si="1"/>
        <v>761.44130934880855</v>
      </c>
      <c r="F21" s="125">
        <f t="shared" si="2"/>
        <v>2559.7055229166672</v>
      </c>
      <c r="G21" s="127">
        <f t="shared" si="8"/>
        <v>63.453442445734055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2012.716264284466</v>
      </c>
      <c r="K21" s="61">
        <f>GEW!$E$12+($F21-GEW!$E$12)*SUM(Fasering!$D$5:$D$8)</f>
        <v>2122.1633236696061</v>
      </c>
      <c r="L21" s="61">
        <f>GEW!$E$12+($F21-GEW!$E$12)*SUM(Fasering!$D$5:$D$9)</f>
        <v>2231.6103830547468</v>
      </c>
      <c r="M21" s="61">
        <f>GEW!$E$12+($F21-GEW!$E$12)*SUM(Fasering!$D$5:$D$10)</f>
        <v>2341.0574424398874</v>
      </c>
      <c r="N21" s="61">
        <f>GEW!$E$12+($F21-GEW!$E$12)*SUM(Fasering!$D$5:$D$11)</f>
        <v>2450.258463531527</v>
      </c>
      <c r="O21" s="73">
        <f>GEW!$E$12+($F21-GEW!$E$12)*SUM(Fasering!$D$5:$D$12)</f>
        <v>2559.7055229166672</v>
      </c>
      <c r="P21" s="125">
        <f t="shared" si="3"/>
        <v>32.961091000000117</v>
      </c>
      <c r="Q21" s="127">
        <f t="shared" si="4"/>
        <v>0.81708410283615274</v>
      </c>
      <c r="R21" s="45">
        <f>$P21*SUM(Fasering!$D$5)</f>
        <v>0</v>
      </c>
      <c r="S21" s="45">
        <f>$P21*SUM(Fasering!$D$5:$D$7)</f>
        <v>8.5225413987218896</v>
      </c>
      <c r="T21" s="45">
        <f>$P21*SUM(Fasering!$D$5:$D$8)</f>
        <v>13.412449833461922</v>
      </c>
      <c r="U21" s="45">
        <f>$P21*SUM(Fasering!$D$5:$D$9)</f>
        <v>18.302358268201953</v>
      </c>
      <c r="V21" s="45">
        <f>$P21*SUM(Fasering!$D$5:$D$10)</f>
        <v>23.192266702941989</v>
      </c>
      <c r="W21" s="45">
        <f>$P21*SUM(Fasering!$D$5:$D$11)</f>
        <v>28.071182565260091</v>
      </c>
      <c r="X21" s="72">
        <f>$P21*SUM(Fasering!$D$5:$D$12)</f>
        <v>32.961091000000124</v>
      </c>
      <c r="Y21" s="125">
        <f t="shared" si="5"/>
        <v>7.3609514166667811</v>
      </c>
      <c r="Z21" s="127">
        <f t="shared" si="6"/>
        <v>0.18247321923620982</v>
      </c>
      <c r="AA21" s="71">
        <f>$Y21*SUM(Fasering!$D$5)</f>
        <v>0</v>
      </c>
      <c r="AB21" s="45">
        <f>$Y21*SUM(Fasering!$D$5:$D$7)</f>
        <v>1.9032747788149051</v>
      </c>
      <c r="AC21" s="45">
        <f>$Y21*SUM(Fasering!$D$5:$D$8)</f>
        <v>2.9953010840142795</v>
      </c>
      <c r="AD21" s="45">
        <f>$Y21*SUM(Fasering!$D$5:$D$9)</f>
        <v>4.0873273892136543</v>
      </c>
      <c r="AE21" s="45">
        <f>$Y21*SUM(Fasering!$D$5:$D$10)</f>
        <v>5.1793536944130292</v>
      </c>
      <c r="AF21" s="45">
        <f>$Y21*SUM(Fasering!$D$5:$D$11)</f>
        <v>6.2689251114674081</v>
      </c>
      <c r="AG21" s="72">
        <f>$Y21*SUM(Fasering!$D$5:$D$12)</f>
        <v>7.3609514166667829</v>
      </c>
      <c r="AH21" s="5">
        <f>($AK$3+(I21+R21)*12*7.57%)*SUM(Fasering!$D$5)</f>
        <v>0</v>
      </c>
      <c r="AI21" s="9">
        <f>($AK$3+(J21+S21)*12*7.57%)*SUM(Fasering!$D$5:$D$7)</f>
        <v>510.1496122923129</v>
      </c>
      <c r="AJ21" s="9">
        <f>($AK$3+(K21+T21)*12*7.57%)*SUM(Fasering!$D$5:$D$8)</f>
        <v>845.11793043166551</v>
      </c>
      <c r="AK21" s="9">
        <f>($AK$3+(L21+U21)*12*7.57%)*SUM(Fasering!$D$5:$D$9)</f>
        <v>1210.9034317982739</v>
      </c>
      <c r="AL21" s="9">
        <f>($AK$3+(M21+V21)*12*7.57%)*SUM(Fasering!$D$5:$D$10)</f>
        <v>1607.5061163921387</v>
      </c>
      <c r="AM21" s="9">
        <f>($AK$3+(N21+W21)*12*7.57%)*SUM(Fasering!$D$5:$D$11)</f>
        <v>2033.9305784285909</v>
      </c>
      <c r="AN21" s="82">
        <f>($AK$3+(O21+X21)*12*7.57%)*SUM(Fasering!$D$5:$D$12)</f>
        <v>2492.0983520819013</v>
      </c>
      <c r="AO21" s="5">
        <f>($AK$3+(I21+AA21)*12*7.57%)*SUM(Fasering!$D$5)</f>
        <v>0</v>
      </c>
      <c r="AP21" s="9">
        <f>($AK$3+(J21+AB21)*12*7.57%)*SUM(Fasering!$D$5:$D$7)</f>
        <v>508.5948838581873</v>
      </c>
      <c r="AQ21" s="9">
        <f>($AK$3+(K21+AC21)*12*7.57%)*SUM(Fasering!$D$5:$D$8)</f>
        <v>841.26729392868106</v>
      </c>
      <c r="AR21" s="9">
        <f>($AK$3+(L21+AD21)*12*7.57%)*SUM(Fasering!$D$5:$D$9)</f>
        <v>1203.7332460393916</v>
      </c>
      <c r="AS21" s="9">
        <f>($AK$3+(M21+AE21)*12*7.57%)*SUM(Fasering!$D$5:$D$10)</f>
        <v>1595.9927401903192</v>
      </c>
      <c r="AT21" s="9">
        <f>($AK$3+(N21+AF21)*12*7.57%)*SUM(Fasering!$D$5:$D$11)</f>
        <v>2017.0635832905205</v>
      </c>
      <c r="AU21" s="82">
        <f>($AK$3+(O21+AG21)*12*7.57%)*SUM(Fasering!$D$5:$D$12)</f>
        <v>2468.843185284401</v>
      </c>
    </row>
    <row r="22" spans="1:47" x14ac:dyDescent="0.3">
      <c r="A22" s="32">
        <f t="shared" si="7"/>
        <v>12</v>
      </c>
      <c r="B22" s="125">
        <v>23818.48</v>
      </c>
      <c r="C22" s="126"/>
      <c r="D22" s="125">
        <f t="shared" si="0"/>
        <v>32057.292232000003</v>
      </c>
      <c r="E22" s="127">
        <f t="shared" si="1"/>
        <v>794.67951660762674</v>
      </c>
      <c r="F22" s="125">
        <f t="shared" si="2"/>
        <v>2671.4410193333333</v>
      </c>
      <c r="G22" s="127">
        <f t="shared" si="8"/>
        <v>66.223293050635561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2041.6070068244435</v>
      </c>
      <c r="K22" s="61">
        <f>GEW!$E$12+($F22-GEW!$E$12)*SUM(Fasering!$D$5:$D$8)</f>
        <v>2167.6304697754649</v>
      </c>
      <c r="L22" s="61">
        <f>GEW!$E$12+($F22-GEW!$E$12)*SUM(Fasering!$D$5:$D$9)</f>
        <v>2293.6539327264859</v>
      </c>
      <c r="M22" s="61">
        <f>GEW!$E$12+($F22-GEW!$E$12)*SUM(Fasering!$D$5:$D$10)</f>
        <v>2419.6773956775069</v>
      </c>
      <c r="N22" s="61">
        <f>GEW!$E$12+($F22-GEW!$E$12)*SUM(Fasering!$D$5:$D$11)</f>
        <v>2545.4175563823123</v>
      </c>
      <c r="O22" s="73">
        <f>GEW!$E$12+($F22-GEW!$E$12)*SUM(Fasering!$D$5:$D$12)</f>
        <v>2671.4410193333333</v>
      </c>
      <c r="P22" s="125">
        <f t="shared" si="3"/>
        <v>0</v>
      </c>
      <c r="Q22" s="127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5"/>
        <v>0</v>
      </c>
      <c r="Z22" s="127">
        <f t="shared" si="6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514.93368026912799</v>
      </c>
      <c r="AJ22" s="9">
        <f>($AK$3+(K22+T22)*12*7.57%)*SUM(Fasering!$D$5:$D$8)</f>
        <v>856.96675649024633</v>
      </c>
      <c r="AK22" s="9">
        <f>($AK$3+(L22+U22)*12*7.57%)*SUM(Fasering!$D$5:$D$9)</f>
        <v>1232.9668708683764</v>
      </c>
      <c r="AL22" s="9">
        <f>($AK$3+(M22+V22)*12*7.57%)*SUM(Fasering!$D$5:$D$10)</f>
        <v>1642.9340234035183</v>
      </c>
      <c r="AM22" s="9">
        <f>($AK$3+(N22+W22)*12*7.57%)*SUM(Fasering!$D$5:$D$11)</f>
        <v>2085.8321514197119</v>
      </c>
      <c r="AN22" s="82">
        <f>($AK$3+(O22+X22)*12*7.57%)*SUM(Fasering!$D$5:$D$12)</f>
        <v>2563.6570219624004</v>
      </c>
      <c r="AO22" s="5">
        <f>($AK$3+(I22+AA22)*12*7.57%)*SUM(Fasering!$D$5)</f>
        <v>0</v>
      </c>
      <c r="AP22" s="9">
        <f>($AK$3+(J22+AB22)*12*7.57%)*SUM(Fasering!$D$5:$D$7)</f>
        <v>514.93368026912799</v>
      </c>
      <c r="AQ22" s="9">
        <f>($AK$3+(K22+AC22)*12*7.57%)*SUM(Fasering!$D$5:$D$8)</f>
        <v>856.96675649024633</v>
      </c>
      <c r="AR22" s="9">
        <f>($AK$3+(L22+AD22)*12*7.57%)*SUM(Fasering!$D$5:$D$9)</f>
        <v>1232.9668708683764</v>
      </c>
      <c r="AS22" s="9">
        <f>($AK$3+(M22+AE22)*12*7.57%)*SUM(Fasering!$D$5:$D$10)</f>
        <v>1642.9340234035183</v>
      </c>
      <c r="AT22" s="9">
        <f>($AK$3+(N22+AF22)*12*7.57%)*SUM(Fasering!$D$5:$D$11)</f>
        <v>2085.8321514197119</v>
      </c>
      <c r="AU22" s="82">
        <f>($AK$3+(O22+AG22)*12*7.57%)*SUM(Fasering!$D$5:$D$12)</f>
        <v>2563.6570219624004</v>
      </c>
    </row>
    <row r="23" spans="1:47" x14ac:dyDescent="0.3">
      <c r="A23" s="32">
        <f t="shared" si="7"/>
        <v>13</v>
      </c>
      <c r="B23" s="125">
        <v>23818.48</v>
      </c>
      <c r="C23" s="126"/>
      <c r="D23" s="125">
        <f t="shared" si="0"/>
        <v>32057.292232000003</v>
      </c>
      <c r="E23" s="127">
        <f t="shared" si="1"/>
        <v>794.67951660762674</v>
      </c>
      <c r="F23" s="125">
        <f t="shared" si="2"/>
        <v>2671.4410193333333</v>
      </c>
      <c r="G23" s="127">
        <f t="shared" si="8"/>
        <v>66.223293050635561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2041.6070068244435</v>
      </c>
      <c r="K23" s="61">
        <f>GEW!$E$12+($F23-GEW!$E$12)*SUM(Fasering!$D$5:$D$8)</f>
        <v>2167.6304697754649</v>
      </c>
      <c r="L23" s="61">
        <f>GEW!$E$12+($F23-GEW!$E$12)*SUM(Fasering!$D$5:$D$9)</f>
        <v>2293.6539327264859</v>
      </c>
      <c r="M23" s="61">
        <f>GEW!$E$12+($F23-GEW!$E$12)*SUM(Fasering!$D$5:$D$10)</f>
        <v>2419.6773956775069</v>
      </c>
      <c r="N23" s="61">
        <f>GEW!$E$12+($F23-GEW!$E$12)*SUM(Fasering!$D$5:$D$11)</f>
        <v>2545.4175563823123</v>
      </c>
      <c r="O23" s="73">
        <f>GEW!$E$12+($F23-GEW!$E$12)*SUM(Fasering!$D$5:$D$12)</f>
        <v>2671.4410193333333</v>
      </c>
      <c r="P23" s="125">
        <f t="shared" si="3"/>
        <v>0</v>
      </c>
      <c r="Q23" s="127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5"/>
        <v>0</v>
      </c>
      <c r="Z23" s="127">
        <f t="shared" si="6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514.93368026912799</v>
      </c>
      <c r="AJ23" s="9">
        <f>($AK$3+(K23+T23)*12*7.57%)*SUM(Fasering!$D$5:$D$8)</f>
        <v>856.96675649024633</v>
      </c>
      <c r="AK23" s="9">
        <f>($AK$3+(L23+U23)*12*7.57%)*SUM(Fasering!$D$5:$D$9)</f>
        <v>1232.9668708683764</v>
      </c>
      <c r="AL23" s="9">
        <f>($AK$3+(M23+V23)*12*7.57%)*SUM(Fasering!$D$5:$D$10)</f>
        <v>1642.9340234035183</v>
      </c>
      <c r="AM23" s="9">
        <f>($AK$3+(N23+W23)*12*7.57%)*SUM(Fasering!$D$5:$D$11)</f>
        <v>2085.8321514197119</v>
      </c>
      <c r="AN23" s="82">
        <f>($AK$3+(O23+X23)*12*7.57%)*SUM(Fasering!$D$5:$D$12)</f>
        <v>2563.6570219624004</v>
      </c>
      <c r="AO23" s="5">
        <f>($AK$3+(I23+AA23)*12*7.57%)*SUM(Fasering!$D$5)</f>
        <v>0</v>
      </c>
      <c r="AP23" s="9">
        <f>($AK$3+(J23+AB23)*12*7.57%)*SUM(Fasering!$D$5:$D$7)</f>
        <v>514.93368026912799</v>
      </c>
      <c r="AQ23" s="9">
        <f>($AK$3+(K23+AC23)*12*7.57%)*SUM(Fasering!$D$5:$D$8)</f>
        <v>856.96675649024633</v>
      </c>
      <c r="AR23" s="9">
        <f>($AK$3+(L23+AD23)*12*7.57%)*SUM(Fasering!$D$5:$D$9)</f>
        <v>1232.9668708683764</v>
      </c>
      <c r="AS23" s="9">
        <f>($AK$3+(M23+AE23)*12*7.57%)*SUM(Fasering!$D$5:$D$10)</f>
        <v>1642.9340234035183</v>
      </c>
      <c r="AT23" s="9">
        <f>($AK$3+(N23+AF23)*12*7.57%)*SUM(Fasering!$D$5:$D$11)</f>
        <v>2085.8321514197119</v>
      </c>
      <c r="AU23" s="82">
        <f>($AK$3+(O23+AG23)*12*7.57%)*SUM(Fasering!$D$5:$D$12)</f>
        <v>2563.6570219624004</v>
      </c>
    </row>
    <row r="24" spans="1:47" x14ac:dyDescent="0.3">
      <c r="A24" s="32">
        <f t="shared" si="7"/>
        <v>14</v>
      </c>
      <c r="B24" s="125">
        <v>24814.7</v>
      </c>
      <c r="C24" s="126"/>
      <c r="D24" s="125">
        <f t="shared" si="0"/>
        <v>33398.104730000006</v>
      </c>
      <c r="E24" s="127">
        <f t="shared" si="1"/>
        <v>827.91739022655008</v>
      </c>
      <c r="F24" s="125">
        <f t="shared" si="2"/>
        <v>2783.175394166667</v>
      </c>
      <c r="G24" s="127">
        <f t="shared" si="8"/>
        <v>68.993115852212497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2070.4974593636935</v>
      </c>
      <c r="K24" s="61">
        <f>GEW!$E$12+($F24-GEW!$E$12)*SUM(Fasering!$D$5:$D$8)</f>
        <v>2213.0971594892644</v>
      </c>
      <c r="L24" s="61">
        <f>GEW!$E$12+($F24-GEW!$E$12)*SUM(Fasering!$D$5:$D$9)</f>
        <v>2355.6968596148354</v>
      </c>
      <c r="M24" s="61">
        <f>GEW!$E$12+($F24-GEW!$E$12)*SUM(Fasering!$D$5:$D$10)</f>
        <v>2498.2965597404063</v>
      </c>
      <c r="N24" s="61">
        <f>GEW!$E$12+($F24-GEW!$E$12)*SUM(Fasering!$D$5:$D$11)</f>
        <v>2640.5756940410961</v>
      </c>
      <c r="O24" s="73">
        <f>GEW!$E$12+($F24-GEW!$E$12)*SUM(Fasering!$D$5:$D$12)</f>
        <v>2783.1753941666675</v>
      </c>
      <c r="P24" s="125">
        <f t="shared" si="3"/>
        <v>0</v>
      </c>
      <c r="Q24" s="127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5"/>
        <v>0</v>
      </c>
      <c r="Z24" s="127">
        <f t="shared" si="6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521.71944833328814</v>
      </c>
      <c r="AJ24" s="9">
        <f>($AK$3+(K24+T24)*12*7.57%)*SUM(Fasering!$D$5:$D$8)</f>
        <v>873.77324541468488</v>
      </c>
      <c r="AK24" s="9">
        <f>($AK$3+(L24+U24)*12*7.57%)*SUM(Fasering!$D$5:$D$9)</f>
        <v>1264.2618652022807</v>
      </c>
      <c r="AL24" s="9">
        <f>($AK$3+(M24+V24)*12*7.57%)*SUM(Fasering!$D$5:$D$10)</f>
        <v>1693.1853076960749</v>
      </c>
      <c r="AM24" s="9">
        <f>($AK$3+(N24+W24)*12*7.57%)*SUM(Fasering!$D$5:$D$11)</f>
        <v>2159.4498420941832</v>
      </c>
      <c r="AN24" s="82">
        <f>($AK$3+(O24+X24)*12*7.57%)*SUM(Fasering!$D$5:$D$12)</f>
        <v>2665.1565280610012</v>
      </c>
      <c r="AO24" s="5">
        <f>($AK$3+(I24+AA24)*12*7.57%)*SUM(Fasering!$D$5)</f>
        <v>0</v>
      </c>
      <c r="AP24" s="9">
        <f>($AK$3+(J24+AB24)*12*7.57%)*SUM(Fasering!$D$5:$D$7)</f>
        <v>521.71944833328814</v>
      </c>
      <c r="AQ24" s="9">
        <f>($AK$3+(K24+AC24)*12*7.57%)*SUM(Fasering!$D$5:$D$8)</f>
        <v>873.77324541468488</v>
      </c>
      <c r="AR24" s="9">
        <f>($AK$3+(L24+AD24)*12*7.57%)*SUM(Fasering!$D$5:$D$9)</f>
        <v>1264.2618652022807</v>
      </c>
      <c r="AS24" s="9">
        <f>($AK$3+(M24+AE24)*12*7.57%)*SUM(Fasering!$D$5:$D$10)</f>
        <v>1693.1853076960749</v>
      </c>
      <c r="AT24" s="9">
        <f>($AK$3+(N24+AF24)*12*7.57%)*SUM(Fasering!$D$5:$D$11)</f>
        <v>2159.4498420941832</v>
      </c>
      <c r="AU24" s="82">
        <f>($AK$3+(O24+AG24)*12*7.57%)*SUM(Fasering!$D$5:$D$12)</f>
        <v>2665.1565280610012</v>
      </c>
    </row>
    <row r="25" spans="1:47" x14ac:dyDescent="0.3">
      <c r="A25" s="32">
        <f t="shared" si="7"/>
        <v>15</v>
      </c>
      <c r="B25" s="125">
        <v>24814.7</v>
      </c>
      <c r="C25" s="126"/>
      <c r="D25" s="125">
        <f t="shared" si="0"/>
        <v>33398.104730000006</v>
      </c>
      <c r="E25" s="127">
        <f t="shared" si="1"/>
        <v>827.91739022655008</v>
      </c>
      <c r="F25" s="125">
        <f t="shared" si="2"/>
        <v>2783.175394166667</v>
      </c>
      <c r="G25" s="127">
        <f t="shared" si="8"/>
        <v>68.993115852212497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2070.4974593636935</v>
      </c>
      <c r="K25" s="61">
        <f>GEW!$E$12+($F25-GEW!$E$12)*SUM(Fasering!$D$5:$D$8)</f>
        <v>2213.0971594892644</v>
      </c>
      <c r="L25" s="61">
        <f>GEW!$E$12+($F25-GEW!$E$12)*SUM(Fasering!$D$5:$D$9)</f>
        <v>2355.6968596148354</v>
      </c>
      <c r="M25" s="61">
        <f>GEW!$E$12+($F25-GEW!$E$12)*SUM(Fasering!$D$5:$D$10)</f>
        <v>2498.2965597404063</v>
      </c>
      <c r="N25" s="61">
        <f>GEW!$E$12+($F25-GEW!$E$12)*SUM(Fasering!$D$5:$D$11)</f>
        <v>2640.5756940410961</v>
      </c>
      <c r="O25" s="73">
        <f>GEW!$E$12+($F25-GEW!$E$12)*SUM(Fasering!$D$5:$D$12)</f>
        <v>2783.1753941666675</v>
      </c>
      <c r="P25" s="125">
        <f t="shared" si="3"/>
        <v>0</v>
      </c>
      <c r="Q25" s="127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5"/>
        <v>0</v>
      </c>
      <c r="Z25" s="127">
        <f t="shared" si="6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521.71944833328814</v>
      </c>
      <c r="AJ25" s="9">
        <f>($AK$3+(K25+T25)*12*7.57%)*SUM(Fasering!$D$5:$D$8)</f>
        <v>873.77324541468488</v>
      </c>
      <c r="AK25" s="9">
        <f>($AK$3+(L25+U25)*12*7.57%)*SUM(Fasering!$D$5:$D$9)</f>
        <v>1264.2618652022807</v>
      </c>
      <c r="AL25" s="9">
        <f>($AK$3+(M25+V25)*12*7.57%)*SUM(Fasering!$D$5:$D$10)</f>
        <v>1693.1853076960749</v>
      </c>
      <c r="AM25" s="9">
        <f>($AK$3+(N25+W25)*12*7.57%)*SUM(Fasering!$D$5:$D$11)</f>
        <v>2159.4498420941832</v>
      </c>
      <c r="AN25" s="82">
        <f>($AK$3+(O25+X25)*12*7.57%)*SUM(Fasering!$D$5:$D$12)</f>
        <v>2665.1565280610012</v>
      </c>
      <c r="AO25" s="5">
        <f>($AK$3+(I25+AA25)*12*7.57%)*SUM(Fasering!$D$5)</f>
        <v>0</v>
      </c>
      <c r="AP25" s="9">
        <f>($AK$3+(J25+AB25)*12*7.57%)*SUM(Fasering!$D$5:$D$7)</f>
        <v>521.71944833328814</v>
      </c>
      <c r="AQ25" s="9">
        <f>($AK$3+(K25+AC25)*12*7.57%)*SUM(Fasering!$D$5:$D$8)</f>
        <v>873.77324541468488</v>
      </c>
      <c r="AR25" s="9">
        <f>($AK$3+(L25+AD25)*12*7.57%)*SUM(Fasering!$D$5:$D$9)</f>
        <v>1264.2618652022807</v>
      </c>
      <c r="AS25" s="9">
        <f>($AK$3+(M25+AE25)*12*7.57%)*SUM(Fasering!$D$5:$D$10)</f>
        <v>1693.1853076960749</v>
      </c>
      <c r="AT25" s="9">
        <f>($AK$3+(N25+AF25)*12*7.57%)*SUM(Fasering!$D$5:$D$11)</f>
        <v>2159.4498420941832</v>
      </c>
      <c r="AU25" s="82">
        <f>($AK$3+(O25+AG25)*12*7.57%)*SUM(Fasering!$D$5:$D$12)</f>
        <v>2665.1565280610012</v>
      </c>
    </row>
    <row r="26" spans="1:47" x14ac:dyDescent="0.3">
      <c r="A26" s="32">
        <f t="shared" si="7"/>
        <v>16</v>
      </c>
      <c r="B26" s="125">
        <v>25810.92</v>
      </c>
      <c r="C26" s="126"/>
      <c r="D26" s="125">
        <f t="shared" si="0"/>
        <v>34738.917227999998</v>
      </c>
      <c r="E26" s="127">
        <f t="shared" si="1"/>
        <v>861.15526384547309</v>
      </c>
      <c r="F26" s="125">
        <f t="shared" si="2"/>
        <v>2894.9097689999999</v>
      </c>
      <c r="G26" s="127">
        <f t="shared" si="8"/>
        <v>71.762938653789419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2099.387911902943</v>
      </c>
      <c r="K26" s="61">
        <f>GEW!$E$12+($F26-GEW!$E$12)*SUM(Fasering!$D$5:$D$8)</f>
        <v>2258.5638492030635</v>
      </c>
      <c r="L26" s="61">
        <f>GEW!$E$12+($F26-GEW!$E$12)*SUM(Fasering!$D$5:$D$9)</f>
        <v>2417.7397865031844</v>
      </c>
      <c r="M26" s="61">
        <f>GEW!$E$12+($F26-GEW!$E$12)*SUM(Fasering!$D$5:$D$10)</f>
        <v>2576.9157238033049</v>
      </c>
      <c r="N26" s="61">
        <f>GEW!$E$12+($F26-GEW!$E$12)*SUM(Fasering!$D$5:$D$11)</f>
        <v>2735.7338316998794</v>
      </c>
      <c r="O26" s="73">
        <f>GEW!$E$12+($F26-GEW!$E$12)*SUM(Fasering!$D$5:$D$12)</f>
        <v>2894.9097689999999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528.50521639744818</v>
      </c>
      <c r="AJ26" s="9">
        <f>($AK$3+(K26+T26)*12*7.57%)*SUM(Fasering!$D$5:$D$8)</f>
        <v>890.57973433912343</v>
      </c>
      <c r="AK26" s="9">
        <f>($AK$3+(L26+U26)*12*7.57%)*SUM(Fasering!$D$5:$D$9)</f>
        <v>1295.5568595361844</v>
      </c>
      <c r="AL26" s="9">
        <f>($AK$3+(M26+V26)*12*7.57%)*SUM(Fasering!$D$5:$D$10)</f>
        <v>1743.4365919886311</v>
      </c>
      <c r="AM26" s="9">
        <f>($AK$3+(N26+W26)*12*7.57%)*SUM(Fasering!$D$5:$D$11)</f>
        <v>2233.0675327686545</v>
      </c>
      <c r="AN26" s="82">
        <f>($AK$3+(O26+X26)*12*7.57%)*SUM(Fasering!$D$5:$D$12)</f>
        <v>2766.6560341596005</v>
      </c>
      <c r="AO26" s="5">
        <f>($AK$3+(I26+AA26)*12*7.57%)*SUM(Fasering!$D$5)</f>
        <v>0</v>
      </c>
      <c r="AP26" s="9">
        <f>($AK$3+(J26+AB26)*12*7.57%)*SUM(Fasering!$D$5:$D$7)</f>
        <v>528.50521639744818</v>
      </c>
      <c r="AQ26" s="9">
        <f>($AK$3+(K26+AC26)*12*7.57%)*SUM(Fasering!$D$5:$D$8)</f>
        <v>890.57973433912343</v>
      </c>
      <c r="AR26" s="9">
        <f>($AK$3+(L26+AD26)*12*7.57%)*SUM(Fasering!$D$5:$D$9)</f>
        <v>1295.5568595361844</v>
      </c>
      <c r="AS26" s="9">
        <f>($AK$3+(M26+AE26)*12*7.57%)*SUM(Fasering!$D$5:$D$10)</f>
        <v>1743.4365919886311</v>
      </c>
      <c r="AT26" s="9">
        <f>($AK$3+(N26+AF26)*12*7.57%)*SUM(Fasering!$D$5:$D$11)</f>
        <v>2233.0675327686545</v>
      </c>
      <c r="AU26" s="82">
        <f>($AK$3+(O26+AG26)*12*7.57%)*SUM(Fasering!$D$5:$D$12)</f>
        <v>2766.6560341596005</v>
      </c>
    </row>
    <row r="27" spans="1:47" x14ac:dyDescent="0.3">
      <c r="A27" s="32">
        <f t="shared" si="7"/>
        <v>17</v>
      </c>
      <c r="B27" s="125">
        <v>25810.92</v>
      </c>
      <c r="C27" s="126"/>
      <c r="D27" s="125">
        <f t="shared" si="0"/>
        <v>34738.917227999998</v>
      </c>
      <c r="E27" s="127">
        <f t="shared" si="1"/>
        <v>861.15526384547309</v>
      </c>
      <c r="F27" s="125">
        <f t="shared" si="2"/>
        <v>2894.9097689999999</v>
      </c>
      <c r="G27" s="127">
        <f t="shared" si="8"/>
        <v>71.762938653789419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2099.387911902943</v>
      </c>
      <c r="K27" s="61">
        <f>GEW!$E$12+($F27-GEW!$E$12)*SUM(Fasering!$D$5:$D$8)</f>
        <v>2258.5638492030635</v>
      </c>
      <c r="L27" s="61">
        <f>GEW!$E$12+($F27-GEW!$E$12)*SUM(Fasering!$D$5:$D$9)</f>
        <v>2417.7397865031844</v>
      </c>
      <c r="M27" s="61">
        <f>GEW!$E$12+($F27-GEW!$E$12)*SUM(Fasering!$D$5:$D$10)</f>
        <v>2576.9157238033049</v>
      </c>
      <c r="N27" s="61">
        <f>GEW!$E$12+($F27-GEW!$E$12)*SUM(Fasering!$D$5:$D$11)</f>
        <v>2735.7338316998794</v>
      </c>
      <c r="O27" s="73">
        <f>GEW!$E$12+($F27-GEW!$E$12)*SUM(Fasering!$D$5:$D$12)</f>
        <v>2894.9097689999999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528.50521639744818</v>
      </c>
      <c r="AJ27" s="9">
        <f>($AK$3+(K27+T27)*12*7.57%)*SUM(Fasering!$D$5:$D$8)</f>
        <v>890.57973433912343</v>
      </c>
      <c r="AK27" s="9">
        <f>($AK$3+(L27+U27)*12*7.57%)*SUM(Fasering!$D$5:$D$9)</f>
        <v>1295.5568595361844</v>
      </c>
      <c r="AL27" s="9">
        <f>($AK$3+(M27+V27)*12*7.57%)*SUM(Fasering!$D$5:$D$10)</f>
        <v>1743.4365919886311</v>
      </c>
      <c r="AM27" s="9">
        <f>($AK$3+(N27+W27)*12*7.57%)*SUM(Fasering!$D$5:$D$11)</f>
        <v>2233.0675327686545</v>
      </c>
      <c r="AN27" s="82">
        <f>($AK$3+(O27+X27)*12*7.57%)*SUM(Fasering!$D$5:$D$12)</f>
        <v>2766.6560341596005</v>
      </c>
      <c r="AO27" s="5">
        <f>($AK$3+(I27+AA27)*12*7.57%)*SUM(Fasering!$D$5)</f>
        <v>0</v>
      </c>
      <c r="AP27" s="9">
        <f>($AK$3+(J27+AB27)*12*7.57%)*SUM(Fasering!$D$5:$D$7)</f>
        <v>528.50521639744818</v>
      </c>
      <c r="AQ27" s="9">
        <f>($AK$3+(K27+AC27)*12*7.57%)*SUM(Fasering!$D$5:$D$8)</f>
        <v>890.57973433912343</v>
      </c>
      <c r="AR27" s="9">
        <f>($AK$3+(L27+AD27)*12*7.57%)*SUM(Fasering!$D$5:$D$9)</f>
        <v>1295.5568595361844</v>
      </c>
      <c r="AS27" s="9">
        <f>($AK$3+(M27+AE27)*12*7.57%)*SUM(Fasering!$D$5:$D$10)</f>
        <v>1743.4365919886311</v>
      </c>
      <c r="AT27" s="9">
        <f>($AK$3+(N27+AF27)*12*7.57%)*SUM(Fasering!$D$5:$D$11)</f>
        <v>2233.0675327686545</v>
      </c>
      <c r="AU27" s="82">
        <f>($AK$3+(O27+AG27)*12*7.57%)*SUM(Fasering!$D$5:$D$12)</f>
        <v>2766.6560341596005</v>
      </c>
    </row>
    <row r="28" spans="1:47" x14ac:dyDescent="0.3">
      <c r="A28" s="32">
        <f t="shared" si="7"/>
        <v>18</v>
      </c>
      <c r="B28" s="125">
        <v>26807.15</v>
      </c>
      <c r="C28" s="126"/>
      <c r="D28" s="125">
        <f t="shared" si="0"/>
        <v>36079.743185000007</v>
      </c>
      <c r="E28" s="127">
        <f t="shared" si="1"/>
        <v>894.39347110429139</v>
      </c>
      <c r="F28" s="125">
        <f t="shared" si="2"/>
        <v>3006.6452654166669</v>
      </c>
      <c r="G28" s="127">
        <f t="shared" si="8"/>
        <v>74.53278925869094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2128.2786544429209</v>
      </c>
      <c r="K28" s="61">
        <f>GEW!$E$12+($F28-GEW!$E$12)*SUM(Fasering!$D$5:$D$8)</f>
        <v>2304.0309953089222</v>
      </c>
      <c r="L28" s="61">
        <f>GEW!$E$12+($F28-GEW!$E$12)*SUM(Fasering!$D$5:$D$9)</f>
        <v>2479.783336174924</v>
      </c>
      <c r="M28" s="61">
        <f>GEW!$E$12+($F28-GEW!$E$12)*SUM(Fasering!$D$5:$D$10)</f>
        <v>2655.5356770409253</v>
      </c>
      <c r="N28" s="61">
        <f>GEW!$E$12+($F28-GEW!$E$12)*SUM(Fasering!$D$5:$D$11)</f>
        <v>2830.8929245506656</v>
      </c>
      <c r="O28" s="73">
        <f>GEW!$E$12+($F28-GEW!$E$12)*SUM(Fasering!$D$5:$D$12)</f>
        <v>3006.6452654166669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535.29105257676417</v>
      </c>
      <c r="AJ28" s="9">
        <f>($AK$3+(K28+T28)*12*7.57%)*SUM(Fasering!$D$5:$D$8)</f>
        <v>907.38639196614724</v>
      </c>
      <c r="AK28" s="9">
        <f>($AK$3+(L28+U28)*12*7.57%)*SUM(Fasering!$D$5:$D$9)</f>
        <v>1326.8521680074714</v>
      </c>
      <c r="AL28" s="9">
        <f>($AK$3+(M28+V28)*12*7.57%)*SUM(Fasering!$D$5:$D$10)</f>
        <v>1793.6883807007368</v>
      </c>
      <c r="AM28" s="9">
        <f>($AK$3+(N28+W28)*12*7.57%)*SUM(Fasering!$D$5:$D$11)</f>
        <v>2306.6859624133399</v>
      </c>
      <c r="AN28" s="82">
        <f>($AK$3+(O28+X28)*12*7.57%)*SUM(Fasering!$D$5:$D$12)</f>
        <v>2868.1565591045005</v>
      </c>
      <c r="AO28" s="5">
        <f>($AK$3+(I28+AA28)*12*7.57%)*SUM(Fasering!$D$5)</f>
        <v>0</v>
      </c>
      <c r="AP28" s="9">
        <f>($AK$3+(J28+AB28)*12*7.57%)*SUM(Fasering!$D$5:$D$7)</f>
        <v>535.29105257676417</v>
      </c>
      <c r="AQ28" s="9">
        <f>($AK$3+(K28+AC28)*12*7.57%)*SUM(Fasering!$D$5:$D$8)</f>
        <v>907.38639196614724</v>
      </c>
      <c r="AR28" s="9">
        <f>($AK$3+(L28+AD28)*12*7.57%)*SUM(Fasering!$D$5:$D$9)</f>
        <v>1326.8521680074714</v>
      </c>
      <c r="AS28" s="9">
        <f>($AK$3+(M28+AE28)*12*7.57%)*SUM(Fasering!$D$5:$D$10)</f>
        <v>1793.6883807007368</v>
      </c>
      <c r="AT28" s="9">
        <f>($AK$3+(N28+AF28)*12*7.57%)*SUM(Fasering!$D$5:$D$11)</f>
        <v>2306.6859624133399</v>
      </c>
      <c r="AU28" s="82">
        <f>($AK$3+(O28+AG28)*12*7.57%)*SUM(Fasering!$D$5:$D$12)</f>
        <v>2868.1565591045005</v>
      </c>
    </row>
    <row r="29" spans="1:47" x14ac:dyDescent="0.3">
      <c r="A29" s="32">
        <f t="shared" si="7"/>
        <v>19</v>
      </c>
      <c r="B29" s="125">
        <v>26807.15</v>
      </c>
      <c r="C29" s="126"/>
      <c r="D29" s="125">
        <f t="shared" si="0"/>
        <v>36079.743185000007</v>
      </c>
      <c r="E29" s="127">
        <f t="shared" si="1"/>
        <v>894.39347110429139</v>
      </c>
      <c r="F29" s="125">
        <f t="shared" si="2"/>
        <v>3006.6452654166669</v>
      </c>
      <c r="G29" s="127">
        <f t="shared" si="8"/>
        <v>74.53278925869094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2128.2786544429209</v>
      </c>
      <c r="K29" s="61">
        <f>GEW!$E$12+($F29-GEW!$E$12)*SUM(Fasering!$D$5:$D$8)</f>
        <v>2304.0309953089222</v>
      </c>
      <c r="L29" s="61">
        <f>GEW!$E$12+($F29-GEW!$E$12)*SUM(Fasering!$D$5:$D$9)</f>
        <v>2479.783336174924</v>
      </c>
      <c r="M29" s="61">
        <f>GEW!$E$12+($F29-GEW!$E$12)*SUM(Fasering!$D$5:$D$10)</f>
        <v>2655.5356770409253</v>
      </c>
      <c r="N29" s="61">
        <f>GEW!$E$12+($F29-GEW!$E$12)*SUM(Fasering!$D$5:$D$11)</f>
        <v>2830.8929245506656</v>
      </c>
      <c r="O29" s="73">
        <f>GEW!$E$12+($F29-GEW!$E$12)*SUM(Fasering!$D$5:$D$12)</f>
        <v>3006.6452654166669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535.29105257676417</v>
      </c>
      <c r="AJ29" s="9">
        <f>($AK$3+(K29+T29)*12*7.57%)*SUM(Fasering!$D$5:$D$8)</f>
        <v>907.38639196614724</v>
      </c>
      <c r="AK29" s="9">
        <f>($AK$3+(L29+U29)*12*7.57%)*SUM(Fasering!$D$5:$D$9)</f>
        <v>1326.8521680074714</v>
      </c>
      <c r="AL29" s="9">
        <f>($AK$3+(M29+V29)*12*7.57%)*SUM(Fasering!$D$5:$D$10)</f>
        <v>1793.6883807007368</v>
      </c>
      <c r="AM29" s="9">
        <f>($AK$3+(N29+W29)*12*7.57%)*SUM(Fasering!$D$5:$D$11)</f>
        <v>2306.6859624133399</v>
      </c>
      <c r="AN29" s="82">
        <f>($AK$3+(O29+X29)*12*7.57%)*SUM(Fasering!$D$5:$D$12)</f>
        <v>2868.1565591045005</v>
      </c>
      <c r="AO29" s="5">
        <f>($AK$3+(I29+AA29)*12*7.57%)*SUM(Fasering!$D$5)</f>
        <v>0</v>
      </c>
      <c r="AP29" s="9">
        <f>($AK$3+(J29+AB29)*12*7.57%)*SUM(Fasering!$D$5:$D$7)</f>
        <v>535.29105257676417</v>
      </c>
      <c r="AQ29" s="9">
        <f>($AK$3+(K29+AC29)*12*7.57%)*SUM(Fasering!$D$5:$D$8)</f>
        <v>907.38639196614724</v>
      </c>
      <c r="AR29" s="9">
        <f>($AK$3+(L29+AD29)*12*7.57%)*SUM(Fasering!$D$5:$D$9)</f>
        <v>1326.8521680074714</v>
      </c>
      <c r="AS29" s="9">
        <f>($AK$3+(M29+AE29)*12*7.57%)*SUM(Fasering!$D$5:$D$10)</f>
        <v>1793.6883807007368</v>
      </c>
      <c r="AT29" s="9">
        <f>($AK$3+(N29+AF29)*12*7.57%)*SUM(Fasering!$D$5:$D$11)</f>
        <v>2306.6859624133399</v>
      </c>
      <c r="AU29" s="82">
        <f>($AK$3+(O29+AG29)*12*7.57%)*SUM(Fasering!$D$5:$D$12)</f>
        <v>2868.1565591045005</v>
      </c>
    </row>
    <row r="30" spans="1:47" x14ac:dyDescent="0.3">
      <c r="A30" s="32">
        <f t="shared" si="7"/>
        <v>20</v>
      </c>
      <c r="B30" s="125">
        <v>27803.37</v>
      </c>
      <c r="C30" s="126"/>
      <c r="D30" s="125">
        <f t="shared" si="0"/>
        <v>37420.555682999999</v>
      </c>
      <c r="E30" s="127">
        <f t="shared" si="1"/>
        <v>927.6313447232144</v>
      </c>
      <c r="F30" s="125">
        <f t="shared" si="2"/>
        <v>3118.3796402499997</v>
      </c>
      <c r="G30" s="127">
        <f t="shared" si="8"/>
        <v>77.302612060267862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2157.1691069821704</v>
      </c>
      <c r="K30" s="61">
        <f>GEW!$E$12+($F30-GEW!$E$12)*SUM(Fasering!$D$5:$D$8)</f>
        <v>2349.4976850227217</v>
      </c>
      <c r="L30" s="61">
        <f>GEW!$E$12+($F30-GEW!$E$12)*SUM(Fasering!$D$5:$D$9)</f>
        <v>2541.826263063273</v>
      </c>
      <c r="M30" s="61">
        <f>GEW!$E$12+($F30-GEW!$E$12)*SUM(Fasering!$D$5:$D$10)</f>
        <v>2734.1548411038243</v>
      </c>
      <c r="N30" s="61">
        <f>GEW!$E$12+($F30-GEW!$E$12)*SUM(Fasering!$D$5:$D$11)</f>
        <v>2926.0510622094489</v>
      </c>
      <c r="O30" s="73">
        <f>GEW!$E$12+($F30-GEW!$E$12)*SUM(Fasering!$D$5:$D$12)</f>
        <v>3118.3796402500002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542.07682064092421</v>
      </c>
      <c r="AJ30" s="9">
        <f>($AK$3+(K30+T30)*12*7.57%)*SUM(Fasering!$D$5:$D$8)</f>
        <v>924.1928808905858</v>
      </c>
      <c r="AK30" s="9">
        <f>($AK$3+(L30+U30)*12*7.57%)*SUM(Fasering!$D$5:$D$9)</f>
        <v>1358.1471623413756</v>
      </c>
      <c r="AL30" s="9">
        <f>($AK$3+(M30+V30)*12*7.57%)*SUM(Fasering!$D$5:$D$10)</f>
        <v>1843.9396649932933</v>
      </c>
      <c r="AM30" s="9">
        <f>($AK$3+(N30+W30)*12*7.57%)*SUM(Fasering!$D$5:$D$11)</f>
        <v>2380.3036530878117</v>
      </c>
      <c r="AN30" s="82">
        <f>($AK$3+(O30+X30)*12*7.57%)*SUM(Fasering!$D$5:$D$12)</f>
        <v>2969.6560652031008</v>
      </c>
      <c r="AO30" s="5">
        <f>($AK$3+(I30+AA30)*12*7.57%)*SUM(Fasering!$D$5)</f>
        <v>0</v>
      </c>
      <c r="AP30" s="9">
        <f>($AK$3+(J30+AB30)*12*7.57%)*SUM(Fasering!$D$5:$D$7)</f>
        <v>542.07682064092421</v>
      </c>
      <c r="AQ30" s="9">
        <f>($AK$3+(K30+AC30)*12*7.57%)*SUM(Fasering!$D$5:$D$8)</f>
        <v>924.1928808905858</v>
      </c>
      <c r="AR30" s="9">
        <f>($AK$3+(L30+AD30)*12*7.57%)*SUM(Fasering!$D$5:$D$9)</f>
        <v>1358.1471623413756</v>
      </c>
      <c r="AS30" s="9">
        <f>($AK$3+(M30+AE30)*12*7.57%)*SUM(Fasering!$D$5:$D$10)</f>
        <v>1843.9396649932933</v>
      </c>
      <c r="AT30" s="9">
        <f>($AK$3+(N30+AF30)*12*7.57%)*SUM(Fasering!$D$5:$D$11)</f>
        <v>2380.3036530878117</v>
      </c>
      <c r="AU30" s="82">
        <f>($AK$3+(O30+AG30)*12*7.57%)*SUM(Fasering!$D$5:$D$12)</f>
        <v>2969.6560652031008</v>
      </c>
    </row>
    <row r="31" spans="1:47" x14ac:dyDescent="0.3">
      <c r="A31" s="32">
        <f t="shared" si="7"/>
        <v>21</v>
      </c>
      <c r="B31" s="125">
        <v>27803.37</v>
      </c>
      <c r="C31" s="126"/>
      <c r="D31" s="125">
        <f t="shared" si="0"/>
        <v>37420.555682999999</v>
      </c>
      <c r="E31" s="127">
        <f t="shared" si="1"/>
        <v>927.6313447232144</v>
      </c>
      <c r="F31" s="125">
        <f t="shared" si="2"/>
        <v>3118.3796402499997</v>
      </c>
      <c r="G31" s="127">
        <f t="shared" si="8"/>
        <v>77.302612060267862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2157.1691069821704</v>
      </c>
      <c r="K31" s="61">
        <f>GEW!$E$12+($F31-GEW!$E$12)*SUM(Fasering!$D$5:$D$8)</f>
        <v>2349.4976850227217</v>
      </c>
      <c r="L31" s="61">
        <f>GEW!$E$12+($F31-GEW!$E$12)*SUM(Fasering!$D$5:$D$9)</f>
        <v>2541.826263063273</v>
      </c>
      <c r="M31" s="61">
        <f>GEW!$E$12+($F31-GEW!$E$12)*SUM(Fasering!$D$5:$D$10)</f>
        <v>2734.1548411038243</v>
      </c>
      <c r="N31" s="61">
        <f>GEW!$E$12+($F31-GEW!$E$12)*SUM(Fasering!$D$5:$D$11)</f>
        <v>2926.0510622094489</v>
      </c>
      <c r="O31" s="73">
        <f>GEW!$E$12+($F31-GEW!$E$12)*SUM(Fasering!$D$5:$D$12)</f>
        <v>3118.3796402500002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542.07682064092421</v>
      </c>
      <c r="AJ31" s="9">
        <f>($AK$3+(K31+T31)*12*7.57%)*SUM(Fasering!$D$5:$D$8)</f>
        <v>924.1928808905858</v>
      </c>
      <c r="AK31" s="9">
        <f>($AK$3+(L31+U31)*12*7.57%)*SUM(Fasering!$D$5:$D$9)</f>
        <v>1358.1471623413756</v>
      </c>
      <c r="AL31" s="9">
        <f>($AK$3+(M31+V31)*12*7.57%)*SUM(Fasering!$D$5:$D$10)</f>
        <v>1843.9396649932933</v>
      </c>
      <c r="AM31" s="9">
        <f>($AK$3+(N31+W31)*12*7.57%)*SUM(Fasering!$D$5:$D$11)</f>
        <v>2380.3036530878117</v>
      </c>
      <c r="AN31" s="82">
        <f>($AK$3+(O31+X31)*12*7.57%)*SUM(Fasering!$D$5:$D$12)</f>
        <v>2969.6560652031008</v>
      </c>
      <c r="AO31" s="5">
        <f>($AK$3+(I31+AA31)*12*7.57%)*SUM(Fasering!$D$5)</f>
        <v>0</v>
      </c>
      <c r="AP31" s="9">
        <f>($AK$3+(J31+AB31)*12*7.57%)*SUM(Fasering!$D$5:$D$7)</f>
        <v>542.07682064092421</v>
      </c>
      <c r="AQ31" s="9">
        <f>($AK$3+(K31+AC31)*12*7.57%)*SUM(Fasering!$D$5:$D$8)</f>
        <v>924.1928808905858</v>
      </c>
      <c r="AR31" s="9">
        <f>($AK$3+(L31+AD31)*12*7.57%)*SUM(Fasering!$D$5:$D$9)</f>
        <v>1358.1471623413756</v>
      </c>
      <c r="AS31" s="9">
        <f>($AK$3+(M31+AE31)*12*7.57%)*SUM(Fasering!$D$5:$D$10)</f>
        <v>1843.9396649932933</v>
      </c>
      <c r="AT31" s="9">
        <f>($AK$3+(N31+AF31)*12*7.57%)*SUM(Fasering!$D$5:$D$11)</f>
        <v>2380.3036530878117</v>
      </c>
      <c r="AU31" s="82">
        <f>($AK$3+(O31+AG31)*12*7.57%)*SUM(Fasering!$D$5:$D$12)</f>
        <v>2969.6560652031008</v>
      </c>
    </row>
    <row r="32" spans="1:47" x14ac:dyDescent="0.3">
      <c r="A32" s="32">
        <f t="shared" si="7"/>
        <v>22</v>
      </c>
      <c r="B32" s="125">
        <v>28799.59</v>
      </c>
      <c r="C32" s="126"/>
      <c r="D32" s="125">
        <f t="shared" si="0"/>
        <v>38761.368181000005</v>
      </c>
      <c r="E32" s="127">
        <f t="shared" si="1"/>
        <v>960.86921834213786</v>
      </c>
      <c r="F32" s="125">
        <f t="shared" si="2"/>
        <v>3230.1140150833335</v>
      </c>
      <c r="G32" s="127">
        <f t="shared" si="8"/>
        <v>80.072434861844812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2186.0595595214199</v>
      </c>
      <c r="K32" s="61">
        <f>GEW!$E$12+($F32-GEW!$E$12)*SUM(Fasering!$D$5:$D$8)</f>
        <v>2394.9643747365212</v>
      </c>
      <c r="L32" s="61">
        <f>GEW!$E$12+($F32-GEW!$E$12)*SUM(Fasering!$D$5:$D$9)</f>
        <v>2603.8691899516225</v>
      </c>
      <c r="M32" s="61">
        <f>GEW!$E$12+($F32-GEW!$E$12)*SUM(Fasering!$D$5:$D$10)</f>
        <v>2812.7740051667238</v>
      </c>
      <c r="N32" s="61">
        <f>GEW!$E$12+($F32-GEW!$E$12)*SUM(Fasering!$D$5:$D$11)</f>
        <v>3021.2091998682326</v>
      </c>
      <c r="O32" s="73">
        <f>GEW!$E$12+($F32-GEW!$E$12)*SUM(Fasering!$D$5:$D$12)</f>
        <v>3230.1140150833335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548.86258870508425</v>
      </c>
      <c r="AJ32" s="9">
        <f>($AK$3+(K32+T32)*12*7.57%)*SUM(Fasering!$D$5:$D$8)</f>
        <v>940.99936981502435</v>
      </c>
      <c r="AK32" s="9">
        <f>($AK$3+(L32+U32)*12*7.57%)*SUM(Fasering!$D$5:$D$9)</f>
        <v>1389.4421566752796</v>
      </c>
      <c r="AL32" s="9">
        <f>($AK$3+(M32+V32)*12*7.57%)*SUM(Fasering!$D$5:$D$10)</f>
        <v>1894.1909492858499</v>
      </c>
      <c r="AM32" s="9">
        <f>($AK$3+(N32+W32)*12*7.57%)*SUM(Fasering!$D$5:$D$11)</f>
        <v>2453.921343762283</v>
      </c>
      <c r="AN32" s="82">
        <f>($AK$3+(O32+X32)*12*7.57%)*SUM(Fasering!$D$5:$D$12)</f>
        <v>3071.1555713017005</v>
      </c>
      <c r="AO32" s="5">
        <f>($AK$3+(I32+AA32)*12*7.57%)*SUM(Fasering!$D$5)</f>
        <v>0</v>
      </c>
      <c r="AP32" s="9">
        <f>($AK$3+(J32+AB32)*12*7.57%)*SUM(Fasering!$D$5:$D$7)</f>
        <v>548.86258870508425</v>
      </c>
      <c r="AQ32" s="9">
        <f>($AK$3+(K32+AC32)*12*7.57%)*SUM(Fasering!$D$5:$D$8)</f>
        <v>940.99936981502435</v>
      </c>
      <c r="AR32" s="9">
        <f>($AK$3+(L32+AD32)*12*7.57%)*SUM(Fasering!$D$5:$D$9)</f>
        <v>1389.4421566752796</v>
      </c>
      <c r="AS32" s="9">
        <f>($AK$3+(M32+AE32)*12*7.57%)*SUM(Fasering!$D$5:$D$10)</f>
        <v>1894.1909492858499</v>
      </c>
      <c r="AT32" s="9">
        <f>($AK$3+(N32+AF32)*12*7.57%)*SUM(Fasering!$D$5:$D$11)</f>
        <v>2453.921343762283</v>
      </c>
      <c r="AU32" s="82">
        <f>($AK$3+(O32+AG32)*12*7.57%)*SUM(Fasering!$D$5:$D$12)</f>
        <v>3071.1555713017005</v>
      </c>
    </row>
    <row r="33" spans="1:47" x14ac:dyDescent="0.3">
      <c r="A33" s="32">
        <f t="shared" si="7"/>
        <v>23</v>
      </c>
      <c r="B33" s="125">
        <v>29795.82</v>
      </c>
      <c r="C33" s="126"/>
      <c r="D33" s="125">
        <f t="shared" si="0"/>
        <v>40102.194137999999</v>
      </c>
      <c r="E33" s="127">
        <f t="shared" si="1"/>
        <v>994.10742560095582</v>
      </c>
      <c r="F33" s="125">
        <f t="shared" si="2"/>
        <v>3341.8495115000005</v>
      </c>
      <c r="G33" s="127">
        <f t="shared" si="8"/>
        <v>82.842285466746333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2214.9503020613979</v>
      </c>
      <c r="K33" s="61">
        <f>GEW!$E$12+($F33-GEW!$E$12)*SUM(Fasering!$D$5:$D$8)</f>
        <v>2440.43152084238</v>
      </c>
      <c r="L33" s="61">
        <f>GEW!$E$12+($F33-GEW!$E$12)*SUM(Fasering!$D$5:$D$9)</f>
        <v>2665.9127396233621</v>
      </c>
      <c r="M33" s="61">
        <f>GEW!$E$12+($F33-GEW!$E$12)*SUM(Fasering!$D$5:$D$10)</f>
        <v>2891.3939584043442</v>
      </c>
      <c r="N33" s="61">
        <f>GEW!$E$12+($F33-GEW!$E$12)*SUM(Fasering!$D$5:$D$11)</f>
        <v>3116.3682927190189</v>
      </c>
      <c r="O33" s="73">
        <f>GEW!$E$12+($F33-GEW!$E$12)*SUM(Fasering!$D$5:$D$12)</f>
        <v>3341.8495115000005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555.64842488440036</v>
      </c>
      <c r="AJ33" s="9">
        <f>($AK$3+(K33+T33)*12*7.57%)*SUM(Fasering!$D$5:$D$8)</f>
        <v>957.80602744204805</v>
      </c>
      <c r="AK33" s="9">
        <f>($AK$3+(L33+U33)*12*7.57%)*SUM(Fasering!$D$5:$D$9)</f>
        <v>1420.7374651465664</v>
      </c>
      <c r="AL33" s="9">
        <f>($AK$3+(M33+V33)*12*7.57%)*SUM(Fasering!$D$5:$D$10)</f>
        <v>1944.4427379979556</v>
      </c>
      <c r="AM33" s="9">
        <f>($AK$3+(N33+W33)*12*7.57%)*SUM(Fasering!$D$5:$D$11)</f>
        <v>2527.5397734069693</v>
      </c>
      <c r="AN33" s="82">
        <f>($AK$3+(O33+X33)*12*7.57%)*SUM(Fasering!$D$5:$D$12)</f>
        <v>3172.6560962466015</v>
      </c>
      <c r="AO33" s="5">
        <f>($AK$3+(I33+AA33)*12*7.57%)*SUM(Fasering!$D$5)</f>
        <v>0</v>
      </c>
      <c r="AP33" s="9">
        <f>($AK$3+(J33+AB33)*12*7.57%)*SUM(Fasering!$D$5:$D$7)</f>
        <v>555.64842488440036</v>
      </c>
      <c r="AQ33" s="9">
        <f>($AK$3+(K33+AC33)*12*7.57%)*SUM(Fasering!$D$5:$D$8)</f>
        <v>957.80602744204805</v>
      </c>
      <c r="AR33" s="9">
        <f>($AK$3+(L33+AD33)*12*7.57%)*SUM(Fasering!$D$5:$D$9)</f>
        <v>1420.7374651465664</v>
      </c>
      <c r="AS33" s="9">
        <f>($AK$3+(M33+AE33)*12*7.57%)*SUM(Fasering!$D$5:$D$10)</f>
        <v>1944.4427379979556</v>
      </c>
      <c r="AT33" s="9">
        <f>($AK$3+(N33+AF33)*12*7.57%)*SUM(Fasering!$D$5:$D$11)</f>
        <v>2527.5397734069693</v>
      </c>
      <c r="AU33" s="82">
        <f>($AK$3+(O33+AG33)*12*7.57%)*SUM(Fasering!$D$5:$D$12)</f>
        <v>3172.6560962466015</v>
      </c>
    </row>
    <row r="34" spans="1:47" x14ac:dyDescent="0.3">
      <c r="A34" s="32">
        <f t="shared" si="7"/>
        <v>24</v>
      </c>
      <c r="B34" s="125">
        <v>30792.04</v>
      </c>
      <c r="C34" s="126"/>
      <c r="D34" s="125">
        <f t="shared" si="0"/>
        <v>41443.006636000006</v>
      </c>
      <c r="E34" s="127">
        <f t="shared" si="1"/>
        <v>1027.3452992198793</v>
      </c>
      <c r="F34" s="125">
        <f t="shared" si="2"/>
        <v>3453.5838863333338</v>
      </c>
      <c r="G34" s="127">
        <f t="shared" si="8"/>
        <v>85.612108268323269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2243.8407546006474</v>
      </c>
      <c r="K34" s="61">
        <f>GEW!$E$12+($F34-GEW!$E$12)*SUM(Fasering!$D$5:$D$8)</f>
        <v>2485.8982105561795</v>
      </c>
      <c r="L34" s="61">
        <f>GEW!$E$12+($F34-GEW!$E$12)*SUM(Fasering!$D$5:$D$9)</f>
        <v>2727.9556665117116</v>
      </c>
      <c r="M34" s="61">
        <f>GEW!$E$12+($F34-GEW!$E$12)*SUM(Fasering!$D$5:$D$10)</f>
        <v>2970.0131224672432</v>
      </c>
      <c r="N34" s="61">
        <f>GEW!$E$12+($F34-GEW!$E$12)*SUM(Fasering!$D$5:$D$11)</f>
        <v>3211.5264303778022</v>
      </c>
      <c r="O34" s="73">
        <f>GEW!$E$12+($F34-GEW!$E$12)*SUM(Fasering!$D$5:$D$12)</f>
        <v>3453.5838863333342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562.43419294856028</v>
      </c>
      <c r="AJ34" s="9">
        <f>($AK$3+(K34+T34)*12*7.57%)*SUM(Fasering!$D$5:$D$8)</f>
        <v>974.61251636648672</v>
      </c>
      <c r="AK34" s="9">
        <f>($AK$3+(L34+U34)*12*7.57%)*SUM(Fasering!$D$5:$D$9)</f>
        <v>1452.0324594804706</v>
      </c>
      <c r="AL34" s="9">
        <f>($AK$3+(M34+V34)*12*7.57%)*SUM(Fasering!$D$5:$D$10)</f>
        <v>1994.6940222905121</v>
      </c>
      <c r="AM34" s="9">
        <f>($AK$3+(N34+W34)*12*7.57%)*SUM(Fasering!$D$5:$D$11)</f>
        <v>2601.1574640814401</v>
      </c>
      <c r="AN34" s="82">
        <f>($AK$3+(O34+X34)*12*7.57%)*SUM(Fasering!$D$5:$D$12)</f>
        <v>3274.1556023452022</v>
      </c>
      <c r="AO34" s="5">
        <f>($AK$3+(I34+AA34)*12*7.57%)*SUM(Fasering!$D$5)</f>
        <v>0</v>
      </c>
      <c r="AP34" s="9">
        <f>($AK$3+(J34+AB34)*12*7.57%)*SUM(Fasering!$D$5:$D$7)</f>
        <v>562.43419294856028</v>
      </c>
      <c r="AQ34" s="9">
        <f>($AK$3+(K34+AC34)*12*7.57%)*SUM(Fasering!$D$5:$D$8)</f>
        <v>974.61251636648672</v>
      </c>
      <c r="AR34" s="9">
        <f>($AK$3+(L34+AD34)*12*7.57%)*SUM(Fasering!$D$5:$D$9)</f>
        <v>1452.0324594804706</v>
      </c>
      <c r="AS34" s="9">
        <f>($AK$3+(M34+AE34)*12*7.57%)*SUM(Fasering!$D$5:$D$10)</f>
        <v>1994.6940222905121</v>
      </c>
      <c r="AT34" s="9">
        <f>($AK$3+(N34+AF34)*12*7.57%)*SUM(Fasering!$D$5:$D$11)</f>
        <v>2601.1574640814401</v>
      </c>
      <c r="AU34" s="82">
        <f>($AK$3+(O34+AG34)*12*7.57%)*SUM(Fasering!$D$5:$D$12)</f>
        <v>3274.1556023452022</v>
      </c>
    </row>
    <row r="35" spans="1:47" x14ac:dyDescent="0.3">
      <c r="A35" s="32">
        <f t="shared" si="7"/>
        <v>25</v>
      </c>
      <c r="B35" s="125">
        <v>30792.04</v>
      </c>
      <c r="C35" s="126"/>
      <c r="D35" s="125">
        <f t="shared" si="0"/>
        <v>41443.006636000006</v>
      </c>
      <c r="E35" s="127">
        <f t="shared" si="1"/>
        <v>1027.3452992198793</v>
      </c>
      <c r="F35" s="125">
        <f t="shared" si="2"/>
        <v>3453.5838863333338</v>
      </c>
      <c r="G35" s="127">
        <f t="shared" si="8"/>
        <v>85.612108268323269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2243.8407546006474</v>
      </c>
      <c r="K35" s="61">
        <f>GEW!$E$12+($F35-GEW!$E$12)*SUM(Fasering!$D$5:$D$8)</f>
        <v>2485.8982105561795</v>
      </c>
      <c r="L35" s="61">
        <f>GEW!$E$12+($F35-GEW!$E$12)*SUM(Fasering!$D$5:$D$9)</f>
        <v>2727.9556665117116</v>
      </c>
      <c r="M35" s="61">
        <f>GEW!$E$12+($F35-GEW!$E$12)*SUM(Fasering!$D$5:$D$10)</f>
        <v>2970.0131224672432</v>
      </c>
      <c r="N35" s="61">
        <f>GEW!$E$12+($F35-GEW!$E$12)*SUM(Fasering!$D$5:$D$11)</f>
        <v>3211.5264303778022</v>
      </c>
      <c r="O35" s="73">
        <f>GEW!$E$12+($F35-GEW!$E$12)*SUM(Fasering!$D$5:$D$12)</f>
        <v>3453.5838863333342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562.43419294856028</v>
      </c>
      <c r="AJ35" s="9">
        <f>($AK$3+(K35+T35)*12*7.57%)*SUM(Fasering!$D$5:$D$8)</f>
        <v>974.61251636648672</v>
      </c>
      <c r="AK35" s="9">
        <f>($AK$3+(L35+U35)*12*7.57%)*SUM(Fasering!$D$5:$D$9)</f>
        <v>1452.0324594804706</v>
      </c>
      <c r="AL35" s="9">
        <f>($AK$3+(M35+V35)*12*7.57%)*SUM(Fasering!$D$5:$D$10)</f>
        <v>1994.6940222905121</v>
      </c>
      <c r="AM35" s="9">
        <f>($AK$3+(N35+W35)*12*7.57%)*SUM(Fasering!$D$5:$D$11)</f>
        <v>2601.1574640814401</v>
      </c>
      <c r="AN35" s="82">
        <f>($AK$3+(O35+X35)*12*7.57%)*SUM(Fasering!$D$5:$D$12)</f>
        <v>3274.1556023452022</v>
      </c>
      <c r="AO35" s="5">
        <f>($AK$3+(I35+AA35)*12*7.57%)*SUM(Fasering!$D$5)</f>
        <v>0</v>
      </c>
      <c r="AP35" s="9">
        <f>($AK$3+(J35+AB35)*12*7.57%)*SUM(Fasering!$D$5:$D$7)</f>
        <v>562.43419294856028</v>
      </c>
      <c r="AQ35" s="9">
        <f>($AK$3+(K35+AC35)*12*7.57%)*SUM(Fasering!$D$5:$D$8)</f>
        <v>974.61251636648672</v>
      </c>
      <c r="AR35" s="9">
        <f>($AK$3+(L35+AD35)*12*7.57%)*SUM(Fasering!$D$5:$D$9)</f>
        <v>1452.0324594804706</v>
      </c>
      <c r="AS35" s="9">
        <f>($AK$3+(M35+AE35)*12*7.57%)*SUM(Fasering!$D$5:$D$10)</f>
        <v>1994.6940222905121</v>
      </c>
      <c r="AT35" s="9">
        <f>($AK$3+(N35+AF35)*12*7.57%)*SUM(Fasering!$D$5:$D$11)</f>
        <v>2601.1574640814401</v>
      </c>
      <c r="AU35" s="82">
        <f>($AK$3+(O35+AG35)*12*7.57%)*SUM(Fasering!$D$5:$D$12)</f>
        <v>3274.1556023452022</v>
      </c>
    </row>
    <row r="36" spans="1:47" x14ac:dyDescent="0.3">
      <c r="A36" s="32">
        <f t="shared" si="7"/>
        <v>26</v>
      </c>
      <c r="B36" s="125">
        <v>30792.04</v>
      </c>
      <c r="C36" s="126"/>
      <c r="D36" s="125">
        <f t="shared" si="0"/>
        <v>41443.006636000006</v>
      </c>
      <c r="E36" s="127">
        <f t="shared" si="1"/>
        <v>1027.3452992198793</v>
      </c>
      <c r="F36" s="125">
        <f t="shared" si="2"/>
        <v>3453.5838863333338</v>
      </c>
      <c r="G36" s="127">
        <f t="shared" si="8"/>
        <v>85.612108268323269</v>
      </c>
      <c r="H36" s="61">
        <f>'L4'!$H$10</f>
        <v>1707.89</v>
      </c>
      <c r="I36" s="61">
        <f>GEW!$E$12+($F36-GEW!$E$12)*SUM(Fasering!$D$5)</f>
        <v>1821.9627753333334</v>
      </c>
      <c r="J36" s="61">
        <f>GEW!$E$12+($F36-GEW!$E$12)*SUM(Fasering!$D$5:$D$7)</f>
        <v>2243.8407546006474</v>
      </c>
      <c r="K36" s="61">
        <f>GEW!$E$12+($F36-GEW!$E$12)*SUM(Fasering!$D$5:$D$8)</f>
        <v>2485.8982105561795</v>
      </c>
      <c r="L36" s="61">
        <f>GEW!$E$12+($F36-GEW!$E$12)*SUM(Fasering!$D$5:$D$9)</f>
        <v>2727.9556665117116</v>
      </c>
      <c r="M36" s="61">
        <f>GEW!$E$12+($F36-GEW!$E$12)*SUM(Fasering!$D$5:$D$10)</f>
        <v>2970.0131224672432</v>
      </c>
      <c r="N36" s="61">
        <f>GEW!$E$12+($F36-GEW!$E$12)*SUM(Fasering!$D$5:$D$11)</f>
        <v>3211.5264303778022</v>
      </c>
      <c r="O36" s="73">
        <f>GEW!$E$12+($F36-GEW!$E$12)*SUM(Fasering!$D$5:$D$12)</f>
        <v>3453.5838863333342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5"/>
        <v>0</v>
      </c>
      <c r="Z36" s="127">
        <f t="shared" si="6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562.43419294856028</v>
      </c>
      <c r="AJ36" s="9">
        <f>($AK$3+(K36+T36)*12*7.57%)*SUM(Fasering!$D$5:$D$8)</f>
        <v>974.61251636648672</v>
      </c>
      <c r="AK36" s="9">
        <f>($AK$3+(L36+U36)*12*7.57%)*SUM(Fasering!$D$5:$D$9)</f>
        <v>1452.0324594804706</v>
      </c>
      <c r="AL36" s="9">
        <f>($AK$3+(M36+V36)*12*7.57%)*SUM(Fasering!$D$5:$D$10)</f>
        <v>1994.6940222905121</v>
      </c>
      <c r="AM36" s="9">
        <f>($AK$3+(N36+W36)*12*7.57%)*SUM(Fasering!$D$5:$D$11)</f>
        <v>2601.1574640814401</v>
      </c>
      <c r="AN36" s="82">
        <f>($AK$3+(O36+X36)*12*7.57%)*SUM(Fasering!$D$5:$D$12)</f>
        <v>3274.1556023452022</v>
      </c>
      <c r="AO36" s="5">
        <f>($AK$3+(I36+AA36)*12*7.57%)*SUM(Fasering!$D$5)</f>
        <v>0</v>
      </c>
      <c r="AP36" s="9">
        <f>($AK$3+(J36+AB36)*12*7.57%)*SUM(Fasering!$D$5:$D$7)</f>
        <v>562.43419294856028</v>
      </c>
      <c r="AQ36" s="9">
        <f>($AK$3+(K36+AC36)*12*7.57%)*SUM(Fasering!$D$5:$D$8)</f>
        <v>974.61251636648672</v>
      </c>
      <c r="AR36" s="9">
        <f>($AK$3+(L36+AD36)*12*7.57%)*SUM(Fasering!$D$5:$D$9)</f>
        <v>1452.0324594804706</v>
      </c>
      <c r="AS36" s="9">
        <f>($AK$3+(M36+AE36)*12*7.57%)*SUM(Fasering!$D$5:$D$10)</f>
        <v>1994.6940222905121</v>
      </c>
      <c r="AT36" s="9">
        <f>($AK$3+(N36+AF36)*12*7.57%)*SUM(Fasering!$D$5:$D$11)</f>
        <v>2601.1574640814401</v>
      </c>
      <c r="AU36" s="82">
        <f>($AK$3+(O36+AG36)*12*7.57%)*SUM(Fasering!$D$5:$D$12)</f>
        <v>3274.1556023452022</v>
      </c>
    </row>
    <row r="37" spans="1:47" x14ac:dyDescent="0.3">
      <c r="A37" s="32">
        <f t="shared" si="7"/>
        <v>27</v>
      </c>
      <c r="B37" s="125">
        <v>30792.04</v>
      </c>
      <c r="C37" s="126"/>
      <c r="D37" s="125">
        <f t="shared" si="0"/>
        <v>41443.006636000006</v>
      </c>
      <c r="E37" s="127">
        <f t="shared" si="1"/>
        <v>1027.3452992198793</v>
      </c>
      <c r="F37" s="125">
        <f t="shared" si="2"/>
        <v>3453.5838863333338</v>
      </c>
      <c r="G37" s="127">
        <f t="shared" si="8"/>
        <v>85.612108268323269</v>
      </c>
      <c r="H37" s="61">
        <f>'L4'!$H$10</f>
        <v>1707.89</v>
      </c>
      <c r="I37" s="61">
        <f>GEW!$E$12+($F37-GEW!$E$12)*SUM(Fasering!$D$5)</f>
        <v>1821.9627753333334</v>
      </c>
      <c r="J37" s="61">
        <f>GEW!$E$12+($F37-GEW!$E$12)*SUM(Fasering!$D$5:$D$7)</f>
        <v>2243.8407546006474</v>
      </c>
      <c r="K37" s="61">
        <f>GEW!$E$12+($F37-GEW!$E$12)*SUM(Fasering!$D$5:$D$8)</f>
        <v>2485.8982105561795</v>
      </c>
      <c r="L37" s="61">
        <f>GEW!$E$12+($F37-GEW!$E$12)*SUM(Fasering!$D$5:$D$9)</f>
        <v>2727.9556665117116</v>
      </c>
      <c r="M37" s="61">
        <f>GEW!$E$12+($F37-GEW!$E$12)*SUM(Fasering!$D$5:$D$10)</f>
        <v>2970.0131224672432</v>
      </c>
      <c r="N37" s="61">
        <f>GEW!$E$12+($F37-GEW!$E$12)*SUM(Fasering!$D$5:$D$11)</f>
        <v>3211.5264303778022</v>
      </c>
      <c r="O37" s="73">
        <f>GEW!$E$12+($F37-GEW!$E$12)*SUM(Fasering!$D$5:$D$12)</f>
        <v>3453.5838863333342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5"/>
        <v>0</v>
      </c>
      <c r="Z37" s="127">
        <f t="shared" si="6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562.43419294856028</v>
      </c>
      <c r="AJ37" s="9">
        <f>($AK$3+(K37+T37)*12*7.57%)*SUM(Fasering!$D$5:$D$8)</f>
        <v>974.61251636648672</v>
      </c>
      <c r="AK37" s="9">
        <f>($AK$3+(L37+U37)*12*7.57%)*SUM(Fasering!$D$5:$D$9)</f>
        <v>1452.0324594804706</v>
      </c>
      <c r="AL37" s="9">
        <f>($AK$3+(M37+V37)*12*7.57%)*SUM(Fasering!$D$5:$D$10)</f>
        <v>1994.6940222905121</v>
      </c>
      <c r="AM37" s="9">
        <f>($AK$3+(N37+W37)*12*7.57%)*SUM(Fasering!$D$5:$D$11)</f>
        <v>2601.1574640814401</v>
      </c>
      <c r="AN37" s="82">
        <f>($AK$3+(O37+X37)*12*7.57%)*SUM(Fasering!$D$5:$D$12)</f>
        <v>3274.1556023452022</v>
      </c>
      <c r="AO37" s="5">
        <f>($AK$3+(I37+AA37)*12*7.57%)*SUM(Fasering!$D$5)</f>
        <v>0</v>
      </c>
      <c r="AP37" s="9">
        <f>($AK$3+(J37+AB37)*12*7.57%)*SUM(Fasering!$D$5:$D$7)</f>
        <v>562.43419294856028</v>
      </c>
      <c r="AQ37" s="9">
        <f>($AK$3+(K37+AC37)*12*7.57%)*SUM(Fasering!$D$5:$D$8)</f>
        <v>974.61251636648672</v>
      </c>
      <c r="AR37" s="9">
        <f>($AK$3+(L37+AD37)*12*7.57%)*SUM(Fasering!$D$5:$D$9)</f>
        <v>1452.0324594804706</v>
      </c>
      <c r="AS37" s="9">
        <f>($AK$3+(M37+AE37)*12*7.57%)*SUM(Fasering!$D$5:$D$10)</f>
        <v>1994.6940222905121</v>
      </c>
      <c r="AT37" s="9">
        <f>($AK$3+(N37+AF37)*12*7.57%)*SUM(Fasering!$D$5:$D$11)</f>
        <v>2601.1574640814401</v>
      </c>
      <c r="AU37" s="82">
        <f>($AK$3+(O37+AG37)*12*7.57%)*SUM(Fasering!$D$5:$D$12)</f>
        <v>3274.1556023452022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46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4" manualBreakCount="4">
    <brk id="15" max="1048575" man="1"/>
    <brk id="24" max="1048575" man="1"/>
    <brk id="33" max="1048575" man="1"/>
    <brk id="47" max="1048575" man="1"/>
  </colBreaks>
  <ignoredErrors>
    <ignoredError sqref="J8:AU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54</v>
      </c>
      <c r="B1" s="21" t="s">
        <v>19</v>
      </c>
      <c r="C1" s="21" t="s">
        <v>55</v>
      </c>
      <c r="D1" s="21"/>
      <c r="F1" s="21"/>
      <c r="G1" s="21"/>
      <c r="L1" s="99">
        <f>D8</f>
        <v>43374</v>
      </c>
      <c r="O1" s="24" t="s">
        <v>56</v>
      </c>
    </row>
    <row r="2" spans="1:47" s="23" customFormat="1" ht="17.25" x14ac:dyDescent="0.35">
      <c r="A2" s="21"/>
      <c r="B2" s="27"/>
      <c r="C2"/>
      <c r="D2"/>
      <c r="E2"/>
      <c r="F2"/>
      <c r="G2"/>
      <c r="H2"/>
      <c r="I2"/>
      <c r="J2"/>
      <c r="K2"/>
      <c r="L2"/>
      <c r="M2"/>
      <c r="N2"/>
      <c r="O2"/>
      <c r="P2" s="58"/>
      <c r="Q2" s="58"/>
      <c r="AH2" s="76" t="str">
        <f>'L4'!$AH$2</f>
        <v>Berekening eindejaarspremie 2019:</v>
      </c>
      <c r="AI2"/>
      <c r="AJ2"/>
      <c r="AK2"/>
      <c r="AL2"/>
    </row>
    <row r="3" spans="1:47" s="23" customFormat="1" ht="17.25" x14ac:dyDescent="0.35">
      <c r="A3" s="21"/>
      <c r="B3" s="27"/>
      <c r="C3"/>
      <c r="D3"/>
      <c r="E3"/>
      <c r="F3"/>
      <c r="G3"/>
      <c r="H3"/>
      <c r="I3"/>
      <c r="J3"/>
      <c r="K3"/>
      <c r="L3"/>
      <c r="M3"/>
      <c r="N3" s="23" t="s">
        <v>21</v>
      </c>
      <c r="O3" s="68">
        <f>'L4'!O3</f>
        <v>1.3459000000000001</v>
      </c>
      <c r="P3" s="58"/>
      <c r="Q3" s="58"/>
      <c r="AH3" s="77" t="s">
        <v>92</v>
      </c>
      <c r="AI3"/>
      <c r="AK3" s="78">
        <f>'L4'!$AK$3</f>
        <v>136.91999999999999</v>
      </c>
      <c r="AL3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/>
      <c r="K4"/>
      <c r="L4"/>
      <c r="M4"/>
      <c r="V4" s="25"/>
      <c r="AH4" s="77" t="s">
        <v>47</v>
      </c>
      <c r="AI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59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75"/>
      <c r="Y9" s="59"/>
      <c r="Z9" s="60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19981.72</v>
      </c>
      <c r="C10" s="126"/>
      <c r="D10" s="125">
        <f t="shared" ref="D10:D37" si="0">B10*$O$3</f>
        <v>26893.396948000005</v>
      </c>
      <c r="E10" s="127">
        <f t="shared" ref="E10:E37" si="1">D10/40.3399</f>
        <v>666.66989625656004</v>
      </c>
      <c r="F10" s="130">
        <f t="shared" ref="F10:F37" si="2">B10/12*$O$3</f>
        <v>2241.1164123333338</v>
      </c>
      <c r="G10" s="131"/>
      <c r="H10" s="61">
        <f>'L4'!$H$10</f>
        <v>1707.89</v>
      </c>
      <c r="I10" s="61">
        <f>GEW!$E$12+($F10-GEW!$E$12)*SUM(Fasering!$D$5)</f>
        <v>1821.9627753333334</v>
      </c>
      <c r="J10" s="61">
        <f>GEW!$E$12+($F10-GEW!$E$12)*SUM(Fasering!$D$5:$D$7)</f>
        <v>1930.340687452727</v>
      </c>
      <c r="K10" s="61">
        <f>GEW!$E$12+($F10-GEW!$E$12)*SUM(Fasering!$D$5:$D$8)</f>
        <v>1992.5237900999743</v>
      </c>
      <c r="L10" s="61">
        <f>GEW!$E$12+($F10-GEW!$E$12)*SUM(Fasering!$D$5:$D$9)</f>
        <v>2054.7068927472214</v>
      </c>
      <c r="M10" s="61">
        <f>GEW!$E$12+($F10-GEW!$E$12)*SUM(Fasering!$D$5:$D$10)</f>
        <v>2116.8899953944688</v>
      </c>
      <c r="N10" s="61">
        <f>GEW!$E$12+($F10-GEW!$E$12)*SUM(Fasering!$D$5:$D$11)</f>
        <v>2178.9333096860864</v>
      </c>
      <c r="O10" s="73">
        <f>GEW!$E$12+($F10-GEW!$E$12)*SUM(Fasering!$D$5:$D$12)</f>
        <v>2241.1164123333338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100.8864208333331</v>
      </c>
      <c r="Q10" s="131">
        <f t="shared" ref="Q10:Q37" si="4">P10/40.3399</f>
        <v>2.5009090462131316</v>
      </c>
      <c r="R10" s="45">
        <f>$P10*SUM(Fasering!$D$5)</f>
        <v>0</v>
      </c>
      <c r="S10" s="45">
        <f>$P10*SUM(Fasering!$D$5:$D$7)</f>
        <v>26.085565496632281</v>
      </c>
      <c r="T10" s="45">
        <f>$P10*SUM(Fasering!$D$5:$D$8)</f>
        <v>41.052465717976482</v>
      </c>
      <c r="U10" s="45">
        <f>$P10*SUM(Fasering!$D$5:$D$9)</f>
        <v>56.019365939320686</v>
      </c>
      <c r="V10" s="45">
        <f>$P10*SUM(Fasering!$D$5:$D$10)</f>
        <v>70.986266160664883</v>
      </c>
      <c r="W10" s="45">
        <f>$P10*SUM(Fasering!$D$5:$D$11)</f>
        <v>85.919520611988929</v>
      </c>
      <c r="X10" s="72">
        <f>$P10*SUM(Fasering!$D$5:$D$12)</f>
        <v>100.88642083333313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49.686141666666437</v>
      </c>
      <c r="Z10" s="131">
        <f t="shared" ref="Z10:Z37" si="6">Y10/40.3399</f>
        <v>1.2316872790132458</v>
      </c>
      <c r="AA10" s="71">
        <f>$Y10*SUM(Fasering!$D$5)</f>
        <v>0</v>
      </c>
      <c r="AB10" s="45">
        <f>$Y10*SUM(Fasering!$D$5:$D$7)</f>
        <v>12.847032256818313</v>
      </c>
      <c r="AC10" s="45">
        <f>$Y10*SUM(Fasering!$D$5:$D$8)</f>
        <v>20.2181682190812</v>
      </c>
      <c r="AD10" s="45">
        <f>$Y10*SUM(Fasering!$D$5:$D$9)</f>
        <v>27.589304181344087</v>
      </c>
      <c r="AE10" s="45">
        <f>$Y10*SUM(Fasering!$D$5:$D$10)</f>
        <v>34.960440143606974</v>
      </c>
      <c r="AF10" s="45">
        <f>$Y10*SUM(Fasering!$D$5:$D$11)</f>
        <v>42.315005704403561</v>
      </c>
      <c r="AG10" s="72">
        <f>$Y10*SUM(Fasering!$D$5:$D$12)</f>
        <v>49.686141666666451</v>
      </c>
      <c r="AH10" s="5">
        <f>($AK$3+(I10+R10)*12*7.57%)*SUM(Fasering!$D$5)</f>
        <v>0</v>
      </c>
      <c r="AI10" s="9">
        <f>($AK$3+(J10+S10)*12*7.57%)*SUM(Fasering!$D$5:$D$7)</f>
        <v>494.92648797813331</v>
      </c>
      <c r="AJ10" s="9">
        <f>($AK$3+(K10+T10)*12*7.57%)*SUM(Fasering!$D$5:$D$8)</f>
        <v>807.41442100391157</v>
      </c>
      <c r="AK10" s="9">
        <f>($AK$3+(L10+U10)*12*7.57%)*SUM(Fasering!$D$5:$D$9)</f>
        <v>1140.6965540134618</v>
      </c>
      <c r="AL10" s="9">
        <f>($AK$3+(M10+V10)*12*7.57%)*SUM(Fasering!$D$5:$D$10)</f>
        <v>1494.772887006784</v>
      </c>
      <c r="AM10" s="9">
        <f>($AK$3+(N10+W10)*12*7.57%)*SUM(Fasering!$D$5:$D$11)</f>
        <v>1868.77738629705</v>
      </c>
      <c r="AN10" s="82">
        <f>($AK$3+(O10+X10)*12*7.57%)*SUM(Fasering!$D$5:$D$12)</f>
        <v>2264.3953736486005</v>
      </c>
      <c r="AO10" s="5">
        <f>($AK$3+(I10+AA10)*12*7.57%)*SUM(Fasering!$D$5)</f>
        <v>0</v>
      </c>
      <c r="AP10" s="9">
        <f>($AK$3+(J10+AB10)*12*7.57%)*SUM(Fasering!$D$5:$D$7)</f>
        <v>491.81703110988218</v>
      </c>
      <c r="AQ10" s="9">
        <f>($AK$3+(K10+AC10)*12*7.57%)*SUM(Fasering!$D$5:$D$8)</f>
        <v>799.71314799794277</v>
      </c>
      <c r="AR10" s="9">
        <f>($AK$3+(L10+AD10)*12*7.57%)*SUM(Fasering!$D$5:$D$9)</f>
        <v>1126.3561824956973</v>
      </c>
      <c r="AS10" s="9">
        <f>($AK$3+(M10+AE10)*12*7.57%)*SUM(Fasering!$D$5:$D$10)</f>
        <v>1471.7461346031459</v>
      </c>
      <c r="AT10" s="9">
        <f>($AK$3+(N10+AF10)*12*7.57%)*SUM(Fasering!$D$5:$D$11)</f>
        <v>1835.0433960209095</v>
      </c>
      <c r="AU10" s="82">
        <f>($AK$3+(O10+AG10)*12*7.57%)*SUM(Fasering!$D$5:$D$12)</f>
        <v>2217.8850400536012</v>
      </c>
    </row>
    <row r="11" spans="1:47" x14ac:dyDescent="0.3">
      <c r="A11" s="32">
        <f t="shared" ref="A11:A37" si="7">+A10+1</f>
        <v>1</v>
      </c>
      <c r="B11" s="125">
        <v>20362.330000000002</v>
      </c>
      <c r="C11" s="126"/>
      <c r="D11" s="125">
        <f t="shared" si="0"/>
        <v>27405.659947000004</v>
      </c>
      <c r="E11" s="127">
        <f t="shared" si="1"/>
        <v>679.36856429986199</v>
      </c>
      <c r="F11" s="130">
        <f t="shared" si="2"/>
        <v>2283.8049955833335</v>
      </c>
      <c r="G11" s="131">
        <f t="shared" ref="G11:G37" si="8">F11/40.3399</f>
        <v>56.614047024988494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1941.3784051666494</v>
      </c>
      <c r="K11" s="61">
        <f>GEW!$E$12+($F11-GEW!$E$12)*SUM(Fasering!$D$5:$D$8)</f>
        <v>2009.8945282621967</v>
      </c>
      <c r="L11" s="61">
        <f>GEW!$E$12+($F11-GEW!$E$12)*SUM(Fasering!$D$5:$D$9)</f>
        <v>2078.4106513577435</v>
      </c>
      <c r="M11" s="61">
        <f>GEW!$E$12+($F11-GEW!$E$12)*SUM(Fasering!$D$5:$D$10)</f>
        <v>2146.9267744532908</v>
      </c>
      <c r="N11" s="61">
        <f>GEW!$E$12+($F11-GEW!$E$12)*SUM(Fasering!$D$5:$D$11)</f>
        <v>2215.2888724877866</v>
      </c>
      <c r="O11" s="73">
        <f>GEW!$E$12+($F11-GEW!$E$12)*SUM(Fasering!$D$5:$D$12)</f>
        <v>2283.8049955833335</v>
      </c>
      <c r="P11" s="130">
        <f t="shared" si="3"/>
        <v>58.19783758333304</v>
      </c>
      <c r="Q11" s="131">
        <f t="shared" si="4"/>
        <v>1.4426867092712932</v>
      </c>
      <c r="R11" s="45">
        <f>$P11*SUM(Fasering!$D$5)</f>
        <v>0</v>
      </c>
      <c r="S11" s="45">
        <f>$P11*SUM(Fasering!$D$5:$D$7)</f>
        <v>15.047847782709823</v>
      </c>
      <c r="T11" s="45">
        <f>$P11*SUM(Fasering!$D$5:$D$8)</f>
        <v>23.681727555754041</v>
      </c>
      <c r="U11" s="45">
        <f>$P11*SUM(Fasering!$D$5:$D$9)</f>
        <v>32.315607328798251</v>
      </c>
      <c r="V11" s="45">
        <f>$P11*SUM(Fasering!$D$5:$D$10)</f>
        <v>40.949487101842472</v>
      </c>
      <c r="W11" s="45">
        <f>$P11*SUM(Fasering!$D$5:$D$11)</f>
        <v>49.563957810288841</v>
      </c>
      <c r="X11" s="72">
        <f>$P11*SUM(Fasering!$D$5:$D$12)</f>
        <v>58.197837583333055</v>
      </c>
      <c r="Y11" s="130">
        <f t="shared" si="5"/>
        <v>25.601261166666667</v>
      </c>
      <c r="Z11" s="131">
        <f t="shared" si="6"/>
        <v>0.63463868692452552</v>
      </c>
      <c r="AA11" s="71">
        <f>$Y11*SUM(Fasering!$D$5)</f>
        <v>0</v>
      </c>
      <c r="AB11" s="45">
        <f>$Y11*SUM(Fasering!$D$5:$D$7)</f>
        <v>6.6195566206351284</v>
      </c>
      <c r="AC11" s="45">
        <f>$Y11*SUM(Fasering!$D$5:$D$8)</f>
        <v>10.417605141506764</v>
      </c>
      <c r="AD11" s="45">
        <f>$Y11*SUM(Fasering!$D$5:$D$9)</f>
        <v>14.215653662378397</v>
      </c>
      <c r="AE11" s="45">
        <f>$Y11*SUM(Fasering!$D$5:$D$10)</f>
        <v>18.013702183250032</v>
      </c>
      <c r="AF11" s="45">
        <f>$Y11*SUM(Fasering!$D$5:$D$11)</f>
        <v>21.803212645795039</v>
      </c>
      <c r="AG11" s="72">
        <f>$Y11*SUM(Fasering!$D$5:$D$12)</f>
        <v>25.601261166666674</v>
      </c>
      <c r="AH11" s="5">
        <f>($AK$3+(I11+R11)*12*7.57%)*SUM(Fasering!$D$5)</f>
        <v>0</v>
      </c>
      <c r="AI11" s="9">
        <f>($AK$3+(J11+S11)*12*7.57%)*SUM(Fasering!$D$5:$D$7)</f>
        <v>494.92648797813331</v>
      </c>
      <c r="AJ11" s="9">
        <f>($AK$3+(K11+T11)*12*7.57%)*SUM(Fasering!$D$5:$D$8)</f>
        <v>807.41442100391157</v>
      </c>
      <c r="AK11" s="9">
        <f>($AK$3+(L11+U11)*12*7.57%)*SUM(Fasering!$D$5:$D$9)</f>
        <v>1140.6965540134615</v>
      </c>
      <c r="AL11" s="9">
        <f>($AK$3+(M11+V11)*12*7.57%)*SUM(Fasering!$D$5:$D$10)</f>
        <v>1494.7728870067833</v>
      </c>
      <c r="AM11" s="9">
        <f>($AK$3+(N11+W11)*12*7.57%)*SUM(Fasering!$D$5:$D$11)</f>
        <v>1868.77738629705</v>
      </c>
      <c r="AN11" s="82">
        <f>($AK$3+(O11+X11)*12*7.57%)*SUM(Fasering!$D$5:$D$12)</f>
        <v>2264.3953736486005</v>
      </c>
      <c r="AO11" s="5">
        <f>($AK$3+(I11+AA11)*12*7.57%)*SUM(Fasering!$D$5)</f>
        <v>0</v>
      </c>
      <c r="AP11" s="9">
        <f>($AK$3+(J11+AB11)*12*7.57%)*SUM(Fasering!$D$5:$D$7)</f>
        <v>492.94685720130997</v>
      </c>
      <c r="AQ11" s="9">
        <f>($AK$3+(K11+AC11)*12*7.57%)*SUM(Fasering!$D$5:$D$8)</f>
        <v>802.51141777559894</v>
      </c>
      <c r="AR11" s="9">
        <f>($AK$3+(L11+AD11)*12*7.57%)*SUM(Fasering!$D$5:$D$9)</f>
        <v>1131.5667792616373</v>
      </c>
      <c r="AS11" s="9">
        <f>($AK$3+(M11+AE11)*12*7.57%)*SUM(Fasering!$D$5:$D$10)</f>
        <v>1480.1129416594251</v>
      </c>
      <c r="AT11" s="9">
        <f>($AK$3+(N11+AF11)*12*7.57%)*SUM(Fasering!$D$5:$D$11)</f>
        <v>1847.3006949630865</v>
      </c>
      <c r="AU11" s="82">
        <f>($AK$3+(O11+AG11)*12*7.57%)*SUM(Fasering!$D$5:$D$12)</f>
        <v>2234.7846436317004</v>
      </c>
    </row>
    <row r="12" spans="1:47" x14ac:dyDescent="0.3">
      <c r="A12" s="32">
        <f t="shared" si="7"/>
        <v>2</v>
      </c>
      <c r="B12" s="125">
        <v>20949.61</v>
      </c>
      <c r="C12" s="126"/>
      <c r="D12" s="125">
        <f t="shared" si="0"/>
        <v>28196.080099000003</v>
      </c>
      <c r="E12" s="127">
        <f t="shared" si="1"/>
        <v>698.96256805296991</v>
      </c>
      <c r="F12" s="130">
        <f t="shared" si="2"/>
        <v>2349.6733415833337</v>
      </c>
      <c r="G12" s="131">
        <f t="shared" si="8"/>
        <v>58.246880671080831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1958.4095679291422</v>
      </c>
      <c r="K12" s="61">
        <f>GEW!$E$12+($F12-GEW!$E$12)*SUM(Fasering!$D$5:$D$8)</f>
        <v>2036.6975211102827</v>
      </c>
      <c r="L12" s="61">
        <f>GEW!$E$12+($F12-GEW!$E$12)*SUM(Fasering!$D$5:$D$9)</f>
        <v>2114.9854742914231</v>
      </c>
      <c r="M12" s="61">
        <f>GEW!$E$12+($F12-GEW!$E$12)*SUM(Fasering!$D$5:$D$10)</f>
        <v>2193.2734274725631</v>
      </c>
      <c r="N12" s="61">
        <f>GEW!$E$12+($F12-GEW!$E$12)*SUM(Fasering!$D$5:$D$11)</f>
        <v>2271.3853884021937</v>
      </c>
      <c r="O12" s="73">
        <f>GEW!$E$12+($F12-GEW!$E$12)*SUM(Fasering!$D$5:$D$12)</f>
        <v>2349.6733415833337</v>
      </c>
      <c r="P12" s="130">
        <f t="shared" si="3"/>
        <v>51.201400749999998</v>
      </c>
      <c r="Q12" s="131">
        <f t="shared" si="4"/>
        <v>1.2692495705244682</v>
      </c>
      <c r="R12" s="45">
        <f>$P12*SUM(Fasering!$D$5)</f>
        <v>0</v>
      </c>
      <c r="S12" s="45">
        <f>$P12*SUM(Fasering!$D$5:$D$7)</f>
        <v>13.238823240542111</v>
      </c>
      <c r="T12" s="45">
        <f>$P12*SUM(Fasering!$D$5:$D$8)</f>
        <v>20.834753890954403</v>
      </c>
      <c r="U12" s="45">
        <f>$P12*SUM(Fasering!$D$5:$D$9)</f>
        <v>28.430684541366695</v>
      </c>
      <c r="V12" s="45">
        <f>$P12*SUM(Fasering!$D$5:$D$10)</f>
        <v>36.026615191778987</v>
      </c>
      <c r="W12" s="45">
        <f>$P12*SUM(Fasering!$D$5:$D$11)</f>
        <v>43.60547009958772</v>
      </c>
      <c r="X12" s="72">
        <f>$P12*SUM(Fasering!$D$5:$D$12)</f>
        <v>51.201400750000012</v>
      </c>
      <c r="Y12" s="130">
        <f t="shared" si="5"/>
        <v>25.601261166666667</v>
      </c>
      <c r="Z12" s="131">
        <f t="shared" si="6"/>
        <v>0.63463868692452552</v>
      </c>
      <c r="AA12" s="71">
        <f>$Y12*SUM(Fasering!$D$5)</f>
        <v>0</v>
      </c>
      <c r="AB12" s="45">
        <f>$Y12*SUM(Fasering!$D$5:$D$7)</f>
        <v>6.6195566206351284</v>
      </c>
      <c r="AC12" s="45">
        <f>$Y12*SUM(Fasering!$D$5:$D$8)</f>
        <v>10.417605141506764</v>
      </c>
      <c r="AD12" s="45">
        <f>$Y12*SUM(Fasering!$D$5:$D$9)</f>
        <v>14.215653662378397</v>
      </c>
      <c r="AE12" s="45">
        <f>$Y12*SUM(Fasering!$D$5:$D$10)</f>
        <v>18.013702183250032</v>
      </c>
      <c r="AF12" s="45">
        <f>$Y12*SUM(Fasering!$D$5:$D$11)</f>
        <v>21.803212645795039</v>
      </c>
      <c r="AG12" s="72">
        <f>$Y12*SUM(Fasering!$D$5:$D$12)</f>
        <v>25.601261166666674</v>
      </c>
      <c r="AH12" s="5">
        <f>($AK$3+(I12+R12)*12*7.57%)*SUM(Fasering!$D$5)</f>
        <v>0</v>
      </c>
      <c r="AI12" s="9">
        <f>($AK$3+(J12+S12)*12*7.57%)*SUM(Fasering!$D$5:$D$7)</f>
        <v>498.5018525129525</v>
      </c>
      <c r="AJ12" s="9">
        <f>($AK$3+(K12+T12)*12*7.57%)*SUM(Fasering!$D$5:$D$8)</f>
        <v>816.26961969138802</v>
      </c>
      <c r="AK12" s="9">
        <f>($AK$3+(L12+U12)*12*7.57%)*SUM(Fasering!$D$5:$D$9)</f>
        <v>1157.1856252285208</v>
      </c>
      <c r="AL12" s="9">
        <f>($AK$3+(M12+V12)*12*7.57%)*SUM(Fasering!$D$5:$D$10)</f>
        <v>1521.2498691243511</v>
      </c>
      <c r="AM12" s="9">
        <f>($AK$3+(N12+W12)*12*7.57%)*SUM(Fasering!$D$5:$D$11)</f>
        <v>1907.5659328380052</v>
      </c>
      <c r="AN12" s="82">
        <f>($AK$3+(O12+X12)*12*7.57%)*SUM(Fasering!$D$5:$D$12)</f>
        <v>2317.8746159356015</v>
      </c>
      <c r="AO12" s="5">
        <f>($AK$3+(I12+AA12)*12*7.57%)*SUM(Fasering!$D$5)</f>
        <v>0</v>
      </c>
      <c r="AP12" s="9">
        <f>($AK$3+(J12+AB12)*12*7.57%)*SUM(Fasering!$D$5:$D$7)</f>
        <v>496.94712407882696</v>
      </c>
      <c r="AQ12" s="9">
        <f>($AK$3+(K12+AC12)*12*7.57%)*SUM(Fasering!$D$5:$D$8)</f>
        <v>812.41898318840367</v>
      </c>
      <c r="AR12" s="9">
        <f>($AK$3+(L12+AD12)*12*7.57%)*SUM(Fasering!$D$5:$D$9)</f>
        <v>1150.0154394696387</v>
      </c>
      <c r="AS12" s="9">
        <f>($AK$3+(M12+AE12)*12*7.57%)*SUM(Fasering!$D$5:$D$10)</f>
        <v>1509.7364929225323</v>
      </c>
      <c r="AT12" s="9">
        <f>($AK$3+(N12+AF12)*12*7.57%)*SUM(Fasering!$D$5:$D$11)</f>
        <v>1890.6989376999356</v>
      </c>
      <c r="AU12" s="82">
        <f>($AK$3+(O12+AG12)*12*7.57%)*SUM(Fasering!$D$5:$D$12)</f>
        <v>2294.6194491381011</v>
      </c>
    </row>
    <row r="13" spans="1:47" x14ac:dyDescent="0.3">
      <c r="A13" s="32">
        <f t="shared" si="7"/>
        <v>3</v>
      </c>
      <c r="B13" s="125">
        <v>21743.88</v>
      </c>
      <c r="C13" s="126"/>
      <c r="D13" s="125">
        <f t="shared" si="0"/>
        <v>29265.088092000002</v>
      </c>
      <c r="E13" s="127">
        <f t="shared" si="1"/>
        <v>725.46258399252361</v>
      </c>
      <c r="F13" s="130">
        <f t="shared" si="2"/>
        <v>2438.757341</v>
      </c>
      <c r="G13" s="131">
        <f t="shared" si="8"/>
        <v>60.455215332710296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1981.4434557635059</v>
      </c>
      <c r="K13" s="61">
        <f>GEW!$E$12+($F13-GEW!$E$12)*SUM(Fasering!$D$5:$D$8)</f>
        <v>2072.9473731901239</v>
      </c>
      <c r="L13" s="61">
        <f>GEW!$E$12+($F13-GEW!$E$12)*SUM(Fasering!$D$5:$D$9)</f>
        <v>2164.4512906167415</v>
      </c>
      <c r="M13" s="61">
        <f>GEW!$E$12+($F13-GEW!$E$12)*SUM(Fasering!$D$5:$D$10)</f>
        <v>2255.9552080433596</v>
      </c>
      <c r="N13" s="61">
        <f>GEW!$E$12+($F13-GEW!$E$12)*SUM(Fasering!$D$5:$D$11)</f>
        <v>2347.2534235733824</v>
      </c>
      <c r="O13" s="73">
        <f>GEW!$E$12+($F13-GEW!$E$12)*SUM(Fasering!$D$5:$D$12)</f>
        <v>2438.757341</v>
      </c>
      <c r="P13" s="130">
        <f t="shared" si="3"/>
        <v>51.201400749999998</v>
      </c>
      <c r="Q13" s="131">
        <f t="shared" si="4"/>
        <v>1.2692495705244682</v>
      </c>
      <c r="R13" s="45">
        <f>$P13*SUM(Fasering!$D$5)</f>
        <v>0</v>
      </c>
      <c r="S13" s="45">
        <f>$P13*SUM(Fasering!$D$5:$D$7)</f>
        <v>13.238823240542111</v>
      </c>
      <c r="T13" s="45">
        <f>$P13*SUM(Fasering!$D$5:$D$8)</f>
        <v>20.834753890954403</v>
      </c>
      <c r="U13" s="45">
        <f>$P13*SUM(Fasering!$D$5:$D$9)</f>
        <v>28.430684541366695</v>
      </c>
      <c r="V13" s="45">
        <f>$P13*SUM(Fasering!$D$5:$D$10)</f>
        <v>36.026615191778987</v>
      </c>
      <c r="W13" s="45">
        <f>$P13*SUM(Fasering!$D$5:$D$11)</f>
        <v>43.60547009958772</v>
      </c>
      <c r="X13" s="72">
        <f>$P13*SUM(Fasering!$D$5:$D$12)</f>
        <v>51.201400750000012</v>
      </c>
      <c r="Y13" s="130">
        <f t="shared" si="5"/>
        <v>25.601261166666667</v>
      </c>
      <c r="Z13" s="131">
        <f t="shared" si="6"/>
        <v>0.63463868692452552</v>
      </c>
      <c r="AA13" s="71">
        <f>$Y13*SUM(Fasering!$D$5)</f>
        <v>0</v>
      </c>
      <c r="AB13" s="45">
        <f>$Y13*SUM(Fasering!$D$5:$D$7)</f>
        <v>6.6195566206351284</v>
      </c>
      <c r="AC13" s="45">
        <f>$Y13*SUM(Fasering!$D$5:$D$8)</f>
        <v>10.417605141506764</v>
      </c>
      <c r="AD13" s="45">
        <f>$Y13*SUM(Fasering!$D$5:$D$9)</f>
        <v>14.215653662378397</v>
      </c>
      <c r="AE13" s="45">
        <f>$Y13*SUM(Fasering!$D$5:$D$10)</f>
        <v>18.013702183250032</v>
      </c>
      <c r="AF13" s="45">
        <f>$Y13*SUM(Fasering!$D$5:$D$11)</f>
        <v>21.803212645795039</v>
      </c>
      <c r="AG13" s="72">
        <f>$Y13*SUM(Fasering!$D$5:$D$12)</f>
        <v>25.601261166666674</v>
      </c>
      <c r="AH13" s="5">
        <f>($AK$3+(I13+R13)*12*7.57%)*SUM(Fasering!$D$5)</f>
        <v>0</v>
      </c>
      <c r="AI13" s="9">
        <f>($AK$3+(J13+S13)*12*7.57%)*SUM(Fasering!$D$5:$D$7)</f>
        <v>503.91203500308563</v>
      </c>
      <c r="AJ13" s="9">
        <f>($AK$3+(K13+T13)*12*7.57%)*SUM(Fasering!$D$5:$D$8)</f>
        <v>829.66915991143367</v>
      </c>
      <c r="AK13" s="9">
        <f>($AK$3+(L13+U13)*12*7.57%)*SUM(Fasering!$D$5:$D$9)</f>
        <v>1182.1366151199002</v>
      </c>
      <c r="AL13" s="9">
        <f>($AK$3+(M13+V13)*12*7.57%)*SUM(Fasering!$D$5:$D$10)</f>
        <v>1561.3144006284858</v>
      </c>
      <c r="AM13" s="9">
        <f>($AK$3+(N13+W13)*12*7.57%)*SUM(Fasering!$D$5:$D$11)</f>
        <v>1966.2601200376321</v>
      </c>
      <c r="AN13" s="82">
        <f>($AK$3+(O13+X13)*12*7.57%)*SUM(Fasering!$D$5:$D$12)</f>
        <v>2398.7985210057004</v>
      </c>
      <c r="AO13" s="5">
        <f>($AK$3+(I13+AA13)*12*7.57%)*SUM(Fasering!$D$5)</f>
        <v>0</v>
      </c>
      <c r="AP13" s="9">
        <f>($AK$3+(J13+AB13)*12*7.57%)*SUM(Fasering!$D$5:$D$7)</f>
        <v>502.35730656896015</v>
      </c>
      <c r="AQ13" s="9">
        <f>($AK$3+(K13+AC13)*12*7.57%)*SUM(Fasering!$D$5:$D$8)</f>
        <v>825.81852340844921</v>
      </c>
      <c r="AR13" s="9">
        <f>($AK$3+(L13+AD13)*12*7.57%)*SUM(Fasering!$D$5:$D$9)</f>
        <v>1174.9664293610181</v>
      </c>
      <c r="AS13" s="9">
        <f>($AK$3+(M13+AE13)*12*7.57%)*SUM(Fasering!$D$5:$D$10)</f>
        <v>1549.801024426667</v>
      </c>
      <c r="AT13" s="9">
        <f>($AK$3+(N13+AF13)*12*7.57%)*SUM(Fasering!$D$5:$D$11)</f>
        <v>1949.3931248995621</v>
      </c>
      <c r="AU13" s="82">
        <f>($AK$3+(O13+AG13)*12*7.57%)*SUM(Fasering!$D$5:$D$12)</f>
        <v>2375.5433542082005</v>
      </c>
    </row>
    <row r="14" spans="1:47" x14ac:dyDescent="0.3">
      <c r="A14" s="32">
        <f t="shared" si="7"/>
        <v>4</v>
      </c>
      <c r="B14" s="125">
        <v>22538.16</v>
      </c>
      <c r="C14" s="126"/>
      <c r="D14" s="125">
        <f t="shared" si="0"/>
        <v>30334.109544000003</v>
      </c>
      <c r="E14" s="127">
        <f t="shared" si="1"/>
        <v>751.96293357197226</v>
      </c>
      <c r="F14" s="130">
        <f t="shared" si="2"/>
        <v>2527.8424620000001</v>
      </c>
      <c r="G14" s="131">
        <f t="shared" si="8"/>
        <v>62.663577797664345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2004.4776335985978</v>
      </c>
      <c r="K14" s="61">
        <f>GEW!$E$12+($F14-GEW!$E$12)*SUM(Fasering!$D$5:$D$8)</f>
        <v>2109.197681662024</v>
      </c>
      <c r="L14" s="61">
        <f>GEW!$E$12+($F14-GEW!$E$12)*SUM(Fasering!$D$5:$D$9)</f>
        <v>2213.9177297254505</v>
      </c>
      <c r="M14" s="61">
        <f>GEW!$E$12+($F14-GEW!$E$12)*SUM(Fasering!$D$5:$D$10)</f>
        <v>2318.637777788877</v>
      </c>
      <c r="N14" s="61">
        <f>GEW!$E$12+($F14-GEW!$E$12)*SUM(Fasering!$D$5:$D$11)</f>
        <v>2423.122413936574</v>
      </c>
      <c r="O14" s="73">
        <f>GEW!$E$12+($F14-GEW!$E$12)*SUM(Fasering!$D$5:$D$12)</f>
        <v>2527.8424620000001</v>
      </c>
      <c r="P14" s="130">
        <f t="shared" si="3"/>
        <v>51.201400749999998</v>
      </c>
      <c r="Q14" s="131">
        <f t="shared" si="4"/>
        <v>1.2692495705244682</v>
      </c>
      <c r="R14" s="45">
        <f>$P14*SUM(Fasering!$D$5)</f>
        <v>0</v>
      </c>
      <c r="S14" s="45">
        <f>$P14*SUM(Fasering!$D$5:$D$7)</f>
        <v>13.238823240542111</v>
      </c>
      <c r="T14" s="45">
        <f>$P14*SUM(Fasering!$D$5:$D$8)</f>
        <v>20.834753890954403</v>
      </c>
      <c r="U14" s="45">
        <f>$P14*SUM(Fasering!$D$5:$D$9)</f>
        <v>28.430684541366695</v>
      </c>
      <c r="V14" s="45">
        <f>$P14*SUM(Fasering!$D$5:$D$10)</f>
        <v>36.026615191778987</v>
      </c>
      <c r="W14" s="45">
        <f>$P14*SUM(Fasering!$D$5:$D$11)</f>
        <v>43.60547009958772</v>
      </c>
      <c r="X14" s="72">
        <f>$P14*SUM(Fasering!$D$5:$D$12)</f>
        <v>51.201400750000012</v>
      </c>
      <c r="Y14" s="130">
        <f t="shared" si="5"/>
        <v>25.601261166666667</v>
      </c>
      <c r="Z14" s="131">
        <f t="shared" si="6"/>
        <v>0.63463868692452552</v>
      </c>
      <c r="AA14" s="71">
        <f>$Y14*SUM(Fasering!$D$5)</f>
        <v>0</v>
      </c>
      <c r="AB14" s="45">
        <f>$Y14*SUM(Fasering!$D$5:$D$7)</f>
        <v>6.6195566206351284</v>
      </c>
      <c r="AC14" s="45">
        <f>$Y14*SUM(Fasering!$D$5:$D$8)</f>
        <v>10.417605141506764</v>
      </c>
      <c r="AD14" s="45">
        <f>$Y14*SUM(Fasering!$D$5:$D$9)</f>
        <v>14.215653662378397</v>
      </c>
      <c r="AE14" s="45">
        <f>$Y14*SUM(Fasering!$D$5:$D$10)</f>
        <v>18.013702183250032</v>
      </c>
      <c r="AF14" s="45">
        <f>$Y14*SUM(Fasering!$D$5:$D$11)</f>
        <v>21.803212645795039</v>
      </c>
      <c r="AG14" s="72">
        <f>$Y14*SUM(Fasering!$D$5:$D$12)</f>
        <v>25.601261166666674</v>
      </c>
      <c r="AH14" s="5">
        <f>($AK$3+(I14+R14)*12*7.57%)*SUM(Fasering!$D$5)</f>
        <v>0</v>
      </c>
      <c r="AI14" s="9">
        <f>($AK$3+(J14+S14)*12*7.57%)*SUM(Fasering!$D$5:$D$7)</f>
        <v>509.32228560837467</v>
      </c>
      <c r="AJ14" s="9">
        <f>($AK$3+(K14+T14)*12*7.57%)*SUM(Fasering!$D$5:$D$8)</f>
        <v>843.06886883406401</v>
      </c>
      <c r="AK14" s="9">
        <f>($AK$3+(L14+U14)*12*7.57%)*SUM(Fasering!$D$5:$D$9)</f>
        <v>1207.0879191486622</v>
      </c>
      <c r="AL14" s="9">
        <f>($AK$3+(M14+V14)*12*7.57%)*SUM(Fasering!$D$5:$D$10)</f>
        <v>1601.379436552169</v>
      </c>
      <c r="AM14" s="9">
        <f>($AK$3+(N14+W14)*12*7.57%)*SUM(Fasering!$D$5:$D$11)</f>
        <v>2024.9550462074733</v>
      </c>
      <c r="AN14" s="82">
        <f>($AK$3+(O14+X14)*12*7.57%)*SUM(Fasering!$D$5:$D$12)</f>
        <v>2479.7234449221005</v>
      </c>
      <c r="AO14" s="5">
        <f>($AK$3+(I14+AA14)*12*7.57%)*SUM(Fasering!$D$5)</f>
        <v>0</v>
      </c>
      <c r="AP14" s="9">
        <f>($AK$3+(J14+AB14)*12*7.57%)*SUM(Fasering!$D$5:$D$7)</f>
        <v>507.76755717424919</v>
      </c>
      <c r="AQ14" s="9">
        <f>($AK$3+(K14+AC14)*12*7.57%)*SUM(Fasering!$D$5:$D$8)</f>
        <v>839.21823233107966</v>
      </c>
      <c r="AR14" s="9">
        <f>($AK$3+(L14+AD14)*12*7.57%)*SUM(Fasering!$D$5:$D$9)</f>
        <v>1199.9177333897801</v>
      </c>
      <c r="AS14" s="9">
        <f>($AK$3+(M14+AE14)*12*7.57%)*SUM(Fasering!$D$5:$D$10)</f>
        <v>1589.8660603503504</v>
      </c>
      <c r="AT14" s="9">
        <f>($AK$3+(N14+AF14)*12*7.57%)*SUM(Fasering!$D$5:$D$11)</f>
        <v>2008.0880510694033</v>
      </c>
      <c r="AU14" s="82">
        <f>($AK$3+(O14+AG14)*12*7.57%)*SUM(Fasering!$D$5:$D$12)</f>
        <v>2456.4682781246006</v>
      </c>
    </row>
    <row r="15" spans="1:47" x14ac:dyDescent="0.3">
      <c r="A15" s="32">
        <f t="shared" si="7"/>
        <v>5</v>
      </c>
      <c r="B15" s="125">
        <v>22538.16</v>
      </c>
      <c r="C15" s="126"/>
      <c r="D15" s="125">
        <f t="shared" si="0"/>
        <v>30334.109544000003</v>
      </c>
      <c r="E15" s="127">
        <f t="shared" si="1"/>
        <v>751.96293357197226</v>
      </c>
      <c r="F15" s="130">
        <f t="shared" si="2"/>
        <v>2527.8424620000001</v>
      </c>
      <c r="G15" s="131">
        <f t="shared" si="8"/>
        <v>62.663577797664345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2004.4776335985978</v>
      </c>
      <c r="K15" s="61">
        <f>GEW!$E$12+($F15-GEW!$E$12)*SUM(Fasering!$D$5:$D$8)</f>
        <v>2109.197681662024</v>
      </c>
      <c r="L15" s="61">
        <f>GEW!$E$12+($F15-GEW!$E$12)*SUM(Fasering!$D$5:$D$9)</f>
        <v>2213.9177297254505</v>
      </c>
      <c r="M15" s="61">
        <f>GEW!$E$12+($F15-GEW!$E$12)*SUM(Fasering!$D$5:$D$10)</f>
        <v>2318.637777788877</v>
      </c>
      <c r="N15" s="61">
        <f>GEW!$E$12+($F15-GEW!$E$12)*SUM(Fasering!$D$5:$D$11)</f>
        <v>2423.122413936574</v>
      </c>
      <c r="O15" s="73">
        <f>GEW!$E$12+($F15-GEW!$E$12)*SUM(Fasering!$D$5:$D$12)</f>
        <v>2527.8424620000001</v>
      </c>
      <c r="P15" s="130">
        <f t="shared" si="3"/>
        <v>51.201400749999998</v>
      </c>
      <c r="Q15" s="131">
        <f t="shared" si="4"/>
        <v>1.2692495705244682</v>
      </c>
      <c r="R15" s="45">
        <f>$P15*SUM(Fasering!$D$5)</f>
        <v>0</v>
      </c>
      <c r="S15" s="45">
        <f>$P15*SUM(Fasering!$D$5:$D$7)</f>
        <v>13.238823240542111</v>
      </c>
      <c r="T15" s="45">
        <f>$P15*SUM(Fasering!$D$5:$D$8)</f>
        <v>20.834753890954403</v>
      </c>
      <c r="U15" s="45">
        <f>$P15*SUM(Fasering!$D$5:$D$9)</f>
        <v>28.430684541366695</v>
      </c>
      <c r="V15" s="45">
        <f>$P15*SUM(Fasering!$D$5:$D$10)</f>
        <v>36.026615191778987</v>
      </c>
      <c r="W15" s="45">
        <f>$P15*SUM(Fasering!$D$5:$D$11)</f>
        <v>43.60547009958772</v>
      </c>
      <c r="X15" s="72">
        <f>$P15*SUM(Fasering!$D$5:$D$12)</f>
        <v>51.201400750000012</v>
      </c>
      <c r="Y15" s="130">
        <f t="shared" si="5"/>
        <v>25.601261166666667</v>
      </c>
      <c r="Z15" s="131">
        <f t="shared" si="6"/>
        <v>0.63463868692452552</v>
      </c>
      <c r="AA15" s="71">
        <f>$Y15*SUM(Fasering!$D$5)</f>
        <v>0</v>
      </c>
      <c r="AB15" s="45">
        <f>$Y15*SUM(Fasering!$D$5:$D$7)</f>
        <v>6.6195566206351284</v>
      </c>
      <c r="AC15" s="45">
        <f>$Y15*SUM(Fasering!$D$5:$D$8)</f>
        <v>10.417605141506764</v>
      </c>
      <c r="AD15" s="45">
        <f>$Y15*SUM(Fasering!$D$5:$D$9)</f>
        <v>14.215653662378397</v>
      </c>
      <c r="AE15" s="45">
        <f>$Y15*SUM(Fasering!$D$5:$D$10)</f>
        <v>18.013702183250032</v>
      </c>
      <c r="AF15" s="45">
        <f>$Y15*SUM(Fasering!$D$5:$D$11)</f>
        <v>21.803212645795039</v>
      </c>
      <c r="AG15" s="72">
        <f>$Y15*SUM(Fasering!$D$5:$D$12)</f>
        <v>25.601261166666674</v>
      </c>
      <c r="AH15" s="5">
        <f>($AK$3+(I15+R15)*12*7.57%)*SUM(Fasering!$D$5)</f>
        <v>0</v>
      </c>
      <c r="AI15" s="9">
        <f>($AK$3+(J15+S15)*12*7.57%)*SUM(Fasering!$D$5:$D$7)</f>
        <v>509.32228560837467</v>
      </c>
      <c r="AJ15" s="9">
        <f>($AK$3+(K15+T15)*12*7.57%)*SUM(Fasering!$D$5:$D$8)</f>
        <v>843.06886883406401</v>
      </c>
      <c r="AK15" s="9">
        <f>($AK$3+(L15+U15)*12*7.57%)*SUM(Fasering!$D$5:$D$9)</f>
        <v>1207.0879191486622</v>
      </c>
      <c r="AL15" s="9">
        <f>($AK$3+(M15+V15)*12*7.57%)*SUM(Fasering!$D$5:$D$10)</f>
        <v>1601.379436552169</v>
      </c>
      <c r="AM15" s="9">
        <f>($AK$3+(N15+W15)*12*7.57%)*SUM(Fasering!$D$5:$D$11)</f>
        <v>2024.9550462074733</v>
      </c>
      <c r="AN15" s="82">
        <f>($AK$3+(O15+X15)*12*7.57%)*SUM(Fasering!$D$5:$D$12)</f>
        <v>2479.7234449221005</v>
      </c>
      <c r="AO15" s="5">
        <f>($AK$3+(I15+AA15)*12*7.57%)*SUM(Fasering!$D$5)</f>
        <v>0</v>
      </c>
      <c r="AP15" s="9">
        <f>($AK$3+(J15+AB15)*12*7.57%)*SUM(Fasering!$D$5:$D$7)</f>
        <v>507.76755717424919</v>
      </c>
      <c r="AQ15" s="9">
        <f>($AK$3+(K15+AC15)*12*7.57%)*SUM(Fasering!$D$5:$D$8)</f>
        <v>839.21823233107966</v>
      </c>
      <c r="AR15" s="9">
        <f>($AK$3+(L15+AD15)*12*7.57%)*SUM(Fasering!$D$5:$D$9)</f>
        <v>1199.9177333897801</v>
      </c>
      <c r="AS15" s="9">
        <f>($AK$3+(M15+AE15)*12*7.57%)*SUM(Fasering!$D$5:$D$10)</f>
        <v>1589.8660603503504</v>
      </c>
      <c r="AT15" s="9">
        <f>($AK$3+(N15+AF15)*12*7.57%)*SUM(Fasering!$D$5:$D$11)</f>
        <v>2008.0880510694033</v>
      </c>
      <c r="AU15" s="82">
        <f>($AK$3+(O15+AG15)*12*7.57%)*SUM(Fasering!$D$5:$D$12)</f>
        <v>2456.4682781246006</v>
      </c>
    </row>
    <row r="16" spans="1:47" x14ac:dyDescent="0.3">
      <c r="A16" s="32">
        <f t="shared" si="7"/>
        <v>6</v>
      </c>
      <c r="B16" s="125">
        <v>23670.23</v>
      </c>
      <c r="C16" s="126"/>
      <c r="D16" s="125">
        <f t="shared" si="0"/>
        <v>31857.762557000002</v>
      </c>
      <c r="E16" s="127">
        <f t="shared" si="1"/>
        <v>789.7333051643659</v>
      </c>
      <c r="F16" s="125">
        <f t="shared" si="2"/>
        <v>2654.8135464166671</v>
      </c>
      <c r="G16" s="127">
        <f t="shared" si="8"/>
        <v>65.811108763697163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2037.3077460296959</v>
      </c>
      <c r="K16" s="61">
        <f>GEW!$E$12+($F16-GEW!$E$12)*SUM(Fasering!$D$5:$D$8)</f>
        <v>2160.8644574989889</v>
      </c>
      <c r="L16" s="61">
        <f>GEW!$E$12+($F16-GEW!$E$12)*SUM(Fasering!$D$5:$D$9)</f>
        <v>2284.4211689682825</v>
      </c>
      <c r="M16" s="61">
        <f>GEW!$E$12+($F16-GEW!$E$12)*SUM(Fasering!$D$5:$D$10)</f>
        <v>2407.9778804375755</v>
      </c>
      <c r="N16" s="61">
        <f>GEW!$E$12+($F16-GEW!$E$12)*SUM(Fasering!$D$5:$D$11)</f>
        <v>2531.256834947374</v>
      </c>
      <c r="O16" s="73">
        <f>GEW!$E$12+($F16-GEW!$E$12)*SUM(Fasering!$D$5:$D$12)</f>
        <v>2654.8135464166671</v>
      </c>
      <c r="P16" s="130">
        <f t="shared" si="3"/>
        <v>0</v>
      </c>
      <c r="Q16" s="131">
        <f t="shared" si="4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0">
        <f t="shared" si="5"/>
        <v>0</v>
      </c>
      <c r="Z16" s="131">
        <f t="shared" si="6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9">
        <f>($AK$3+(J16+S16)*12*7.57%)*SUM(Fasering!$D$5:$D$7)</f>
        <v>513.92387308245077</v>
      </c>
      <c r="AJ16" s="9">
        <f>($AK$3+(K16+T16)*12*7.57%)*SUM(Fasering!$D$5:$D$8)</f>
        <v>854.46574066738799</v>
      </c>
      <c r="AK16" s="9">
        <f>($AK$3+(L16+U16)*12*7.57%)*SUM(Fasering!$D$5:$D$9)</f>
        <v>1228.3097841706578</v>
      </c>
      <c r="AL16" s="9">
        <f>($AK$3+(M16+V16)*12*7.57%)*SUM(Fasering!$D$5:$D$10)</f>
        <v>1635.4560035922602</v>
      </c>
      <c r="AM16" s="9">
        <f>($AK$3+(N16+W16)*12*7.57%)*SUM(Fasering!$D$5:$D$11)</f>
        <v>2074.8769179948754</v>
      </c>
      <c r="AN16" s="82">
        <f>($AK$3+(O16+X16)*12*7.57%)*SUM(Fasering!$D$5:$D$12)</f>
        <v>2548.5526255649011</v>
      </c>
      <c r="AO16" s="5">
        <f>($AK$3+(I16+AA16)*12*7.57%)*SUM(Fasering!$D$5)</f>
        <v>0</v>
      </c>
      <c r="AP16" s="9">
        <f>($AK$3+(J16+AB16)*12*7.57%)*SUM(Fasering!$D$5:$D$7)</f>
        <v>513.92387308245077</v>
      </c>
      <c r="AQ16" s="9">
        <f>($AK$3+(K16+AC16)*12*7.57%)*SUM(Fasering!$D$5:$D$8)</f>
        <v>854.46574066738799</v>
      </c>
      <c r="AR16" s="9">
        <f>($AK$3+(L16+AD16)*12*7.57%)*SUM(Fasering!$D$5:$D$9)</f>
        <v>1228.3097841706578</v>
      </c>
      <c r="AS16" s="9">
        <f>($AK$3+(M16+AE16)*12*7.57%)*SUM(Fasering!$D$5:$D$10)</f>
        <v>1635.4560035922602</v>
      </c>
      <c r="AT16" s="9">
        <f>($AK$3+(N16+AF16)*12*7.57%)*SUM(Fasering!$D$5:$D$11)</f>
        <v>2074.8769179948754</v>
      </c>
      <c r="AU16" s="82">
        <f>($AK$3+(O16+AG16)*12*7.57%)*SUM(Fasering!$D$5:$D$12)</f>
        <v>2548.5526255649011</v>
      </c>
    </row>
    <row r="17" spans="1:47" x14ac:dyDescent="0.3">
      <c r="A17" s="32">
        <f t="shared" si="7"/>
        <v>7</v>
      </c>
      <c r="B17" s="125">
        <v>24928.32</v>
      </c>
      <c r="C17" s="126"/>
      <c r="D17" s="125">
        <f t="shared" si="0"/>
        <v>33551.025888000004</v>
      </c>
      <c r="E17" s="127">
        <f t="shared" si="1"/>
        <v>831.70820671345257</v>
      </c>
      <c r="F17" s="125">
        <f t="shared" si="2"/>
        <v>2795.9188240000003</v>
      </c>
      <c r="G17" s="127">
        <f t="shared" si="8"/>
        <v>69.309017226121043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2073.7924476368753</v>
      </c>
      <c r="K17" s="61">
        <f>GEW!$E$12+($F17-GEW!$E$12)*SUM(Fasering!$D$5:$D$8)</f>
        <v>2218.2826860650025</v>
      </c>
      <c r="L17" s="61">
        <f>GEW!$E$12+($F17-GEW!$E$12)*SUM(Fasering!$D$5:$D$9)</f>
        <v>2362.7729244931297</v>
      </c>
      <c r="M17" s="61">
        <f>GEW!$E$12+($F17-GEW!$E$12)*SUM(Fasering!$D$5:$D$10)</f>
        <v>2507.2631629212565</v>
      </c>
      <c r="N17" s="61">
        <f>GEW!$E$12+($F17-GEW!$E$12)*SUM(Fasering!$D$5:$D$11)</f>
        <v>2651.4285855718736</v>
      </c>
      <c r="O17" s="73">
        <f>GEW!$E$12+($F17-GEW!$E$12)*SUM(Fasering!$D$5:$D$12)</f>
        <v>2795.9188240000003</v>
      </c>
      <c r="P17" s="130">
        <f t="shared" si="3"/>
        <v>0</v>
      </c>
      <c r="Q17" s="131">
        <f t="shared" si="4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0">
        <f t="shared" si="5"/>
        <v>0</v>
      </c>
      <c r="Z17" s="131">
        <f t="shared" si="6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9">
        <f>($AK$3+(J17+S17)*12*7.57%)*SUM(Fasering!$D$5:$D$7)</f>
        <v>522.49337273497633</v>
      </c>
      <c r="AJ17" s="9">
        <f>($AK$3+(K17+T17)*12*7.57%)*SUM(Fasering!$D$5:$D$8)</f>
        <v>875.69004418563384</v>
      </c>
      <c r="AK17" s="9">
        <f>($AK$3+(L17+U17)*12*7.57%)*SUM(Fasering!$D$5:$D$9)</f>
        <v>1267.8310941438983</v>
      </c>
      <c r="AL17" s="9">
        <f>($AK$3+(M17+V17)*12*7.57%)*SUM(Fasering!$D$5:$D$10)</f>
        <v>1698.9165226097689</v>
      </c>
      <c r="AM17" s="9">
        <f>($AK$3+(N17+W17)*12*7.57%)*SUM(Fasering!$D$5:$D$11)</f>
        <v>2167.8460216674034</v>
      </c>
      <c r="AN17" s="82">
        <f>($AK$3+(O17+X17)*12*7.57%)*SUM(Fasering!$D$5:$D$12)</f>
        <v>2676.7326597216011</v>
      </c>
      <c r="AO17" s="5">
        <f>($AK$3+(I17+AA17)*12*7.57%)*SUM(Fasering!$D$5)</f>
        <v>0</v>
      </c>
      <c r="AP17" s="9">
        <f>($AK$3+(J17+AB17)*12*7.57%)*SUM(Fasering!$D$5:$D$7)</f>
        <v>522.49337273497633</v>
      </c>
      <c r="AQ17" s="9">
        <f>($AK$3+(K17+AC17)*12*7.57%)*SUM(Fasering!$D$5:$D$8)</f>
        <v>875.69004418563384</v>
      </c>
      <c r="AR17" s="9">
        <f>($AK$3+(L17+AD17)*12*7.57%)*SUM(Fasering!$D$5:$D$9)</f>
        <v>1267.8310941438983</v>
      </c>
      <c r="AS17" s="9">
        <f>($AK$3+(M17+AE17)*12*7.57%)*SUM(Fasering!$D$5:$D$10)</f>
        <v>1698.9165226097689</v>
      </c>
      <c r="AT17" s="9">
        <f>($AK$3+(N17+AF17)*12*7.57%)*SUM(Fasering!$D$5:$D$11)</f>
        <v>2167.8460216674034</v>
      </c>
      <c r="AU17" s="82">
        <f>($AK$3+(O17+AG17)*12*7.57%)*SUM(Fasering!$D$5:$D$12)</f>
        <v>2676.7326597216011</v>
      </c>
    </row>
    <row r="18" spans="1:47" x14ac:dyDescent="0.3">
      <c r="A18" s="32">
        <f t="shared" si="7"/>
        <v>8</v>
      </c>
      <c r="B18" s="125">
        <v>24928.32</v>
      </c>
      <c r="C18" s="126"/>
      <c r="D18" s="125">
        <f t="shared" si="0"/>
        <v>33551.025888000004</v>
      </c>
      <c r="E18" s="127">
        <f t="shared" si="1"/>
        <v>831.70820671345257</v>
      </c>
      <c r="F18" s="125">
        <f t="shared" si="2"/>
        <v>2795.9188240000003</v>
      </c>
      <c r="G18" s="127">
        <f t="shared" si="8"/>
        <v>69.309017226121043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2073.7924476368753</v>
      </c>
      <c r="K18" s="61">
        <f>GEW!$E$12+($F18-GEW!$E$12)*SUM(Fasering!$D$5:$D$8)</f>
        <v>2218.2826860650025</v>
      </c>
      <c r="L18" s="61">
        <f>GEW!$E$12+($F18-GEW!$E$12)*SUM(Fasering!$D$5:$D$9)</f>
        <v>2362.7729244931297</v>
      </c>
      <c r="M18" s="61">
        <f>GEW!$E$12+($F18-GEW!$E$12)*SUM(Fasering!$D$5:$D$10)</f>
        <v>2507.2631629212565</v>
      </c>
      <c r="N18" s="61">
        <f>GEW!$E$12+($F18-GEW!$E$12)*SUM(Fasering!$D$5:$D$11)</f>
        <v>2651.4285855718736</v>
      </c>
      <c r="O18" s="73">
        <f>GEW!$E$12+($F18-GEW!$E$12)*SUM(Fasering!$D$5:$D$12)</f>
        <v>2795.9188240000003</v>
      </c>
      <c r="P18" s="130">
        <f t="shared" si="3"/>
        <v>0</v>
      </c>
      <c r="Q18" s="131">
        <f t="shared" si="4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0">
        <f t="shared" si="5"/>
        <v>0</v>
      </c>
      <c r="Z18" s="131">
        <f t="shared" si="6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9">
        <f>($AK$3+(J18+S18)*12*7.57%)*SUM(Fasering!$D$5:$D$7)</f>
        <v>522.49337273497633</v>
      </c>
      <c r="AJ18" s="9">
        <f>($AK$3+(K18+T18)*12*7.57%)*SUM(Fasering!$D$5:$D$8)</f>
        <v>875.69004418563384</v>
      </c>
      <c r="AK18" s="9">
        <f>($AK$3+(L18+U18)*12*7.57%)*SUM(Fasering!$D$5:$D$9)</f>
        <v>1267.8310941438983</v>
      </c>
      <c r="AL18" s="9">
        <f>($AK$3+(M18+V18)*12*7.57%)*SUM(Fasering!$D$5:$D$10)</f>
        <v>1698.9165226097689</v>
      </c>
      <c r="AM18" s="9">
        <f>($AK$3+(N18+W18)*12*7.57%)*SUM(Fasering!$D$5:$D$11)</f>
        <v>2167.8460216674034</v>
      </c>
      <c r="AN18" s="82">
        <f>($AK$3+(O18+X18)*12*7.57%)*SUM(Fasering!$D$5:$D$12)</f>
        <v>2676.7326597216011</v>
      </c>
      <c r="AO18" s="5">
        <f>($AK$3+(I18+AA18)*12*7.57%)*SUM(Fasering!$D$5)</f>
        <v>0</v>
      </c>
      <c r="AP18" s="9">
        <f>($AK$3+(J18+AB18)*12*7.57%)*SUM(Fasering!$D$5:$D$7)</f>
        <v>522.49337273497633</v>
      </c>
      <c r="AQ18" s="9">
        <f>($AK$3+(K18+AC18)*12*7.57%)*SUM(Fasering!$D$5:$D$8)</f>
        <v>875.69004418563384</v>
      </c>
      <c r="AR18" s="9">
        <f>($AK$3+(L18+AD18)*12*7.57%)*SUM(Fasering!$D$5:$D$9)</f>
        <v>1267.8310941438983</v>
      </c>
      <c r="AS18" s="9">
        <f>($AK$3+(M18+AE18)*12*7.57%)*SUM(Fasering!$D$5:$D$10)</f>
        <v>1698.9165226097689</v>
      </c>
      <c r="AT18" s="9">
        <f>($AK$3+(N18+AF18)*12*7.57%)*SUM(Fasering!$D$5:$D$11)</f>
        <v>2167.8460216674034</v>
      </c>
      <c r="AU18" s="82">
        <f>($AK$3+(O18+AG18)*12*7.57%)*SUM(Fasering!$D$5:$D$12)</f>
        <v>2676.7326597216011</v>
      </c>
    </row>
    <row r="19" spans="1:47" x14ac:dyDescent="0.3">
      <c r="A19" s="32">
        <f t="shared" si="7"/>
        <v>9</v>
      </c>
      <c r="B19" s="125">
        <v>25580.99</v>
      </c>
      <c r="C19" s="126"/>
      <c r="D19" s="125">
        <f t="shared" si="0"/>
        <v>34429.454441000002</v>
      </c>
      <c r="E19" s="127">
        <f t="shared" si="1"/>
        <v>853.48388173991509</v>
      </c>
      <c r="F19" s="125">
        <f t="shared" si="2"/>
        <v>2869.1212034166674</v>
      </c>
      <c r="G19" s="127">
        <f t="shared" si="8"/>
        <v>71.123656811659615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2092.7199251607076</v>
      </c>
      <c r="K19" s="61">
        <f>GEW!$E$12+($F19-GEW!$E$12)*SUM(Fasering!$D$5:$D$8)</f>
        <v>2248.070026587684</v>
      </c>
      <c r="L19" s="61">
        <f>GEW!$E$12+($F19-GEW!$E$12)*SUM(Fasering!$D$5:$D$9)</f>
        <v>2403.4201280146599</v>
      </c>
      <c r="M19" s="61">
        <f>GEW!$E$12+($F19-GEW!$E$12)*SUM(Fasering!$D$5:$D$10)</f>
        <v>2558.7702294416363</v>
      </c>
      <c r="N19" s="61">
        <f>GEW!$E$12+($F19-GEW!$E$12)*SUM(Fasering!$D$5:$D$11)</f>
        <v>2713.7711019896915</v>
      </c>
      <c r="O19" s="73">
        <f>GEW!$E$12+($F19-GEW!$E$12)*SUM(Fasering!$D$5:$D$12)</f>
        <v>2869.1212034166674</v>
      </c>
      <c r="P19" s="130">
        <f t="shared" si="3"/>
        <v>0</v>
      </c>
      <c r="Q19" s="131">
        <f t="shared" si="4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0">
        <f t="shared" si="5"/>
        <v>0</v>
      </c>
      <c r="Z19" s="131">
        <f t="shared" si="6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9">
        <f>($AK$3+(J19+S19)*12*7.57%)*SUM(Fasering!$D$5:$D$7)</f>
        <v>526.93904461712623</v>
      </c>
      <c r="AJ19" s="9">
        <f>($AK$3+(K19+T19)*12*7.57%)*SUM(Fasering!$D$5:$D$8)</f>
        <v>886.70075580185653</v>
      </c>
      <c r="AK19" s="9">
        <f>($AK$3+(L19+U19)*12*7.57%)*SUM(Fasering!$D$5:$D$9)</f>
        <v>1288.333898697018</v>
      </c>
      <c r="AL19" s="9">
        <f>($AK$3+(M19+V19)*12*7.57%)*SUM(Fasering!$D$5:$D$10)</f>
        <v>1731.8384733026112</v>
      </c>
      <c r="AM19" s="9">
        <f>($AK$3+(N19+W19)*12*7.57%)*SUM(Fasering!$D$5:$D$11)</f>
        <v>2216.0763906346069</v>
      </c>
      <c r="AN19" s="82">
        <f>($AK$3+(O19+X19)*12*7.57%)*SUM(Fasering!$D$5:$D$12)</f>
        <v>2743.2297011837013</v>
      </c>
      <c r="AO19" s="5">
        <f>($AK$3+(I19+AA19)*12*7.57%)*SUM(Fasering!$D$5)</f>
        <v>0</v>
      </c>
      <c r="AP19" s="9">
        <f>($AK$3+(J19+AB19)*12*7.57%)*SUM(Fasering!$D$5:$D$7)</f>
        <v>526.93904461712623</v>
      </c>
      <c r="AQ19" s="9">
        <f>($AK$3+(K19+AC19)*12*7.57%)*SUM(Fasering!$D$5:$D$8)</f>
        <v>886.70075580185653</v>
      </c>
      <c r="AR19" s="9">
        <f>($AK$3+(L19+AD19)*12*7.57%)*SUM(Fasering!$D$5:$D$9)</f>
        <v>1288.333898697018</v>
      </c>
      <c r="AS19" s="9">
        <f>($AK$3+(M19+AE19)*12*7.57%)*SUM(Fasering!$D$5:$D$10)</f>
        <v>1731.8384733026112</v>
      </c>
      <c r="AT19" s="9">
        <f>($AK$3+(N19+AF19)*12*7.57%)*SUM(Fasering!$D$5:$D$11)</f>
        <v>2216.0763906346069</v>
      </c>
      <c r="AU19" s="82">
        <f>($AK$3+(O19+AG19)*12*7.57%)*SUM(Fasering!$D$5:$D$12)</f>
        <v>2743.2297011837013</v>
      </c>
    </row>
    <row r="20" spans="1:47" x14ac:dyDescent="0.3">
      <c r="A20" s="32">
        <f t="shared" si="7"/>
        <v>10</v>
      </c>
      <c r="B20" s="125">
        <v>25934.38</v>
      </c>
      <c r="C20" s="126"/>
      <c r="D20" s="125">
        <f t="shared" si="0"/>
        <v>34905.082042000002</v>
      </c>
      <c r="E20" s="127">
        <f t="shared" si="1"/>
        <v>865.27438198904815</v>
      </c>
      <c r="F20" s="125">
        <f t="shared" si="2"/>
        <v>2908.7568368333336</v>
      </c>
      <c r="G20" s="127">
        <f t="shared" si="8"/>
        <v>72.106198499087341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2102.9682608926196</v>
      </c>
      <c r="K20" s="61">
        <f>GEW!$E$12+($F20-GEW!$E$12)*SUM(Fasering!$D$5:$D$8)</f>
        <v>2264.1984655649776</v>
      </c>
      <c r="L20" s="61">
        <f>GEW!$E$12+($F20-GEW!$E$12)*SUM(Fasering!$D$5:$D$9)</f>
        <v>2425.4286702373352</v>
      </c>
      <c r="M20" s="61">
        <f>GEW!$E$12+($F20-GEW!$E$12)*SUM(Fasering!$D$5:$D$10)</f>
        <v>2586.6588749096932</v>
      </c>
      <c r="N20" s="61">
        <f>GEW!$E$12+($F20-GEW!$E$12)*SUM(Fasering!$D$5:$D$11)</f>
        <v>2747.5266321609761</v>
      </c>
      <c r="O20" s="73">
        <f>GEW!$E$12+($F20-GEW!$E$12)*SUM(Fasering!$D$5:$D$12)</f>
        <v>2908.7568368333341</v>
      </c>
      <c r="P20" s="125">
        <f t="shared" si="3"/>
        <v>0</v>
      </c>
      <c r="Q20" s="127">
        <f t="shared" si="4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5"/>
        <v>0</v>
      </c>
      <c r="Z20" s="127">
        <f t="shared" si="6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9">
        <f>($AK$3+(J20+S20)*12*7.57%)*SUM(Fasering!$D$5:$D$7)</f>
        <v>529.34616611257252</v>
      </c>
      <c r="AJ20" s="9">
        <f>($AK$3+(K20+T20)*12*7.57%)*SUM(Fasering!$D$5:$D$8)</f>
        <v>892.66253645372808</v>
      </c>
      <c r="AK20" s="9">
        <f>($AK$3+(L20+U20)*12*7.57%)*SUM(Fasering!$D$5:$D$9)</f>
        <v>1299.435199662325</v>
      </c>
      <c r="AL20" s="9">
        <f>($AK$3+(M20+V20)*12*7.57%)*SUM(Fasering!$D$5:$D$10)</f>
        <v>1749.6641557383646</v>
      </c>
      <c r="AM20" s="9">
        <f>($AK$3+(N20+W20)*12*7.57%)*SUM(Fasering!$D$5:$D$11)</f>
        <v>2242.1908590326029</v>
      </c>
      <c r="AN20" s="82">
        <f>($AK$3+(O20+X20)*12*7.57%)*SUM(Fasering!$D$5:$D$12)</f>
        <v>2779.2347105794015</v>
      </c>
      <c r="AO20" s="5">
        <f>($AK$3+(I20+AA20)*12*7.57%)*SUM(Fasering!$D$5)</f>
        <v>0</v>
      </c>
      <c r="AP20" s="9">
        <f>($AK$3+(J20+AB20)*12*7.57%)*SUM(Fasering!$D$5:$D$7)</f>
        <v>529.34616611257252</v>
      </c>
      <c r="AQ20" s="9">
        <f>($AK$3+(K20+AC20)*12*7.57%)*SUM(Fasering!$D$5:$D$8)</f>
        <v>892.66253645372808</v>
      </c>
      <c r="AR20" s="9">
        <f>($AK$3+(L20+AD20)*12*7.57%)*SUM(Fasering!$D$5:$D$9)</f>
        <v>1299.435199662325</v>
      </c>
      <c r="AS20" s="9">
        <f>($AK$3+(M20+AE20)*12*7.57%)*SUM(Fasering!$D$5:$D$10)</f>
        <v>1749.6641557383646</v>
      </c>
      <c r="AT20" s="9">
        <f>($AK$3+(N20+AF20)*12*7.57%)*SUM(Fasering!$D$5:$D$11)</f>
        <v>2242.1908590326029</v>
      </c>
      <c r="AU20" s="82">
        <f>($AK$3+(O20+AG20)*12*7.57%)*SUM(Fasering!$D$5:$D$12)</f>
        <v>2779.2347105794015</v>
      </c>
    </row>
    <row r="21" spans="1:47" x14ac:dyDescent="0.3">
      <c r="A21" s="32">
        <f t="shared" si="7"/>
        <v>11</v>
      </c>
      <c r="B21" s="125">
        <v>26233.279999999999</v>
      </c>
      <c r="C21" s="126"/>
      <c r="D21" s="125">
        <f t="shared" si="0"/>
        <v>35307.371552000004</v>
      </c>
      <c r="E21" s="127">
        <f t="shared" si="1"/>
        <v>875.24687845036806</v>
      </c>
      <c r="F21" s="125">
        <f t="shared" si="2"/>
        <v>2942.2809626666667</v>
      </c>
      <c r="G21" s="127">
        <f t="shared" si="8"/>
        <v>72.937239870864005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2111.6363826568704</v>
      </c>
      <c r="K21" s="61">
        <f>GEW!$E$12+($F21-GEW!$E$12)*SUM(Fasering!$D$5:$D$8)</f>
        <v>2277.8400242121184</v>
      </c>
      <c r="L21" s="61">
        <f>GEW!$E$12+($F21-GEW!$E$12)*SUM(Fasering!$D$5:$D$9)</f>
        <v>2444.0436657673663</v>
      </c>
      <c r="M21" s="61">
        <f>GEW!$E$12+($F21-GEW!$E$12)*SUM(Fasering!$D$5:$D$10)</f>
        <v>2610.2473073226142</v>
      </c>
      <c r="N21" s="61">
        <f>GEW!$E$12+($F21-GEW!$E$12)*SUM(Fasering!$D$5:$D$11)</f>
        <v>2776.0773211114192</v>
      </c>
      <c r="O21" s="73">
        <f>GEW!$E$12+($F21-GEW!$E$12)*SUM(Fasering!$D$5:$D$12)</f>
        <v>2942.2809626666667</v>
      </c>
      <c r="P21" s="125">
        <f t="shared" si="3"/>
        <v>0</v>
      </c>
      <c r="Q21" s="127">
        <f t="shared" si="4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5"/>
        <v>0</v>
      </c>
      <c r="Z21" s="127">
        <f t="shared" si="6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9">
        <f>($AK$3+(J21+S21)*12*7.57%)*SUM(Fasering!$D$5:$D$7)</f>
        <v>531.38212812335075</v>
      </c>
      <c r="AJ21" s="9">
        <f>($AK$3+(K21+T21)*12*7.57%)*SUM(Fasering!$D$5:$D$8)</f>
        <v>897.70505671984847</v>
      </c>
      <c r="AK21" s="9">
        <f>($AK$3+(L21+U21)*12*7.57%)*SUM(Fasering!$D$5:$D$9)</f>
        <v>1308.8247660295974</v>
      </c>
      <c r="AL21" s="9">
        <f>($AK$3+(M21+V21)*12*7.57%)*SUM(Fasering!$D$5:$D$10)</f>
        <v>1764.7412560525975</v>
      </c>
      <c r="AM21" s="9">
        <f>($AK$3+(N21+W21)*12*7.57%)*SUM(Fasering!$D$5:$D$11)</f>
        <v>2264.2786787336722</v>
      </c>
      <c r="AN21" s="82">
        <f>($AK$3+(O21+X21)*12*7.57%)*SUM(Fasering!$D$5:$D$12)</f>
        <v>2809.6880264864003</v>
      </c>
      <c r="AO21" s="5">
        <f>($AK$3+(I21+AA21)*12*7.57%)*SUM(Fasering!$D$5)</f>
        <v>0</v>
      </c>
      <c r="AP21" s="9">
        <f>($AK$3+(J21+AB21)*12*7.57%)*SUM(Fasering!$D$5:$D$7)</f>
        <v>531.38212812335075</v>
      </c>
      <c r="AQ21" s="9">
        <f>($AK$3+(K21+AC21)*12*7.57%)*SUM(Fasering!$D$5:$D$8)</f>
        <v>897.70505671984847</v>
      </c>
      <c r="AR21" s="9">
        <f>($AK$3+(L21+AD21)*12*7.57%)*SUM(Fasering!$D$5:$D$9)</f>
        <v>1308.8247660295974</v>
      </c>
      <c r="AS21" s="9">
        <f>($AK$3+(M21+AE21)*12*7.57%)*SUM(Fasering!$D$5:$D$10)</f>
        <v>1764.7412560525975</v>
      </c>
      <c r="AT21" s="9">
        <f>($AK$3+(N21+AF21)*12*7.57%)*SUM(Fasering!$D$5:$D$11)</f>
        <v>2264.2786787336722</v>
      </c>
      <c r="AU21" s="82">
        <f>($AK$3+(O21+AG21)*12*7.57%)*SUM(Fasering!$D$5:$D$12)</f>
        <v>2809.6880264864003</v>
      </c>
    </row>
    <row r="22" spans="1:47" x14ac:dyDescent="0.3">
      <c r="A22" s="32">
        <f t="shared" si="7"/>
        <v>12</v>
      </c>
      <c r="B22" s="125">
        <v>27066.45</v>
      </c>
      <c r="C22" s="126"/>
      <c r="D22" s="125">
        <f t="shared" si="0"/>
        <v>36428.735055000005</v>
      </c>
      <c r="E22" s="127">
        <f t="shared" si="1"/>
        <v>903.0447535814418</v>
      </c>
      <c r="F22" s="125">
        <f t="shared" si="2"/>
        <v>3035.7279212500002</v>
      </c>
      <c r="G22" s="127">
        <f t="shared" si="8"/>
        <v>75.253729465120145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2135.7983733237174</v>
      </c>
      <c r="K22" s="61">
        <f>GEW!$E$12+($F22-GEW!$E$12)*SUM(Fasering!$D$5:$D$8)</f>
        <v>2315.8652414019421</v>
      </c>
      <c r="L22" s="61">
        <f>GEW!$E$12+($F22-GEW!$E$12)*SUM(Fasering!$D$5:$D$9)</f>
        <v>2495.9321094801667</v>
      </c>
      <c r="M22" s="61">
        <f>GEW!$E$12+($F22-GEW!$E$12)*SUM(Fasering!$D$5:$D$10)</f>
        <v>2675.9989775583913</v>
      </c>
      <c r="N22" s="61">
        <f>GEW!$E$12+($F22-GEW!$E$12)*SUM(Fasering!$D$5:$D$11)</f>
        <v>2855.6610531717761</v>
      </c>
      <c r="O22" s="73">
        <f>GEW!$E$12+($F22-GEW!$E$12)*SUM(Fasering!$D$5:$D$12)</f>
        <v>3035.7279212500007</v>
      </c>
      <c r="P22" s="125">
        <f t="shared" si="3"/>
        <v>0</v>
      </c>
      <c r="Q22" s="127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5"/>
        <v>0</v>
      </c>
      <c r="Z22" s="127">
        <f t="shared" si="6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537.05727857005536</v>
      </c>
      <c r="AJ22" s="9">
        <f>($AK$3+(K22+T22)*12*7.57%)*SUM(Fasering!$D$5:$D$8)</f>
        <v>911.76084999560544</v>
      </c>
      <c r="AK22" s="9">
        <f>($AK$3+(L22+U22)*12*7.57%)*SUM(Fasering!$D$5:$D$9)</f>
        <v>1334.9977503394675</v>
      </c>
      <c r="AL22" s="9">
        <f>($AK$3+(M22+V22)*12*7.57%)*SUM(Fasering!$D$5:$D$10)</f>
        <v>1806.7679796016423</v>
      </c>
      <c r="AM22" s="9">
        <f>($AK$3+(N22+W22)*12*7.57%)*SUM(Fasering!$D$5:$D$11)</f>
        <v>2325.847460066359</v>
      </c>
      <c r="AN22" s="82">
        <f>($AK$3+(O22+X22)*12*7.57%)*SUM(Fasering!$D$5:$D$12)</f>
        <v>2894.5752436635016</v>
      </c>
      <c r="AO22" s="5">
        <f>($AK$3+(I22+AA22)*12*7.57%)*SUM(Fasering!$D$5)</f>
        <v>0</v>
      </c>
      <c r="AP22" s="9">
        <f>($AK$3+(J22+AB22)*12*7.57%)*SUM(Fasering!$D$5:$D$7)</f>
        <v>537.05727857005536</v>
      </c>
      <c r="AQ22" s="9">
        <f>($AK$3+(K22+AC22)*12*7.57%)*SUM(Fasering!$D$5:$D$8)</f>
        <v>911.76084999560544</v>
      </c>
      <c r="AR22" s="9">
        <f>($AK$3+(L22+AD22)*12*7.57%)*SUM(Fasering!$D$5:$D$9)</f>
        <v>1334.9977503394675</v>
      </c>
      <c r="AS22" s="9">
        <f>($AK$3+(M22+AE22)*12*7.57%)*SUM(Fasering!$D$5:$D$10)</f>
        <v>1806.7679796016423</v>
      </c>
      <c r="AT22" s="9">
        <f>($AK$3+(N22+AF22)*12*7.57%)*SUM(Fasering!$D$5:$D$11)</f>
        <v>2325.847460066359</v>
      </c>
      <c r="AU22" s="82">
        <f>($AK$3+(O22+AG22)*12*7.57%)*SUM(Fasering!$D$5:$D$12)</f>
        <v>2894.5752436635016</v>
      </c>
    </row>
    <row r="23" spans="1:47" x14ac:dyDescent="0.3">
      <c r="A23" s="32">
        <f t="shared" si="7"/>
        <v>13</v>
      </c>
      <c r="B23" s="125">
        <v>27066.45</v>
      </c>
      <c r="C23" s="126"/>
      <c r="D23" s="125">
        <f t="shared" si="0"/>
        <v>36428.735055000005</v>
      </c>
      <c r="E23" s="127">
        <f t="shared" si="1"/>
        <v>903.0447535814418</v>
      </c>
      <c r="F23" s="125">
        <f t="shared" si="2"/>
        <v>3035.7279212500002</v>
      </c>
      <c r="G23" s="127">
        <f t="shared" si="8"/>
        <v>75.253729465120145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2135.7983733237174</v>
      </c>
      <c r="K23" s="61">
        <f>GEW!$E$12+($F23-GEW!$E$12)*SUM(Fasering!$D$5:$D$8)</f>
        <v>2315.8652414019421</v>
      </c>
      <c r="L23" s="61">
        <f>GEW!$E$12+($F23-GEW!$E$12)*SUM(Fasering!$D$5:$D$9)</f>
        <v>2495.9321094801667</v>
      </c>
      <c r="M23" s="61">
        <f>GEW!$E$12+($F23-GEW!$E$12)*SUM(Fasering!$D$5:$D$10)</f>
        <v>2675.9989775583913</v>
      </c>
      <c r="N23" s="61">
        <f>GEW!$E$12+($F23-GEW!$E$12)*SUM(Fasering!$D$5:$D$11)</f>
        <v>2855.6610531717761</v>
      </c>
      <c r="O23" s="73">
        <f>GEW!$E$12+($F23-GEW!$E$12)*SUM(Fasering!$D$5:$D$12)</f>
        <v>3035.7279212500007</v>
      </c>
      <c r="P23" s="125">
        <f t="shared" si="3"/>
        <v>0</v>
      </c>
      <c r="Q23" s="127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5"/>
        <v>0</v>
      </c>
      <c r="Z23" s="127">
        <f t="shared" si="6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537.05727857005536</v>
      </c>
      <c r="AJ23" s="9">
        <f>($AK$3+(K23+T23)*12*7.57%)*SUM(Fasering!$D$5:$D$8)</f>
        <v>911.76084999560544</v>
      </c>
      <c r="AK23" s="9">
        <f>($AK$3+(L23+U23)*12*7.57%)*SUM(Fasering!$D$5:$D$9)</f>
        <v>1334.9977503394675</v>
      </c>
      <c r="AL23" s="9">
        <f>($AK$3+(M23+V23)*12*7.57%)*SUM(Fasering!$D$5:$D$10)</f>
        <v>1806.7679796016423</v>
      </c>
      <c r="AM23" s="9">
        <f>($AK$3+(N23+W23)*12*7.57%)*SUM(Fasering!$D$5:$D$11)</f>
        <v>2325.847460066359</v>
      </c>
      <c r="AN23" s="82">
        <f>($AK$3+(O23+X23)*12*7.57%)*SUM(Fasering!$D$5:$D$12)</f>
        <v>2894.5752436635016</v>
      </c>
      <c r="AO23" s="5">
        <f>($AK$3+(I23+AA23)*12*7.57%)*SUM(Fasering!$D$5)</f>
        <v>0</v>
      </c>
      <c r="AP23" s="9">
        <f>($AK$3+(J23+AB23)*12*7.57%)*SUM(Fasering!$D$5:$D$7)</f>
        <v>537.05727857005536</v>
      </c>
      <c r="AQ23" s="9">
        <f>($AK$3+(K23+AC23)*12*7.57%)*SUM(Fasering!$D$5:$D$8)</f>
        <v>911.76084999560544</v>
      </c>
      <c r="AR23" s="9">
        <f>($AK$3+(L23+AD23)*12*7.57%)*SUM(Fasering!$D$5:$D$9)</f>
        <v>1334.9977503394675</v>
      </c>
      <c r="AS23" s="9">
        <f>($AK$3+(M23+AE23)*12*7.57%)*SUM(Fasering!$D$5:$D$10)</f>
        <v>1806.7679796016423</v>
      </c>
      <c r="AT23" s="9">
        <f>($AK$3+(N23+AF23)*12*7.57%)*SUM(Fasering!$D$5:$D$11)</f>
        <v>2325.847460066359</v>
      </c>
      <c r="AU23" s="82">
        <f>($AK$3+(O23+AG23)*12*7.57%)*SUM(Fasering!$D$5:$D$12)</f>
        <v>2894.5752436635016</v>
      </c>
    </row>
    <row r="24" spans="1:47" x14ac:dyDescent="0.3">
      <c r="A24" s="32">
        <f t="shared" si="7"/>
        <v>14</v>
      </c>
      <c r="B24" s="125">
        <v>28198.52</v>
      </c>
      <c r="C24" s="126"/>
      <c r="D24" s="125">
        <f t="shared" si="0"/>
        <v>37952.388068</v>
      </c>
      <c r="E24" s="127">
        <f t="shared" si="1"/>
        <v>940.81512517383533</v>
      </c>
      <c r="F24" s="125">
        <f t="shared" si="2"/>
        <v>3162.6990056666668</v>
      </c>
      <c r="G24" s="127">
        <f t="shared" si="8"/>
        <v>78.401260431152949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2168.6284857548153</v>
      </c>
      <c r="K24" s="61">
        <f>GEW!$E$12+($F24-GEW!$E$12)*SUM(Fasering!$D$5:$D$8)</f>
        <v>2367.532017238907</v>
      </c>
      <c r="L24" s="61">
        <f>GEW!$E$12+($F24-GEW!$E$12)*SUM(Fasering!$D$5:$D$9)</f>
        <v>2566.4355487229982</v>
      </c>
      <c r="M24" s="61">
        <f>GEW!$E$12+($F24-GEW!$E$12)*SUM(Fasering!$D$5:$D$10)</f>
        <v>2765.3390802070894</v>
      </c>
      <c r="N24" s="61">
        <f>GEW!$E$12+($F24-GEW!$E$12)*SUM(Fasering!$D$5:$D$11)</f>
        <v>2963.7954741825761</v>
      </c>
      <c r="O24" s="73">
        <f>GEW!$E$12+($F24-GEW!$E$12)*SUM(Fasering!$D$5:$D$12)</f>
        <v>3162.6990056666673</v>
      </c>
      <c r="P24" s="125">
        <f t="shared" si="3"/>
        <v>0</v>
      </c>
      <c r="Q24" s="127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5"/>
        <v>0</v>
      </c>
      <c r="Z24" s="127">
        <f t="shared" si="6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544.76839102753843</v>
      </c>
      <c r="AJ24" s="9">
        <f>($AK$3+(K24+T24)*12*7.57%)*SUM(Fasering!$D$5:$D$8)</f>
        <v>930.85916353748291</v>
      </c>
      <c r="AK24" s="9">
        <f>($AK$3+(L24+U24)*12*7.57%)*SUM(Fasering!$D$5:$D$9)</f>
        <v>1370.5603010166101</v>
      </c>
      <c r="AL24" s="9">
        <f>($AK$3+(M24+V24)*12*7.57%)*SUM(Fasering!$D$5:$D$10)</f>
        <v>1863.8718034649196</v>
      </c>
      <c r="AM24" s="9">
        <f>($AK$3+(N24+W24)*12*7.57%)*SUM(Fasering!$D$5:$D$11)</f>
        <v>2409.5040611001159</v>
      </c>
      <c r="AN24" s="82">
        <f>($AK$3+(O24+X24)*12*7.57%)*SUM(Fasering!$D$5:$D$12)</f>
        <v>3009.9157767476013</v>
      </c>
      <c r="AO24" s="5">
        <f>($AK$3+(I24+AA24)*12*7.57%)*SUM(Fasering!$D$5)</f>
        <v>0</v>
      </c>
      <c r="AP24" s="9">
        <f>($AK$3+(J24+AB24)*12*7.57%)*SUM(Fasering!$D$5:$D$7)</f>
        <v>544.76839102753843</v>
      </c>
      <c r="AQ24" s="9">
        <f>($AK$3+(K24+AC24)*12*7.57%)*SUM(Fasering!$D$5:$D$8)</f>
        <v>930.85916353748291</v>
      </c>
      <c r="AR24" s="9">
        <f>($AK$3+(L24+AD24)*12*7.57%)*SUM(Fasering!$D$5:$D$9)</f>
        <v>1370.5603010166101</v>
      </c>
      <c r="AS24" s="9">
        <f>($AK$3+(M24+AE24)*12*7.57%)*SUM(Fasering!$D$5:$D$10)</f>
        <v>1863.8718034649196</v>
      </c>
      <c r="AT24" s="9">
        <f>($AK$3+(N24+AF24)*12*7.57%)*SUM(Fasering!$D$5:$D$11)</f>
        <v>2409.5040611001159</v>
      </c>
      <c r="AU24" s="82">
        <f>($AK$3+(O24+AG24)*12*7.57%)*SUM(Fasering!$D$5:$D$12)</f>
        <v>3009.9157767476013</v>
      </c>
    </row>
    <row r="25" spans="1:47" x14ac:dyDescent="0.3">
      <c r="A25" s="32">
        <f t="shared" si="7"/>
        <v>15</v>
      </c>
      <c r="B25" s="125">
        <v>28198.52</v>
      </c>
      <c r="C25" s="126"/>
      <c r="D25" s="125">
        <f t="shared" si="0"/>
        <v>37952.388068</v>
      </c>
      <c r="E25" s="127">
        <f t="shared" si="1"/>
        <v>940.81512517383533</v>
      </c>
      <c r="F25" s="125">
        <f t="shared" si="2"/>
        <v>3162.6990056666668</v>
      </c>
      <c r="G25" s="127">
        <f t="shared" si="8"/>
        <v>78.401260431152949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2168.6284857548153</v>
      </c>
      <c r="K25" s="61">
        <f>GEW!$E$12+($F25-GEW!$E$12)*SUM(Fasering!$D$5:$D$8)</f>
        <v>2367.532017238907</v>
      </c>
      <c r="L25" s="61">
        <f>GEW!$E$12+($F25-GEW!$E$12)*SUM(Fasering!$D$5:$D$9)</f>
        <v>2566.4355487229982</v>
      </c>
      <c r="M25" s="61">
        <f>GEW!$E$12+($F25-GEW!$E$12)*SUM(Fasering!$D$5:$D$10)</f>
        <v>2765.3390802070894</v>
      </c>
      <c r="N25" s="61">
        <f>GEW!$E$12+($F25-GEW!$E$12)*SUM(Fasering!$D$5:$D$11)</f>
        <v>2963.7954741825761</v>
      </c>
      <c r="O25" s="73">
        <f>GEW!$E$12+($F25-GEW!$E$12)*SUM(Fasering!$D$5:$D$12)</f>
        <v>3162.6990056666673</v>
      </c>
      <c r="P25" s="125">
        <f t="shared" si="3"/>
        <v>0</v>
      </c>
      <c r="Q25" s="127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5"/>
        <v>0</v>
      </c>
      <c r="Z25" s="127">
        <f t="shared" si="6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544.76839102753843</v>
      </c>
      <c r="AJ25" s="9">
        <f>($AK$3+(K25+T25)*12*7.57%)*SUM(Fasering!$D$5:$D$8)</f>
        <v>930.85916353748291</v>
      </c>
      <c r="AK25" s="9">
        <f>($AK$3+(L25+U25)*12*7.57%)*SUM(Fasering!$D$5:$D$9)</f>
        <v>1370.5603010166101</v>
      </c>
      <c r="AL25" s="9">
        <f>($AK$3+(M25+V25)*12*7.57%)*SUM(Fasering!$D$5:$D$10)</f>
        <v>1863.8718034649196</v>
      </c>
      <c r="AM25" s="9">
        <f>($AK$3+(N25+W25)*12*7.57%)*SUM(Fasering!$D$5:$D$11)</f>
        <v>2409.5040611001159</v>
      </c>
      <c r="AN25" s="82">
        <f>($AK$3+(O25+X25)*12*7.57%)*SUM(Fasering!$D$5:$D$12)</f>
        <v>3009.9157767476013</v>
      </c>
      <c r="AO25" s="5">
        <f>($AK$3+(I25+AA25)*12*7.57%)*SUM(Fasering!$D$5)</f>
        <v>0</v>
      </c>
      <c r="AP25" s="9">
        <f>($AK$3+(J25+AB25)*12*7.57%)*SUM(Fasering!$D$5:$D$7)</f>
        <v>544.76839102753843</v>
      </c>
      <c r="AQ25" s="9">
        <f>($AK$3+(K25+AC25)*12*7.57%)*SUM(Fasering!$D$5:$D$8)</f>
        <v>930.85916353748291</v>
      </c>
      <c r="AR25" s="9">
        <f>($AK$3+(L25+AD25)*12*7.57%)*SUM(Fasering!$D$5:$D$9)</f>
        <v>1370.5603010166101</v>
      </c>
      <c r="AS25" s="9">
        <f>($AK$3+(M25+AE25)*12*7.57%)*SUM(Fasering!$D$5:$D$10)</f>
        <v>1863.8718034649196</v>
      </c>
      <c r="AT25" s="9">
        <f>($AK$3+(N25+AF25)*12*7.57%)*SUM(Fasering!$D$5:$D$11)</f>
        <v>2409.5040611001159</v>
      </c>
      <c r="AU25" s="82">
        <f>($AK$3+(O25+AG25)*12*7.57%)*SUM(Fasering!$D$5:$D$12)</f>
        <v>3009.9157767476013</v>
      </c>
    </row>
    <row r="26" spans="1:47" x14ac:dyDescent="0.3">
      <c r="A26" s="32">
        <f t="shared" si="7"/>
        <v>16</v>
      </c>
      <c r="B26" s="125">
        <v>29784.880000000001</v>
      </c>
      <c r="C26" s="126"/>
      <c r="D26" s="125">
        <f t="shared" si="0"/>
        <v>40087.469992000006</v>
      </c>
      <c r="E26" s="127">
        <f t="shared" si="1"/>
        <v>993.74242355583442</v>
      </c>
      <c r="F26" s="125">
        <f t="shared" si="2"/>
        <v>3340.6224993333335</v>
      </c>
      <c r="G26" s="127">
        <f t="shared" si="8"/>
        <v>82.811868629652864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2214.6330412648076</v>
      </c>
      <c r="K26" s="61">
        <f>GEW!$E$12+($F26-GEW!$E$12)*SUM(Fasering!$D$5:$D$8)</f>
        <v>2439.9322279297012</v>
      </c>
      <c r="L26" s="61">
        <f>GEW!$E$12+($F26-GEW!$E$12)*SUM(Fasering!$D$5:$D$9)</f>
        <v>2665.2314145945948</v>
      </c>
      <c r="M26" s="61">
        <f>GEW!$E$12+($F26-GEW!$E$12)*SUM(Fasering!$D$5:$D$10)</f>
        <v>2890.5306012594883</v>
      </c>
      <c r="N26" s="61">
        <f>GEW!$E$12+($F26-GEW!$E$12)*SUM(Fasering!$D$5:$D$11)</f>
        <v>3115.3233126684399</v>
      </c>
      <c r="O26" s="73">
        <f>GEW!$E$12+($F26-GEW!$E$12)*SUM(Fasering!$D$5:$D$12)</f>
        <v>3340.6224993333335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555.5739069038118</v>
      </c>
      <c r="AJ26" s="9">
        <f>($AK$3+(K26+T26)*12*7.57%)*SUM(Fasering!$D$5:$D$8)</f>
        <v>957.6214668140409</v>
      </c>
      <c r="AK26" s="9">
        <f>($AK$3+(L26+U26)*12*7.57%)*SUM(Fasering!$D$5:$D$9)</f>
        <v>1420.3937988499522</v>
      </c>
      <c r="AL26" s="9">
        <f>($AK$3+(M26+V26)*12*7.57%)*SUM(Fasering!$D$5:$D$10)</f>
        <v>1943.8909030115465</v>
      </c>
      <c r="AM26" s="9">
        <f>($AK$3+(N26+W26)*12*7.57%)*SUM(Fasering!$D$5:$D$11)</f>
        <v>2526.7313399926843</v>
      </c>
      <c r="AN26" s="82">
        <f>($AK$3+(O26+X26)*12*7.57%)*SUM(Fasering!$D$5:$D$12)</f>
        <v>3171.5414783944011</v>
      </c>
      <c r="AO26" s="5">
        <f>($AK$3+(I26+AA26)*12*7.57%)*SUM(Fasering!$D$5)</f>
        <v>0</v>
      </c>
      <c r="AP26" s="9">
        <f>($AK$3+(J26+AB26)*12*7.57%)*SUM(Fasering!$D$5:$D$7)</f>
        <v>555.5739069038118</v>
      </c>
      <c r="AQ26" s="9">
        <f>($AK$3+(K26+AC26)*12*7.57%)*SUM(Fasering!$D$5:$D$8)</f>
        <v>957.6214668140409</v>
      </c>
      <c r="AR26" s="9">
        <f>($AK$3+(L26+AD26)*12*7.57%)*SUM(Fasering!$D$5:$D$9)</f>
        <v>1420.3937988499522</v>
      </c>
      <c r="AS26" s="9">
        <f>($AK$3+(M26+AE26)*12*7.57%)*SUM(Fasering!$D$5:$D$10)</f>
        <v>1943.8909030115465</v>
      </c>
      <c r="AT26" s="9">
        <f>($AK$3+(N26+AF26)*12*7.57%)*SUM(Fasering!$D$5:$D$11)</f>
        <v>2526.7313399926843</v>
      </c>
      <c r="AU26" s="82">
        <f>($AK$3+(O26+AG26)*12*7.57%)*SUM(Fasering!$D$5:$D$12)</f>
        <v>3171.5414783944011</v>
      </c>
    </row>
    <row r="27" spans="1:47" x14ac:dyDescent="0.3">
      <c r="A27" s="32">
        <f t="shared" si="7"/>
        <v>17</v>
      </c>
      <c r="B27" s="125">
        <v>30437.17</v>
      </c>
      <c r="C27" s="126"/>
      <c r="D27" s="125">
        <f t="shared" si="0"/>
        <v>40965.387103000001</v>
      </c>
      <c r="E27" s="127">
        <f t="shared" si="1"/>
        <v>1015.5054202662873</v>
      </c>
      <c r="F27" s="125">
        <f t="shared" si="2"/>
        <v>3413.7822585833337</v>
      </c>
      <c r="G27" s="127">
        <f t="shared" si="8"/>
        <v>84.625451688857282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2233.54949876097</v>
      </c>
      <c r="K27" s="61">
        <f>GEW!$E$12+($F27-GEW!$E$12)*SUM(Fasering!$D$5:$D$8)</f>
        <v>2469.7022255541356</v>
      </c>
      <c r="L27" s="61">
        <f>GEW!$E$12+($F27-GEW!$E$12)*SUM(Fasering!$D$5:$D$9)</f>
        <v>2705.8549523473012</v>
      </c>
      <c r="M27" s="61">
        <f>GEW!$E$12+($F27-GEW!$E$12)*SUM(Fasering!$D$5:$D$10)</f>
        <v>2942.0076791404672</v>
      </c>
      <c r="N27" s="61">
        <f>GEW!$E$12+($F27-GEW!$E$12)*SUM(Fasering!$D$5:$D$11)</f>
        <v>3177.6295317901686</v>
      </c>
      <c r="O27" s="73">
        <f>GEW!$E$12+($F27-GEW!$E$12)*SUM(Fasering!$D$5:$D$12)</f>
        <v>3413.7822585833342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560.01699041003621</v>
      </c>
      <c r="AJ27" s="9">
        <f>($AK$3+(K27+T27)*12*7.57%)*SUM(Fasering!$D$5:$D$8)</f>
        <v>968.62576773203273</v>
      </c>
      <c r="AK27" s="9">
        <f>($AK$3+(L27+U27)*12*7.57%)*SUM(Fasering!$D$5:$D$9)</f>
        <v>1440.8846661825316</v>
      </c>
      <c r="AL27" s="9">
        <f>($AK$3+(M27+V27)*12*7.57%)*SUM(Fasering!$D$5:$D$10)</f>
        <v>1976.793685761533</v>
      </c>
      <c r="AM27" s="9">
        <f>($AK$3+(N27+W27)*12*7.57%)*SUM(Fasering!$D$5:$D$11)</f>
        <v>2574.9336280917501</v>
      </c>
      <c r="AN27" s="82">
        <f>($AK$3+(O27+X27)*12*7.57%)*SUM(Fasering!$D$5:$D$12)</f>
        <v>3237.9998036971019</v>
      </c>
      <c r="AO27" s="5">
        <f>($AK$3+(I27+AA27)*12*7.57%)*SUM(Fasering!$D$5)</f>
        <v>0</v>
      </c>
      <c r="AP27" s="9">
        <f>($AK$3+(J27+AB27)*12*7.57%)*SUM(Fasering!$D$5:$D$7)</f>
        <v>560.01699041003621</v>
      </c>
      <c r="AQ27" s="9">
        <f>($AK$3+(K27+AC27)*12*7.57%)*SUM(Fasering!$D$5:$D$8)</f>
        <v>968.62576773203273</v>
      </c>
      <c r="AR27" s="9">
        <f>($AK$3+(L27+AD27)*12*7.57%)*SUM(Fasering!$D$5:$D$9)</f>
        <v>1440.8846661825316</v>
      </c>
      <c r="AS27" s="9">
        <f>($AK$3+(M27+AE27)*12*7.57%)*SUM(Fasering!$D$5:$D$10)</f>
        <v>1976.793685761533</v>
      </c>
      <c r="AT27" s="9">
        <f>($AK$3+(N27+AF27)*12*7.57%)*SUM(Fasering!$D$5:$D$11)</f>
        <v>2574.9336280917501</v>
      </c>
      <c r="AU27" s="82">
        <f>($AK$3+(O27+AG27)*12*7.57%)*SUM(Fasering!$D$5:$D$12)</f>
        <v>3237.9998036971019</v>
      </c>
    </row>
    <row r="28" spans="1:47" x14ac:dyDescent="0.3">
      <c r="A28" s="32">
        <f t="shared" si="7"/>
        <v>18</v>
      </c>
      <c r="B28" s="125">
        <v>31371.14</v>
      </c>
      <c r="C28" s="126"/>
      <c r="D28" s="125">
        <f t="shared" si="0"/>
        <v>42222.417326000003</v>
      </c>
      <c r="E28" s="127">
        <f t="shared" si="1"/>
        <v>1046.6663855388833</v>
      </c>
      <c r="F28" s="125">
        <f t="shared" si="2"/>
        <v>3518.534777166667</v>
      </c>
      <c r="G28" s="127">
        <f t="shared" si="8"/>
        <v>87.222198794906959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2260.6346967675177</v>
      </c>
      <c r="K28" s="61">
        <f>GEW!$E$12+($F28-GEW!$E$12)*SUM(Fasering!$D$5:$D$8)</f>
        <v>2512.327874699904</v>
      </c>
      <c r="L28" s="61">
        <f>GEW!$E$12+($F28-GEW!$E$12)*SUM(Fasering!$D$5:$D$9)</f>
        <v>2764.0210526322899</v>
      </c>
      <c r="M28" s="61">
        <f>GEW!$E$12+($F28-GEW!$E$12)*SUM(Fasering!$D$5:$D$10)</f>
        <v>3015.7142305646762</v>
      </c>
      <c r="N28" s="61">
        <f>GEW!$E$12+($F28-GEW!$E$12)*SUM(Fasering!$D$5:$D$11)</f>
        <v>3266.8415992342816</v>
      </c>
      <c r="O28" s="73">
        <f>GEW!$E$12+($F28-GEW!$E$12)*SUM(Fasering!$D$5:$D$12)</f>
        <v>3518.5347771666675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566.37874162852563</v>
      </c>
      <c r="AJ28" s="9">
        <f>($AK$3+(K28+T28)*12*7.57%)*SUM(Fasering!$D$5:$D$8)</f>
        <v>984.38208306474837</v>
      </c>
      <c r="AK28" s="9">
        <f>($AK$3+(L28+U28)*12*7.57%)*SUM(Fasering!$D$5:$D$9)</f>
        <v>1470.2241553094677</v>
      </c>
      <c r="AL28" s="9">
        <f>($AK$3+(M28+V28)*12*7.57%)*SUM(Fasering!$D$5:$D$10)</f>
        <v>2023.9049583626845</v>
      </c>
      <c r="AM28" s="9">
        <f>($AK$3+(N28+W28)*12*7.57%)*SUM(Fasering!$D$5:$D$11)</f>
        <v>2643.9512291831111</v>
      </c>
      <c r="AN28" s="82">
        <f>($AK$3+(O28+X28)*12*7.57%)*SUM(Fasering!$D$5:$D$12)</f>
        <v>3333.156991578202</v>
      </c>
      <c r="AO28" s="5">
        <f>($AK$3+(I28+AA28)*12*7.57%)*SUM(Fasering!$D$5)</f>
        <v>0</v>
      </c>
      <c r="AP28" s="9">
        <f>($AK$3+(J28+AB28)*12*7.57%)*SUM(Fasering!$D$5:$D$7)</f>
        <v>566.37874162852563</v>
      </c>
      <c r="AQ28" s="9">
        <f>($AK$3+(K28+AC28)*12*7.57%)*SUM(Fasering!$D$5:$D$8)</f>
        <v>984.38208306474837</v>
      </c>
      <c r="AR28" s="9">
        <f>($AK$3+(L28+AD28)*12*7.57%)*SUM(Fasering!$D$5:$D$9)</f>
        <v>1470.2241553094677</v>
      </c>
      <c r="AS28" s="9">
        <f>($AK$3+(M28+AE28)*12*7.57%)*SUM(Fasering!$D$5:$D$10)</f>
        <v>2023.9049583626845</v>
      </c>
      <c r="AT28" s="9">
        <f>($AK$3+(N28+AF28)*12*7.57%)*SUM(Fasering!$D$5:$D$11)</f>
        <v>2643.9512291831111</v>
      </c>
      <c r="AU28" s="82">
        <f>($AK$3+(O28+AG28)*12*7.57%)*SUM(Fasering!$D$5:$D$12)</f>
        <v>3333.156991578202</v>
      </c>
    </row>
    <row r="29" spans="1:47" x14ac:dyDescent="0.3">
      <c r="A29" s="32">
        <f t="shared" si="7"/>
        <v>19</v>
      </c>
      <c r="B29" s="125">
        <v>32023.43</v>
      </c>
      <c r="C29" s="126"/>
      <c r="D29" s="125">
        <f t="shared" si="0"/>
        <v>43100.334437000005</v>
      </c>
      <c r="E29" s="127">
        <f t="shared" si="1"/>
        <v>1068.4293822493364</v>
      </c>
      <c r="F29" s="125">
        <f t="shared" si="2"/>
        <v>3591.6945364166672</v>
      </c>
      <c r="G29" s="127">
        <f t="shared" si="8"/>
        <v>89.035781854111363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2279.5511542636805</v>
      </c>
      <c r="K29" s="61">
        <f>GEW!$E$12+($F29-GEW!$E$12)*SUM(Fasering!$D$5:$D$8)</f>
        <v>2542.0978723243388</v>
      </c>
      <c r="L29" s="61">
        <f>GEW!$E$12+($F29-GEW!$E$12)*SUM(Fasering!$D$5:$D$9)</f>
        <v>2804.6445903849967</v>
      </c>
      <c r="M29" s="61">
        <f>GEW!$E$12+($F29-GEW!$E$12)*SUM(Fasering!$D$5:$D$10)</f>
        <v>3067.1913084456546</v>
      </c>
      <c r="N29" s="61">
        <f>GEW!$E$12+($F29-GEW!$E$12)*SUM(Fasering!$D$5:$D$11)</f>
        <v>3329.1478183560093</v>
      </c>
      <c r="O29" s="73">
        <f>GEW!$E$12+($F29-GEW!$E$12)*SUM(Fasering!$D$5:$D$12)</f>
        <v>3591.6945364166677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570.82182513475027</v>
      </c>
      <c r="AJ29" s="9">
        <f>($AK$3+(K29+T29)*12*7.57%)*SUM(Fasering!$D$5:$D$8)</f>
        <v>995.38638398274043</v>
      </c>
      <c r="AK29" s="9">
        <f>($AK$3+(L29+U29)*12*7.57%)*SUM(Fasering!$D$5:$D$9)</f>
        <v>1490.7150226420474</v>
      </c>
      <c r="AL29" s="9">
        <f>($AK$3+(M29+V29)*12*7.57%)*SUM(Fasering!$D$5:$D$10)</f>
        <v>2056.807741112671</v>
      </c>
      <c r="AM29" s="9">
        <f>($AK$3+(N29+W29)*12*7.57%)*SUM(Fasering!$D$5:$D$11)</f>
        <v>2692.1535172821759</v>
      </c>
      <c r="AN29" s="82">
        <f>($AK$3+(O29+X29)*12*7.57%)*SUM(Fasering!$D$5:$D$12)</f>
        <v>3399.6153168809019</v>
      </c>
      <c r="AO29" s="5">
        <f>($AK$3+(I29+AA29)*12*7.57%)*SUM(Fasering!$D$5)</f>
        <v>0</v>
      </c>
      <c r="AP29" s="9">
        <f>($AK$3+(J29+AB29)*12*7.57%)*SUM(Fasering!$D$5:$D$7)</f>
        <v>570.82182513475027</v>
      </c>
      <c r="AQ29" s="9">
        <f>($AK$3+(K29+AC29)*12*7.57%)*SUM(Fasering!$D$5:$D$8)</f>
        <v>995.38638398274043</v>
      </c>
      <c r="AR29" s="9">
        <f>($AK$3+(L29+AD29)*12*7.57%)*SUM(Fasering!$D$5:$D$9)</f>
        <v>1490.7150226420474</v>
      </c>
      <c r="AS29" s="9">
        <f>($AK$3+(M29+AE29)*12*7.57%)*SUM(Fasering!$D$5:$D$10)</f>
        <v>2056.807741112671</v>
      </c>
      <c r="AT29" s="9">
        <f>($AK$3+(N29+AF29)*12*7.57%)*SUM(Fasering!$D$5:$D$11)</f>
        <v>2692.1535172821759</v>
      </c>
      <c r="AU29" s="82">
        <f>($AK$3+(O29+AG29)*12*7.57%)*SUM(Fasering!$D$5:$D$12)</f>
        <v>3399.6153168809019</v>
      </c>
    </row>
    <row r="30" spans="1:47" x14ac:dyDescent="0.3">
      <c r="A30" s="32">
        <f t="shared" si="7"/>
        <v>20</v>
      </c>
      <c r="B30" s="125">
        <v>32023.43</v>
      </c>
      <c r="C30" s="126"/>
      <c r="D30" s="125">
        <f t="shared" si="0"/>
        <v>43100.334437000005</v>
      </c>
      <c r="E30" s="127">
        <f t="shared" si="1"/>
        <v>1068.4293822493364</v>
      </c>
      <c r="F30" s="125">
        <f t="shared" si="2"/>
        <v>3591.6945364166672</v>
      </c>
      <c r="G30" s="127">
        <f t="shared" si="8"/>
        <v>89.035781854111363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2279.5511542636805</v>
      </c>
      <c r="K30" s="61">
        <f>GEW!$E$12+($F30-GEW!$E$12)*SUM(Fasering!$D$5:$D$8)</f>
        <v>2542.0978723243388</v>
      </c>
      <c r="L30" s="61">
        <f>GEW!$E$12+($F30-GEW!$E$12)*SUM(Fasering!$D$5:$D$9)</f>
        <v>2804.6445903849967</v>
      </c>
      <c r="M30" s="61">
        <f>GEW!$E$12+($F30-GEW!$E$12)*SUM(Fasering!$D$5:$D$10)</f>
        <v>3067.1913084456546</v>
      </c>
      <c r="N30" s="61">
        <f>GEW!$E$12+($F30-GEW!$E$12)*SUM(Fasering!$D$5:$D$11)</f>
        <v>3329.1478183560093</v>
      </c>
      <c r="O30" s="73">
        <f>GEW!$E$12+($F30-GEW!$E$12)*SUM(Fasering!$D$5:$D$12)</f>
        <v>3591.6945364166677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570.82182513475027</v>
      </c>
      <c r="AJ30" s="9">
        <f>($AK$3+(K30+T30)*12*7.57%)*SUM(Fasering!$D$5:$D$8)</f>
        <v>995.38638398274043</v>
      </c>
      <c r="AK30" s="9">
        <f>($AK$3+(L30+U30)*12*7.57%)*SUM(Fasering!$D$5:$D$9)</f>
        <v>1490.7150226420474</v>
      </c>
      <c r="AL30" s="9">
        <f>($AK$3+(M30+V30)*12*7.57%)*SUM(Fasering!$D$5:$D$10)</f>
        <v>2056.807741112671</v>
      </c>
      <c r="AM30" s="9">
        <f>($AK$3+(N30+W30)*12*7.57%)*SUM(Fasering!$D$5:$D$11)</f>
        <v>2692.1535172821759</v>
      </c>
      <c r="AN30" s="82">
        <f>($AK$3+(O30+X30)*12*7.57%)*SUM(Fasering!$D$5:$D$12)</f>
        <v>3399.6153168809019</v>
      </c>
      <c r="AO30" s="5">
        <f>($AK$3+(I30+AA30)*12*7.57%)*SUM(Fasering!$D$5)</f>
        <v>0</v>
      </c>
      <c r="AP30" s="9">
        <f>($AK$3+(J30+AB30)*12*7.57%)*SUM(Fasering!$D$5:$D$7)</f>
        <v>570.82182513475027</v>
      </c>
      <c r="AQ30" s="9">
        <f>($AK$3+(K30+AC30)*12*7.57%)*SUM(Fasering!$D$5:$D$8)</f>
        <v>995.38638398274043</v>
      </c>
      <c r="AR30" s="9">
        <f>($AK$3+(L30+AD30)*12*7.57%)*SUM(Fasering!$D$5:$D$9)</f>
        <v>1490.7150226420474</v>
      </c>
      <c r="AS30" s="9">
        <f>($AK$3+(M30+AE30)*12*7.57%)*SUM(Fasering!$D$5:$D$10)</f>
        <v>2056.807741112671</v>
      </c>
      <c r="AT30" s="9">
        <f>($AK$3+(N30+AF30)*12*7.57%)*SUM(Fasering!$D$5:$D$11)</f>
        <v>2692.1535172821759</v>
      </c>
      <c r="AU30" s="82">
        <f>($AK$3+(O30+AG30)*12*7.57%)*SUM(Fasering!$D$5:$D$12)</f>
        <v>3399.6153168809019</v>
      </c>
    </row>
    <row r="31" spans="1:47" x14ac:dyDescent="0.3">
      <c r="A31" s="32">
        <f t="shared" si="7"/>
        <v>21</v>
      </c>
      <c r="B31" s="125">
        <v>32675.72</v>
      </c>
      <c r="C31" s="126"/>
      <c r="D31" s="125">
        <f t="shared" si="0"/>
        <v>43978.251548000007</v>
      </c>
      <c r="E31" s="127">
        <f t="shared" si="1"/>
        <v>1090.1923789597893</v>
      </c>
      <c r="F31" s="125">
        <f t="shared" si="2"/>
        <v>3664.8542956666674</v>
      </c>
      <c r="G31" s="127">
        <f t="shared" si="8"/>
        <v>90.849364913315782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2298.4676117598433</v>
      </c>
      <c r="K31" s="61">
        <f>GEW!$E$12+($F31-GEW!$E$12)*SUM(Fasering!$D$5:$D$8)</f>
        <v>2571.8678699487732</v>
      </c>
      <c r="L31" s="61">
        <f>GEW!$E$12+($F31-GEW!$E$12)*SUM(Fasering!$D$5:$D$9)</f>
        <v>2845.2681281377036</v>
      </c>
      <c r="M31" s="61">
        <f>GEW!$E$12+($F31-GEW!$E$12)*SUM(Fasering!$D$5:$D$10)</f>
        <v>3118.6683863266335</v>
      </c>
      <c r="N31" s="61">
        <f>GEW!$E$12+($F31-GEW!$E$12)*SUM(Fasering!$D$5:$D$11)</f>
        <v>3391.454037477738</v>
      </c>
      <c r="O31" s="73">
        <f>GEW!$E$12+($F31-GEW!$E$12)*SUM(Fasering!$D$5:$D$12)</f>
        <v>3664.8542956666679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575.2649086409748</v>
      </c>
      <c r="AJ31" s="9">
        <f>($AK$3+(K31+T31)*12*7.57%)*SUM(Fasering!$D$5:$D$8)</f>
        <v>1006.3906849007324</v>
      </c>
      <c r="AK31" s="9">
        <f>($AK$3+(L31+U31)*12*7.57%)*SUM(Fasering!$D$5:$D$9)</f>
        <v>1511.2058899746269</v>
      </c>
      <c r="AL31" s="9">
        <f>($AK$3+(M31+V31)*12*7.57%)*SUM(Fasering!$D$5:$D$10)</f>
        <v>2089.7105238626577</v>
      </c>
      <c r="AM31" s="9">
        <f>($AK$3+(N31+W31)*12*7.57%)*SUM(Fasering!$D$5:$D$11)</f>
        <v>2740.3558053812421</v>
      </c>
      <c r="AN31" s="82">
        <f>($AK$3+(O31+X31)*12*7.57%)*SUM(Fasering!$D$5:$D$12)</f>
        <v>3466.0736421836023</v>
      </c>
      <c r="AO31" s="5">
        <f>($AK$3+(I31+AA31)*12*7.57%)*SUM(Fasering!$D$5)</f>
        <v>0</v>
      </c>
      <c r="AP31" s="9">
        <f>($AK$3+(J31+AB31)*12*7.57%)*SUM(Fasering!$D$5:$D$7)</f>
        <v>575.2649086409748</v>
      </c>
      <c r="AQ31" s="9">
        <f>($AK$3+(K31+AC31)*12*7.57%)*SUM(Fasering!$D$5:$D$8)</f>
        <v>1006.3906849007324</v>
      </c>
      <c r="AR31" s="9">
        <f>($AK$3+(L31+AD31)*12*7.57%)*SUM(Fasering!$D$5:$D$9)</f>
        <v>1511.2058899746269</v>
      </c>
      <c r="AS31" s="9">
        <f>($AK$3+(M31+AE31)*12*7.57%)*SUM(Fasering!$D$5:$D$10)</f>
        <v>2089.7105238626577</v>
      </c>
      <c r="AT31" s="9">
        <f>($AK$3+(N31+AF31)*12*7.57%)*SUM(Fasering!$D$5:$D$11)</f>
        <v>2740.3558053812421</v>
      </c>
      <c r="AU31" s="82">
        <f>($AK$3+(O31+AG31)*12*7.57%)*SUM(Fasering!$D$5:$D$12)</f>
        <v>3466.0736421836023</v>
      </c>
    </row>
    <row r="32" spans="1:47" x14ac:dyDescent="0.3">
      <c r="A32" s="32">
        <f t="shared" si="7"/>
        <v>22</v>
      </c>
      <c r="B32" s="125">
        <v>32726.81</v>
      </c>
      <c r="C32" s="126"/>
      <c r="D32" s="125">
        <f t="shared" si="0"/>
        <v>44047.013579000006</v>
      </c>
      <c r="E32" s="127">
        <f t="shared" si="1"/>
        <v>1091.896945183305</v>
      </c>
      <c r="F32" s="125">
        <f t="shared" si="2"/>
        <v>3670.584464916667</v>
      </c>
      <c r="G32" s="127">
        <f t="shared" si="8"/>
        <v>90.991412098608748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2299.9492254799352</v>
      </c>
      <c r="K32" s="61">
        <f>GEW!$E$12+($F32-GEW!$E$12)*SUM(Fasering!$D$5:$D$8)</f>
        <v>2574.1995769788246</v>
      </c>
      <c r="L32" s="61">
        <f>GEW!$E$12+($F32-GEW!$E$12)*SUM(Fasering!$D$5:$D$9)</f>
        <v>2848.4499284777139</v>
      </c>
      <c r="M32" s="61">
        <f>GEW!$E$12+($F32-GEW!$E$12)*SUM(Fasering!$D$5:$D$10)</f>
        <v>3122.7002799766037</v>
      </c>
      <c r="N32" s="61">
        <f>GEW!$E$12+($F32-GEW!$E$12)*SUM(Fasering!$D$5:$D$11)</f>
        <v>3396.3341134177781</v>
      </c>
      <c r="O32" s="73">
        <f>GEW!$E$12+($F32-GEW!$E$12)*SUM(Fasering!$D$5:$D$12)</f>
        <v>3670.5844649166675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575.61290897262631</v>
      </c>
      <c r="AJ32" s="9">
        <f>($AK$3+(K32+T32)*12*7.57%)*SUM(Fasering!$D$5:$D$8)</f>
        <v>1007.252586407578</v>
      </c>
      <c r="AK32" s="9">
        <f>($AK$3+(L32+U32)*12*7.57%)*SUM(Fasering!$D$5:$D$9)</f>
        <v>1512.8108178625621</v>
      </c>
      <c r="AL32" s="9">
        <f>($AK$3+(M32+V32)*12*7.57%)*SUM(Fasering!$D$5:$D$10)</f>
        <v>2092.2876033375796</v>
      </c>
      <c r="AM32" s="9">
        <f>($AK$3+(N32+W32)*12*7.57%)*SUM(Fasering!$D$5:$D$11)</f>
        <v>2744.1312042053555</v>
      </c>
      <c r="AN32" s="82">
        <f>($AK$3+(O32+X32)*12*7.57%)*SUM(Fasering!$D$5:$D$12)</f>
        <v>3471.2789279303015</v>
      </c>
      <c r="AO32" s="5">
        <f>($AK$3+(I32+AA32)*12*7.57%)*SUM(Fasering!$D$5)</f>
        <v>0</v>
      </c>
      <c r="AP32" s="9">
        <f>($AK$3+(J32+AB32)*12*7.57%)*SUM(Fasering!$D$5:$D$7)</f>
        <v>575.61290897262631</v>
      </c>
      <c r="AQ32" s="9">
        <f>($AK$3+(K32+AC32)*12*7.57%)*SUM(Fasering!$D$5:$D$8)</f>
        <v>1007.252586407578</v>
      </c>
      <c r="AR32" s="9">
        <f>($AK$3+(L32+AD32)*12*7.57%)*SUM(Fasering!$D$5:$D$9)</f>
        <v>1512.8108178625621</v>
      </c>
      <c r="AS32" s="9">
        <f>($AK$3+(M32+AE32)*12*7.57%)*SUM(Fasering!$D$5:$D$10)</f>
        <v>2092.2876033375796</v>
      </c>
      <c r="AT32" s="9">
        <f>($AK$3+(N32+AF32)*12*7.57%)*SUM(Fasering!$D$5:$D$11)</f>
        <v>2744.1312042053555</v>
      </c>
      <c r="AU32" s="82">
        <f>($AK$3+(O32+AG32)*12*7.57%)*SUM(Fasering!$D$5:$D$12)</f>
        <v>3471.2789279303015</v>
      </c>
    </row>
    <row r="33" spans="1:47" x14ac:dyDescent="0.3">
      <c r="A33" s="32">
        <f t="shared" si="7"/>
        <v>23</v>
      </c>
      <c r="B33" s="125">
        <v>33858.879999999997</v>
      </c>
      <c r="C33" s="126"/>
      <c r="D33" s="125">
        <f t="shared" si="0"/>
        <v>45570.666592000001</v>
      </c>
      <c r="E33" s="127">
        <f t="shared" si="1"/>
        <v>1129.6673167756985</v>
      </c>
      <c r="F33" s="125">
        <f t="shared" si="2"/>
        <v>3797.5555493333336</v>
      </c>
      <c r="G33" s="127">
        <f t="shared" si="8"/>
        <v>94.138943064641552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2332.7793379110331</v>
      </c>
      <c r="K33" s="61">
        <f>GEW!$E$12+($F33-GEW!$E$12)*SUM(Fasering!$D$5:$D$8)</f>
        <v>2625.8663528157895</v>
      </c>
      <c r="L33" s="61">
        <f>GEW!$E$12+($F33-GEW!$E$12)*SUM(Fasering!$D$5:$D$9)</f>
        <v>2918.9533677205454</v>
      </c>
      <c r="M33" s="61">
        <f>GEW!$E$12+($F33-GEW!$E$12)*SUM(Fasering!$D$5:$D$10)</f>
        <v>3212.0403826253018</v>
      </c>
      <c r="N33" s="61">
        <f>GEW!$E$12+($F33-GEW!$E$12)*SUM(Fasering!$D$5:$D$11)</f>
        <v>3504.4685344285781</v>
      </c>
      <c r="O33" s="73">
        <f>GEW!$E$12+($F33-GEW!$E$12)*SUM(Fasering!$D$5:$D$12)</f>
        <v>3797.5555493333341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583.32402143010927</v>
      </c>
      <c r="AJ33" s="9">
        <f>($AK$3+(K33+T33)*12*7.57%)*SUM(Fasering!$D$5:$D$8)</f>
        <v>1026.3508999494554</v>
      </c>
      <c r="AK33" s="9">
        <f>($AK$3+(L33+U33)*12*7.57%)*SUM(Fasering!$D$5:$D$9)</f>
        <v>1548.3733685397046</v>
      </c>
      <c r="AL33" s="9">
        <f>($AK$3+(M33+V33)*12*7.57%)*SUM(Fasering!$D$5:$D$10)</f>
        <v>2149.3914272008569</v>
      </c>
      <c r="AM33" s="9">
        <f>($AK$3+(N33+W33)*12*7.57%)*SUM(Fasering!$D$5:$D$11)</f>
        <v>2827.787805239112</v>
      </c>
      <c r="AN33" s="82">
        <f>($AK$3+(O33+X33)*12*7.57%)*SUM(Fasering!$D$5:$D$12)</f>
        <v>3586.6194610144016</v>
      </c>
      <c r="AO33" s="5">
        <f>($AK$3+(I33+AA33)*12*7.57%)*SUM(Fasering!$D$5)</f>
        <v>0</v>
      </c>
      <c r="AP33" s="9">
        <f>($AK$3+(J33+AB33)*12*7.57%)*SUM(Fasering!$D$5:$D$7)</f>
        <v>583.32402143010927</v>
      </c>
      <c r="AQ33" s="9">
        <f>($AK$3+(K33+AC33)*12*7.57%)*SUM(Fasering!$D$5:$D$8)</f>
        <v>1026.3508999494554</v>
      </c>
      <c r="AR33" s="9">
        <f>($AK$3+(L33+AD33)*12*7.57%)*SUM(Fasering!$D$5:$D$9)</f>
        <v>1548.3733685397046</v>
      </c>
      <c r="AS33" s="9">
        <f>($AK$3+(M33+AE33)*12*7.57%)*SUM(Fasering!$D$5:$D$10)</f>
        <v>2149.3914272008569</v>
      </c>
      <c r="AT33" s="9">
        <f>($AK$3+(N33+AF33)*12*7.57%)*SUM(Fasering!$D$5:$D$11)</f>
        <v>2827.787805239112</v>
      </c>
      <c r="AU33" s="82">
        <f>($AK$3+(O33+AG33)*12*7.57%)*SUM(Fasering!$D$5:$D$12)</f>
        <v>3586.6194610144016</v>
      </c>
    </row>
    <row r="34" spans="1:47" x14ac:dyDescent="0.3">
      <c r="A34" s="32">
        <f t="shared" si="7"/>
        <v>24</v>
      </c>
      <c r="B34" s="125">
        <v>34990.959999999999</v>
      </c>
      <c r="C34" s="126"/>
      <c r="D34" s="125">
        <f t="shared" si="0"/>
        <v>47094.333063999999</v>
      </c>
      <c r="E34" s="127">
        <f t="shared" si="1"/>
        <v>1167.438022007987</v>
      </c>
      <c r="F34" s="125">
        <f t="shared" si="2"/>
        <v>3924.5277553333335</v>
      </c>
      <c r="G34" s="127">
        <f t="shared" si="8"/>
        <v>97.286501833998926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2365.6097403428594</v>
      </c>
      <c r="K34" s="61">
        <f>GEW!$E$12+($F34-GEW!$E$12)*SUM(Fasering!$D$5:$D$8)</f>
        <v>2677.5335850448132</v>
      </c>
      <c r="L34" s="61">
        <f>GEW!$E$12+($F34-GEW!$E$12)*SUM(Fasering!$D$5:$D$9)</f>
        <v>2989.457429746767</v>
      </c>
      <c r="M34" s="61">
        <f>GEW!$E$12+($F34-GEW!$E$12)*SUM(Fasering!$D$5:$D$10)</f>
        <v>3301.3812744487213</v>
      </c>
      <c r="N34" s="61">
        <f>GEW!$E$12+($F34-GEW!$E$12)*SUM(Fasering!$D$5:$D$11)</f>
        <v>3612.6039106313801</v>
      </c>
      <c r="O34" s="73">
        <f>GEW!$E$12+($F34-GEW!$E$12)*SUM(Fasering!$D$5:$D$12)</f>
        <v>3924.527755333334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591.03520200274829</v>
      </c>
      <c r="AJ34" s="9">
        <f>($AK$3+(K34+T34)*12*7.57%)*SUM(Fasering!$D$5:$D$8)</f>
        <v>1045.4493821939177</v>
      </c>
      <c r="AK34" s="9">
        <f>($AK$3+(L34+U34)*12*7.57%)*SUM(Fasering!$D$5:$D$9)</f>
        <v>1583.9362333542299</v>
      </c>
      <c r="AL34" s="9">
        <f>($AK$3+(M34+V34)*12*7.57%)*SUM(Fasering!$D$5:$D$10)</f>
        <v>2206.4957554836838</v>
      </c>
      <c r="AM34" s="9">
        <f>($AK$3+(N34+W34)*12*7.57%)*SUM(Fasering!$D$5:$D$11)</f>
        <v>2911.4451452430831</v>
      </c>
      <c r="AN34" s="82">
        <f>($AK$3+(O34+X34)*12*7.57%)*SUM(Fasering!$D$5:$D$12)</f>
        <v>3701.9610129448015</v>
      </c>
      <c r="AO34" s="5">
        <f>($AK$3+(I34+AA34)*12*7.57%)*SUM(Fasering!$D$5)</f>
        <v>0</v>
      </c>
      <c r="AP34" s="9">
        <f>($AK$3+(J34+AB34)*12*7.57%)*SUM(Fasering!$D$5:$D$7)</f>
        <v>591.03520200274829</v>
      </c>
      <c r="AQ34" s="9">
        <f>($AK$3+(K34+AC34)*12*7.57%)*SUM(Fasering!$D$5:$D$8)</f>
        <v>1045.4493821939177</v>
      </c>
      <c r="AR34" s="9">
        <f>($AK$3+(L34+AD34)*12*7.57%)*SUM(Fasering!$D$5:$D$9)</f>
        <v>1583.9362333542299</v>
      </c>
      <c r="AS34" s="9">
        <f>($AK$3+(M34+AE34)*12*7.57%)*SUM(Fasering!$D$5:$D$10)</f>
        <v>2206.4957554836838</v>
      </c>
      <c r="AT34" s="9">
        <f>($AK$3+(N34+AF34)*12*7.57%)*SUM(Fasering!$D$5:$D$11)</f>
        <v>2911.4451452430831</v>
      </c>
      <c r="AU34" s="82">
        <f>($AK$3+(O34+AG34)*12*7.57%)*SUM(Fasering!$D$5:$D$12)</f>
        <v>3701.9610129448015</v>
      </c>
    </row>
    <row r="35" spans="1:47" x14ac:dyDescent="0.3">
      <c r="A35" s="32">
        <f t="shared" si="7"/>
        <v>25</v>
      </c>
      <c r="B35" s="125">
        <v>34990.959999999999</v>
      </c>
      <c r="C35" s="126"/>
      <c r="D35" s="125">
        <f t="shared" si="0"/>
        <v>47094.333063999999</v>
      </c>
      <c r="E35" s="127">
        <f t="shared" si="1"/>
        <v>1167.438022007987</v>
      </c>
      <c r="F35" s="125">
        <f t="shared" si="2"/>
        <v>3924.5277553333335</v>
      </c>
      <c r="G35" s="127">
        <f t="shared" si="8"/>
        <v>97.286501833998926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2365.6097403428594</v>
      </c>
      <c r="K35" s="61">
        <f>GEW!$E$12+($F35-GEW!$E$12)*SUM(Fasering!$D$5:$D$8)</f>
        <v>2677.5335850448132</v>
      </c>
      <c r="L35" s="61">
        <f>GEW!$E$12+($F35-GEW!$E$12)*SUM(Fasering!$D$5:$D$9)</f>
        <v>2989.457429746767</v>
      </c>
      <c r="M35" s="61">
        <f>GEW!$E$12+($F35-GEW!$E$12)*SUM(Fasering!$D$5:$D$10)</f>
        <v>3301.3812744487213</v>
      </c>
      <c r="N35" s="61">
        <f>GEW!$E$12+($F35-GEW!$E$12)*SUM(Fasering!$D$5:$D$11)</f>
        <v>3612.6039106313801</v>
      </c>
      <c r="O35" s="73">
        <f>GEW!$E$12+($F35-GEW!$E$12)*SUM(Fasering!$D$5:$D$12)</f>
        <v>3924.527755333334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591.03520200274829</v>
      </c>
      <c r="AJ35" s="9">
        <f>($AK$3+(K35+T35)*12*7.57%)*SUM(Fasering!$D$5:$D$8)</f>
        <v>1045.4493821939177</v>
      </c>
      <c r="AK35" s="9">
        <f>($AK$3+(L35+U35)*12*7.57%)*SUM(Fasering!$D$5:$D$9)</f>
        <v>1583.9362333542299</v>
      </c>
      <c r="AL35" s="9">
        <f>($AK$3+(M35+V35)*12*7.57%)*SUM(Fasering!$D$5:$D$10)</f>
        <v>2206.4957554836838</v>
      </c>
      <c r="AM35" s="9">
        <f>($AK$3+(N35+W35)*12*7.57%)*SUM(Fasering!$D$5:$D$11)</f>
        <v>2911.4451452430831</v>
      </c>
      <c r="AN35" s="82">
        <f>($AK$3+(O35+X35)*12*7.57%)*SUM(Fasering!$D$5:$D$12)</f>
        <v>3701.9610129448015</v>
      </c>
      <c r="AO35" s="5">
        <f>($AK$3+(I35+AA35)*12*7.57%)*SUM(Fasering!$D$5)</f>
        <v>0</v>
      </c>
      <c r="AP35" s="9">
        <f>($AK$3+(J35+AB35)*12*7.57%)*SUM(Fasering!$D$5:$D$7)</f>
        <v>591.03520200274829</v>
      </c>
      <c r="AQ35" s="9">
        <f>($AK$3+(K35+AC35)*12*7.57%)*SUM(Fasering!$D$5:$D$8)</f>
        <v>1045.4493821939177</v>
      </c>
      <c r="AR35" s="9">
        <f>($AK$3+(L35+AD35)*12*7.57%)*SUM(Fasering!$D$5:$D$9)</f>
        <v>1583.9362333542299</v>
      </c>
      <c r="AS35" s="9">
        <f>($AK$3+(M35+AE35)*12*7.57%)*SUM(Fasering!$D$5:$D$10)</f>
        <v>2206.4957554836838</v>
      </c>
      <c r="AT35" s="9">
        <f>($AK$3+(N35+AF35)*12*7.57%)*SUM(Fasering!$D$5:$D$11)</f>
        <v>2911.4451452430831</v>
      </c>
      <c r="AU35" s="82">
        <f>($AK$3+(O35+AG35)*12*7.57%)*SUM(Fasering!$D$5:$D$12)</f>
        <v>3701.9610129448015</v>
      </c>
    </row>
    <row r="36" spans="1:47" x14ac:dyDescent="0.3">
      <c r="A36" s="32">
        <f t="shared" si="7"/>
        <v>26</v>
      </c>
      <c r="B36" s="125">
        <v>34990.959999999999</v>
      </c>
      <c r="C36" s="126"/>
      <c r="D36" s="125">
        <f t="shared" si="0"/>
        <v>47094.333063999999</v>
      </c>
      <c r="E36" s="127">
        <f t="shared" si="1"/>
        <v>1167.438022007987</v>
      </c>
      <c r="F36" s="125">
        <f t="shared" si="2"/>
        <v>3924.5277553333335</v>
      </c>
      <c r="G36" s="127">
        <f t="shared" si="8"/>
        <v>97.286501833998926</v>
      </c>
      <c r="H36" s="61">
        <f>'L4'!$H$10</f>
        <v>1707.89</v>
      </c>
      <c r="I36" s="61">
        <f>GEW!$E$12+($F36-GEW!$E$12)*SUM(Fasering!$D$5)</f>
        <v>1821.9627753333334</v>
      </c>
      <c r="J36" s="61">
        <f>GEW!$E$12+($F36-GEW!$E$12)*SUM(Fasering!$D$5:$D$7)</f>
        <v>2365.6097403428594</v>
      </c>
      <c r="K36" s="61">
        <f>GEW!$E$12+($F36-GEW!$E$12)*SUM(Fasering!$D$5:$D$8)</f>
        <v>2677.5335850448132</v>
      </c>
      <c r="L36" s="61">
        <f>GEW!$E$12+($F36-GEW!$E$12)*SUM(Fasering!$D$5:$D$9)</f>
        <v>2989.457429746767</v>
      </c>
      <c r="M36" s="61">
        <f>GEW!$E$12+($F36-GEW!$E$12)*SUM(Fasering!$D$5:$D$10)</f>
        <v>3301.3812744487213</v>
      </c>
      <c r="N36" s="61">
        <f>GEW!$E$12+($F36-GEW!$E$12)*SUM(Fasering!$D$5:$D$11)</f>
        <v>3612.6039106313801</v>
      </c>
      <c r="O36" s="73">
        <f>GEW!$E$12+($F36-GEW!$E$12)*SUM(Fasering!$D$5:$D$12)</f>
        <v>3924.527755333334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5"/>
        <v>0</v>
      </c>
      <c r="Z36" s="127">
        <f t="shared" si="6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591.03520200274829</v>
      </c>
      <c r="AJ36" s="9">
        <f>($AK$3+(K36+T36)*12*7.57%)*SUM(Fasering!$D$5:$D$8)</f>
        <v>1045.4493821939177</v>
      </c>
      <c r="AK36" s="9">
        <f>($AK$3+(L36+U36)*12*7.57%)*SUM(Fasering!$D$5:$D$9)</f>
        <v>1583.9362333542299</v>
      </c>
      <c r="AL36" s="9">
        <f>($AK$3+(M36+V36)*12*7.57%)*SUM(Fasering!$D$5:$D$10)</f>
        <v>2206.4957554836838</v>
      </c>
      <c r="AM36" s="9">
        <f>($AK$3+(N36+W36)*12*7.57%)*SUM(Fasering!$D$5:$D$11)</f>
        <v>2911.4451452430831</v>
      </c>
      <c r="AN36" s="82">
        <f>($AK$3+(O36+X36)*12*7.57%)*SUM(Fasering!$D$5:$D$12)</f>
        <v>3701.9610129448015</v>
      </c>
      <c r="AO36" s="5">
        <f>($AK$3+(I36+AA36)*12*7.57%)*SUM(Fasering!$D$5)</f>
        <v>0</v>
      </c>
      <c r="AP36" s="9">
        <f>($AK$3+(J36+AB36)*12*7.57%)*SUM(Fasering!$D$5:$D$7)</f>
        <v>591.03520200274829</v>
      </c>
      <c r="AQ36" s="9">
        <f>($AK$3+(K36+AC36)*12*7.57%)*SUM(Fasering!$D$5:$D$8)</f>
        <v>1045.4493821939177</v>
      </c>
      <c r="AR36" s="9">
        <f>($AK$3+(L36+AD36)*12*7.57%)*SUM(Fasering!$D$5:$D$9)</f>
        <v>1583.9362333542299</v>
      </c>
      <c r="AS36" s="9">
        <f>($AK$3+(M36+AE36)*12*7.57%)*SUM(Fasering!$D$5:$D$10)</f>
        <v>2206.4957554836838</v>
      </c>
      <c r="AT36" s="9">
        <f>($AK$3+(N36+AF36)*12*7.57%)*SUM(Fasering!$D$5:$D$11)</f>
        <v>2911.4451452430831</v>
      </c>
      <c r="AU36" s="82">
        <f>($AK$3+(O36+AG36)*12*7.57%)*SUM(Fasering!$D$5:$D$12)</f>
        <v>3701.9610129448015</v>
      </c>
    </row>
    <row r="37" spans="1:47" x14ac:dyDescent="0.3">
      <c r="A37" s="32">
        <f t="shared" si="7"/>
        <v>27</v>
      </c>
      <c r="B37" s="125">
        <v>34990.959999999999</v>
      </c>
      <c r="C37" s="126"/>
      <c r="D37" s="125">
        <f t="shared" si="0"/>
        <v>47094.333063999999</v>
      </c>
      <c r="E37" s="127">
        <f t="shared" si="1"/>
        <v>1167.438022007987</v>
      </c>
      <c r="F37" s="125">
        <f t="shared" si="2"/>
        <v>3924.5277553333335</v>
      </c>
      <c r="G37" s="127">
        <f t="shared" si="8"/>
        <v>97.286501833998926</v>
      </c>
      <c r="H37" s="61">
        <f>'L4'!$H$10</f>
        <v>1707.89</v>
      </c>
      <c r="I37" s="61">
        <f>GEW!$E$12+($F37-GEW!$E$12)*SUM(Fasering!$D$5)</f>
        <v>1821.9627753333334</v>
      </c>
      <c r="J37" s="61">
        <f>GEW!$E$12+($F37-GEW!$E$12)*SUM(Fasering!$D$5:$D$7)</f>
        <v>2365.6097403428594</v>
      </c>
      <c r="K37" s="61">
        <f>GEW!$E$12+($F37-GEW!$E$12)*SUM(Fasering!$D$5:$D$8)</f>
        <v>2677.5335850448132</v>
      </c>
      <c r="L37" s="61">
        <f>GEW!$E$12+($F37-GEW!$E$12)*SUM(Fasering!$D$5:$D$9)</f>
        <v>2989.457429746767</v>
      </c>
      <c r="M37" s="61">
        <f>GEW!$E$12+($F37-GEW!$E$12)*SUM(Fasering!$D$5:$D$10)</f>
        <v>3301.3812744487213</v>
      </c>
      <c r="N37" s="61">
        <f>GEW!$E$12+($F37-GEW!$E$12)*SUM(Fasering!$D$5:$D$11)</f>
        <v>3612.6039106313801</v>
      </c>
      <c r="O37" s="73">
        <f>GEW!$E$12+($F37-GEW!$E$12)*SUM(Fasering!$D$5:$D$12)</f>
        <v>3924.527755333334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5"/>
        <v>0</v>
      </c>
      <c r="Z37" s="127">
        <f t="shared" si="6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591.03520200274829</v>
      </c>
      <c r="AJ37" s="9">
        <f>($AK$3+(K37+T37)*12*7.57%)*SUM(Fasering!$D$5:$D$8)</f>
        <v>1045.4493821939177</v>
      </c>
      <c r="AK37" s="9">
        <f>($AK$3+(L37+U37)*12*7.57%)*SUM(Fasering!$D$5:$D$9)</f>
        <v>1583.9362333542299</v>
      </c>
      <c r="AL37" s="9">
        <f>($AK$3+(M37+V37)*12*7.57%)*SUM(Fasering!$D$5:$D$10)</f>
        <v>2206.4957554836838</v>
      </c>
      <c r="AM37" s="9">
        <f>($AK$3+(N37+W37)*12*7.57%)*SUM(Fasering!$D$5:$D$11)</f>
        <v>2911.4451452430831</v>
      </c>
      <c r="AN37" s="82">
        <f>($AK$3+(O37+X37)*12*7.57%)*SUM(Fasering!$D$5:$D$12)</f>
        <v>3701.9610129448015</v>
      </c>
      <c r="AO37" s="5">
        <f>($AK$3+(I37+AA37)*12*7.57%)*SUM(Fasering!$D$5)</f>
        <v>0</v>
      </c>
      <c r="AP37" s="9">
        <f>($AK$3+(J37+AB37)*12*7.57%)*SUM(Fasering!$D$5:$D$7)</f>
        <v>591.03520200274829</v>
      </c>
      <c r="AQ37" s="9">
        <f>($AK$3+(K37+AC37)*12*7.57%)*SUM(Fasering!$D$5:$D$8)</f>
        <v>1045.4493821939177</v>
      </c>
      <c r="AR37" s="9">
        <f>($AK$3+(L37+AD37)*12*7.57%)*SUM(Fasering!$D$5:$D$9)</f>
        <v>1583.9362333542299</v>
      </c>
      <c r="AS37" s="9">
        <f>($AK$3+(M37+AE37)*12*7.57%)*SUM(Fasering!$D$5:$D$10)</f>
        <v>2206.4957554836838</v>
      </c>
      <c r="AT37" s="9">
        <f>($AK$3+(N37+AF37)*12*7.57%)*SUM(Fasering!$D$5:$D$11)</f>
        <v>2911.4451452430831</v>
      </c>
      <c r="AU37" s="82">
        <f>($AK$3+(O37+AG37)*12*7.57%)*SUM(Fasering!$D$5:$D$12)</f>
        <v>3701.9610129448015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46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0" width="11.25" customWidth="1"/>
    <col min="41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57</v>
      </c>
      <c r="B1" s="21" t="s">
        <v>19</v>
      </c>
      <c r="C1" s="21" t="s">
        <v>58</v>
      </c>
      <c r="D1" s="21"/>
      <c r="F1" s="56"/>
      <c r="G1" s="56"/>
      <c r="H1" s="86"/>
      <c r="I1" s="86"/>
      <c r="J1" s="86"/>
      <c r="K1" s="86"/>
      <c r="L1" s="99">
        <f>D8</f>
        <v>43374</v>
      </c>
      <c r="O1" s="24" t="s">
        <v>59</v>
      </c>
    </row>
    <row r="2" spans="1:47" s="23" customFormat="1" ht="16.5" x14ac:dyDescent="0.3">
      <c r="A2" s="21"/>
      <c r="B2" s="21"/>
      <c r="C2"/>
      <c r="D2"/>
      <c r="E2"/>
      <c r="F2"/>
      <c r="G2"/>
      <c r="H2"/>
      <c r="I2"/>
      <c r="J2"/>
      <c r="K2"/>
      <c r="L2"/>
      <c r="M2"/>
      <c r="N2"/>
      <c r="AH2" s="76" t="str">
        <f>'L4'!$AH$2</f>
        <v>Berekening eindejaarspremie 2019:</v>
      </c>
      <c r="AI2"/>
      <c r="AJ2"/>
    </row>
    <row r="3" spans="1:47" s="23" customFormat="1" ht="16.5" x14ac:dyDescent="0.3">
      <c r="A3" s="21"/>
      <c r="B3" s="21"/>
      <c r="C3"/>
      <c r="D3"/>
      <c r="E3"/>
      <c r="F3"/>
      <c r="G3"/>
      <c r="H3"/>
      <c r="I3"/>
      <c r="J3"/>
      <c r="K3"/>
      <c r="L3"/>
      <c r="M3"/>
      <c r="N3" s="23" t="s">
        <v>21</v>
      </c>
      <c r="O3" s="68">
        <f>'L4'!O3</f>
        <v>1.3459000000000001</v>
      </c>
      <c r="AH3" s="77" t="s">
        <v>92</v>
      </c>
      <c r="AI3"/>
      <c r="AK3" s="78">
        <f>'L4'!$AK$3</f>
        <v>136.91999999999999</v>
      </c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/>
      <c r="K4"/>
      <c r="L4"/>
      <c r="M4"/>
      <c r="V4" s="25"/>
      <c r="AH4" s="77" t="s">
        <v>47</v>
      </c>
      <c r="AI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59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75"/>
      <c r="Y9" s="59"/>
      <c r="Z9" s="60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17037.73</v>
      </c>
      <c r="C10" s="126"/>
      <c r="D10" s="125">
        <f t="shared" ref="D10:D37" si="0">B10*$O$3</f>
        <v>22931.080807000002</v>
      </c>
      <c r="E10" s="127">
        <f t="shared" ref="E10:E37" si="1">D10/40.3399</f>
        <v>568.44664481072095</v>
      </c>
      <c r="F10" s="130">
        <f t="shared" ref="F10:F37" si="2">B10/12*$O$3</f>
        <v>1910.9234005833334</v>
      </c>
      <c r="G10" s="131"/>
      <c r="H10" s="61">
        <f>'L4'!$H$10</f>
        <v>1707.89</v>
      </c>
      <c r="I10" s="61">
        <f>GEW!$E$12+($F10-GEW!$E$12)*SUM(Fasering!$D$5)</f>
        <v>1821.9627753333334</v>
      </c>
      <c r="J10" s="61">
        <f>GEW!$E$12+($F10-GEW!$E$12)*SUM(Fasering!$D$5:$D$7)</f>
        <v>1844.9647630876011</v>
      </c>
      <c r="K10" s="61">
        <f>GEW!$E$12+($F10-GEW!$E$12)*SUM(Fasering!$D$5:$D$8)</f>
        <v>1858.1624242866715</v>
      </c>
      <c r="L10" s="61">
        <f>GEW!$E$12+($F10-GEW!$E$12)*SUM(Fasering!$D$5:$D$9)</f>
        <v>1871.3600854857416</v>
      </c>
      <c r="M10" s="61">
        <f>GEW!$E$12+($F10-GEW!$E$12)*SUM(Fasering!$D$5:$D$10)</f>
        <v>1884.5577466848117</v>
      </c>
      <c r="N10" s="61">
        <f>GEW!$E$12+($F10-GEW!$E$12)*SUM(Fasering!$D$5:$D$11)</f>
        <v>1897.7257393842633</v>
      </c>
      <c r="O10" s="73">
        <f>GEW!$E$12+($F10-GEW!$E$12)*SUM(Fasering!$D$5:$D$12)</f>
        <v>1910.9234005833334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102.40392308333332</v>
      </c>
      <c r="Q10" s="131">
        <f t="shared" ref="Q10:Q37" si="4">P10/40.3399</f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72">
        <f>$P10*SUM(Fasering!$D$5:$D$12)</f>
        <v>102.40392308333335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51.201400749999998</v>
      </c>
      <c r="Z10" s="131">
        <f t="shared" ref="Z10:Z37" si="6">Y10/40.3399</f>
        <v>1.2692495705244682</v>
      </c>
      <c r="AA10" s="71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72">
        <f>$Y10*SUM(Fasering!$D$5:$D$12)</f>
        <v>51.201400750000012</v>
      </c>
      <c r="AH10" s="5">
        <f>($AK$3+(I10+R10)*12*7.57%)*SUM(Fasering!$D$5)</f>
        <v>0</v>
      </c>
      <c r="AI10" s="9">
        <f>($AK$3+(J10+S10)*12*7.57%)*SUM(Fasering!$D$5:$D$7)</f>
        <v>474.96561399317153</v>
      </c>
      <c r="AJ10" s="9">
        <f>($AK$3+(K10+T10)*12*7.57%)*SUM(Fasering!$D$5:$D$8)</f>
        <v>757.9768032753874</v>
      </c>
      <c r="AK10" s="9">
        <f>($AK$3+(L10+U10)*12*7.57%)*SUM(Fasering!$D$5:$D$9)</f>
        <v>1048.6398505787458</v>
      </c>
      <c r="AL10" s="9">
        <f>($AK$3+(M10+V10)*12*7.57%)*SUM(Fasering!$D$5:$D$10)</f>
        <v>1346.9547559032471</v>
      </c>
      <c r="AM10" s="9">
        <f>($AK$3+(N10+W10)*12*7.57%)*SUM(Fasering!$D$5:$D$11)</f>
        <v>1652.2251209200133</v>
      </c>
      <c r="AN10" s="82">
        <f>($AK$3+(O10+X10)*12*7.57%)*SUM(Fasering!$D$5:$D$12)</f>
        <v>1965.8265408188008</v>
      </c>
      <c r="AO10" s="5">
        <f>($AK$3+(I10+AA10)*12*7.57%)*SUM(Fasering!$D$5)</f>
        <v>0</v>
      </c>
      <c r="AP10" s="9">
        <f>($AK$3+(J10+AB10)*12*7.57%)*SUM(Fasering!$D$5:$D$7)</f>
        <v>471.85602089460866</v>
      </c>
      <c r="AQ10" s="9">
        <f>($AK$3+(K10+AC10)*12*7.57%)*SUM(Fasering!$D$5:$D$8)</f>
        <v>750.27519286424854</v>
      </c>
      <c r="AR10" s="9">
        <f>($AK$3+(L10+AD10)*12*7.57%)*SUM(Fasering!$D$5:$D$9)</f>
        <v>1034.2988507862162</v>
      </c>
      <c r="AS10" s="9">
        <f>($AK$3+(M10+AE10)*12*7.57%)*SUM(Fasering!$D$5:$D$10)</f>
        <v>1323.9269946605118</v>
      </c>
      <c r="AT10" s="9">
        <f>($AK$3+(N10+AF10)*12*7.57%)*SUM(Fasering!$D$5:$D$11)</f>
        <v>1618.4896527034452</v>
      </c>
      <c r="AU10" s="82">
        <f>($AK$3+(O10+AG10)*12*7.57%)*SUM(Fasering!$D$5:$D$12)</f>
        <v>1919.3141695312006</v>
      </c>
    </row>
    <row r="11" spans="1:47" x14ac:dyDescent="0.3">
      <c r="A11" s="32">
        <f t="shared" ref="A11:A37" si="7">+A10+1</f>
        <v>1</v>
      </c>
      <c r="B11" s="125">
        <v>17736.689999999999</v>
      </c>
      <c r="C11" s="126"/>
      <c r="D11" s="125">
        <f t="shared" si="0"/>
        <v>23871.811071</v>
      </c>
      <c r="E11" s="127">
        <f t="shared" si="1"/>
        <v>591.76673891110295</v>
      </c>
      <c r="F11" s="130">
        <f t="shared" si="2"/>
        <v>1989.3175892500001</v>
      </c>
      <c r="G11" s="131">
        <f t="shared" ref="G11:G37" si="8">F11/40.3399</f>
        <v>49.313894909258579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1865.234653982016</v>
      </c>
      <c r="K11" s="61">
        <f>GEW!$E$12+($F11-GEW!$E$12)*SUM(Fasering!$D$5:$D$8)</f>
        <v>1890.062403651026</v>
      </c>
      <c r="L11" s="61">
        <f>GEW!$E$12+($F11-GEW!$E$12)*SUM(Fasering!$D$5:$D$9)</f>
        <v>1914.8901533200358</v>
      </c>
      <c r="M11" s="61">
        <f>GEW!$E$12+($F11-GEW!$E$12)*SUM(Fasering!$D$5:$D$10)</f>
        <v>1939.7179029890456</v>
      </c>
      <c r="N11" s="61">
        <f>GEW!$E$12+($F11-GEW!$E$12)*SUM(Fasering!$D$5:$D$11)</f>
        <v>1964.4898395809903</v>
      </c>
      <c r="O11" s="73">
        <f>GEW!$E$12+($F11-GEW!$E$12)*SUM(Fasering!$D$5:$D$12)</f>
        <v>1989.3175892500001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72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71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72">
        <f>$Y11*SUM(Fasering!$D$5:$D$12)</f>
        <v>51.201400750000012</v>
      </c>
      <c r="AH11" s="5">
        <f>($AK$3+(I11+R11)*12*7.57%)*SUM(Fasering!$D$5)</f>
        <v>0</v>
      </c>
      <c r="AI11" s="9">
        <f>($AK$3+(J11+S11)*12*7.57%)*SUM(Fasering!$D$5:$D$7)</f>
        <v>479.72659093212616</v>
      </c>
      <c r="AJ11" s="9">
        <f>($AK$3+(K11+T11)*12*7.57%)*SUM(Fasering!$D$5:$D$8)</f>
        <v>769.76843915764789</v>
      </c>
      <c r="AK11" s="9">
        <f>($AK$3+(L11+U11)*12*7.57%)*SUM(Fasering!$D$5:$D$9)</f>
        <v>1070.5967970761315</v>
      </c>
      <c r="AL11" s="9">
        <f>($AK$3+(M11+V11)*12*7.57%)*SUM(Fasering!$D$5:$D$10)</f>
        <v>1382.2116646875772</v>
      </c>
      <c r="AM11" s="9">
        <f>($AK$3+(N11+W11)*12*7.57%)*SUM(Fasering!$D$5:$D$11)</f>
        <v>1703.8761830085366</v>
      </c>
      <c r="AN11" s="82">
        <f>($AK$3+(O11+X11)*12*7.57%)*SUM(Fasering!$D$5:$D$12)</f>
        <v>2037.0398218036007</v>
      </c>
      <c r="AO11" s="5">
        <f>($AK$3+(I11+AA11)*12*7.57%)*SUM(Fasering!$D$5)</f>
        <v>0</v>
      </c>
      <c r="AP11" s="9">
        <f>($AK$3+(J11+AB11)*12*7.57%)*SUM(Fasering!$D$5:$D$7)</f>
        <v>476.61699783356329</v>
      </c>
      <c r="AQ11" s="9">
        <f>($AK$3+(K11+AC11)*12*7.57%)*SUM(Fasering!$D$5:$D$8)</f>
        <v>762.06682874650926</v>
      </c>
      <c r="AR11" s="9">
        <f>($AK$3+(L11+AD11)*12*7.57%)*SUM(Fasering!$D$5:$D$9)</f>
        <v>1056.2557972836019</v>
      </c>
      <c r="AS11" s="9">
        <f>($AK$3+(M11+AE11)*12*7.57%)*SUM(Fasering!$D$5:$D$10)</f>
        <v>1359.1839034448417</v>
      </c>
      <c r="AT11" s="9">
        <f>($AK$3+(N11+AF11)*12*7.57%)*SUM(Fasering!$D$5:$D$11)</f>
        <v>1670.1407147919683</v>
      </c>
      <c r="AU11" s="82">
        <f>($AK$3+(O11+AG11)*12*7.57%)*SUM(Fasering!$D$5:$D$12)</f>
        <v>1990.5274505160005</v>
      </c>
    </row>
    <row r="12" spans="1:47" x14ac:dyDescent="0.3">
      <c r="A12" s="32">
        <f t="shared" si="7"/>
        <v>2</v>
      </c>
      <c r="B12" s="125">
        <v>18435.650000000001</v>
      </c>
      <c r="C12" s="126"/>
      <c r="D12" s="125">
        <f t="shared" si="0"/>
        <v>24812.541335000005</v>
      </c>
      <c r="E12" s="127">
        <f t="shared" si="1"/>
        <v>615.08683301148506</v>
      </c>
      <c r="F12" s="130">
        <f t="shared" si="2"/>
        <v>2067.711777916667</v>
      </c>
      <c r="G12" s="131">
        <f t="shared" si="8"/>
        <v>51.257236084290419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1885.5045448764308</v>
      </c>
      <c r="K12" s="61">
        <f>GEW!$E$12+($F12-GEW!$E$12)*SUM(Fasering!$D$5:$D$8)</f>
        <v>1921.9623830153805</v>
      </c>
      <c r="L12" s="61">
        <f>GEW!$E$12+($F12-GEW!$E$12)*SUM(Fasering!$D$5:$D$9)</f>
        <v>1958.4202211543302</v>
      </c>
      <c r="M12" s="61">
        <f>GEW!$E$12+($F12-GEW!$E$12)*SUM(Fasering!$D$5:$D$10)</f>
        <v>1994.8780592932796</v>
      </c>
      <c r="N12" s="61">
        <f>GEW!$E$12+($F12-GEW!$E$12)*SUM(Fasering!$D$5:$D$11)</f>
        <v>2031.2539397777175</v>
      </c>
      <c r="O12" s="73">
        <f>GEW!$E$12+($F12-GEW!$E$12)*SUM(Fasering!$D$5:$D$12)</f>
        <v>2067.711777916667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72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71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72">
        <f>$Y12*SUM(Fasering!$D$5:$D$12)</f>
        <v>51.201400750000012</v>
      </c>
      <c r="AH12" s="5">
        <f>($AK$3+(I12+R12)*12*7.57%)*SUM(Fasering!$D$5)</f>
        <v>0</v>
      </c>
      <c r="AI12" s="9">
        <f>($AK$3+(J12+S12)*12*7.57%)*SUM(Fasering!$D$5:$D$7)</f>
        <v>484.48756787108067</v>
      </c>
      <c r="AJ12" s="9">
        <f>($AK$3+(K12+T12)*12*7.57%)*SUM(Fasering!$D$5:$D$8)</f>
        <v>781.5600750399085</v>
      </c>
      <c r="AK12" s="9">
        <f>($AK$3+(L12+U12)*12*7.57%)*SUM(Fasering!$D$5:$D$9)</f>
        <v>1092.5537435735175</v>
      </c>
      <c r="AL12" s="9">
        <f>($AK$3+(M12+V12)*12*7.57%)*SUM(Fasering!$D$5:$D$10)</f>
        <v>1417.4685734719076</v>
      </c>
      <c r="AM12" s="9">
        <f>($AK$3+(N12+W12)*12*7.57%)*SUM(Fasering!$D$5:$D$11)</f>
        <v>1755.5272450970594</v>
      </c>
      <c r="AN12" s="82">
        <f>($AK$3+(O12+X12)*12*7.57%)*SUM(Fasering!$D$5:$D$12)</f>
        <v>2108.2531027884006</v>
      </c>
      <c r="AO12" s="5">
        <f>($AK$3+(I12+AA12)*12*7.57%)*SUM(Fasering!$D$5)</f>
        <v>0</v>
      </c>
      <c r="AP12" s="9">
        <f>($AK$3+(J12+AB12)*12*7.57%)*SUM(Fasering!$D$5:$D$7)</f>
        <v>481.3779747725178</v>
      </c>
      <c r="AQ12" s="9">
        <f>($AK$3+(K12+AC12)*12*7.57%)*SUM(Fasering!$D$5:$D$8)</f>
        <v>773.85846462876975</v>
      </c>
      <c r="AR12" s="9">
        <f>($AK$3+(L12+AD12)*12*7.57%)*SUM(Fasering!$D$5:$D$9)</f>
        <v>1078.2127437809877</v>
      </c>
      <c r="AS12" s="9">
        <f>($AK$3+(M12+AE12)*12*7.57%)*SUM(Fasering!$D$5:$D$10)</f>
        <v>1394.440812229172</v>
      </c>
      <c r="AT12" s="9">
        <f>($AK$3+(N12+AF12)*12*7.57%)*SUM(Fasering!$D$5:$D$11)</f>
        <v>1721.7917768804916</v>
      </c>
      <c r="AU12" s="82">
        <f>($AK$3+(O12+AG12)*12*7.57%)*SUM(Fasering!$D$5:$D$12)</f>
        <v>2061.7407315008008</v>
      </c>
    </row>
    <row r="13" spans="1:47" x14ac:dyDescent="0.3">
      <c r="A13" s="32">
        <f t="shared" si="7"/>
        <v>3</v>
      </c>
      <c r="B13" s="125">
        <v>19134.62</v>
      </c>
      <c r="C13" s="126"/>
      <c r="D13" s="125">
        <f t="shared" si="0"/>
        <v>25753.285058000001</v>
      </c>
      <c r="E13" s="127">
        <f t="shared" si="1"/>
        <v>638.4072607517619</v>
      </c>
      <c r="F13" s="130">
        <f t="shared" si="2"/>
        <v>2146.1070881666665</v>
      </c>
      <c r="G13" s="131">
        <f t="shared" si="8"/>
        <v>53.200605062646822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1905.7747257715737</v>
      </c>
      <c r="K13" s="61">
        <f>GEW!$E$12+($F13-GEW!$E$12)*SUM(Fasering!$D$5:$D$8)</f>
        <v>1953.8628187717941</v>
      </c>
      <c r="L13" s="61">
        <f>GEW!$E$12+($F13-GEW!$E$12)*SUM(Fasering!$D$5:$D$9)</f>
        <v>2001.9509117720143</v>
      </c>
      <c r="M13" s="61">
        <f>GEW!$E$12+($F13-GEW!$E$12)*SUM(Fasering!$D$5:$D$10)</f>
        <v>2050.0390047722344</v>
      </c>
      <c r="N13" s="61">
        <f>GEW!$E$12+($F13-GEW!$E$12)*SUM(Fasering!$D$5:$D$11)</f>
        <v>2098.0189951664461</v>
      </c>
      <c r="O13" s="73">
        <f>GEW!$E$12+($F13-GEW!$E$12)*SUM(Fasering!$D$5:$D$12)</f>
        <v>2146.1070881666665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72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71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72">
        <f>$Y13*SUM(Fasering!$D$5:$D$12)</f>
        <v>51.201400750000012</v>
      </c>
      <c r="AH13" s="5">
        <f>($AK$3+(I13+R13)*12*7.57%)*SUM(Fasering!$D$5)</f>
        <v>0</v>
      </c>
      <c r="AI13" s="9">
        <f>($AK$3+(J13+S13)*12*7.57%)*SUM(Fasering!$D$5:$D$7)</f>
        <v>489.2486129251912</v>
      </c>
      <c r="AJ13" s="9">
        <f>($AK$3+(K13+T13)*12*7.57%)*SUM(Fasering!$D$5:$D$8)</f>
        <v>793.35187962475391</v>
      </c>
      <c r="AK13" s="9">
        <f>($AK$3+(L13+U13)*12*7.57%)*SUM(Fasering!$D$5:$D$9)</f>
        <v>1114.5110042082856</v>
      </c>
      <c r="AL13" s="9">
        <f>($AK$3+(M13+V13)*12*7.57%)*SUM(Fasering!$D$5:$D$10)</f>
        <v>1452.7259866757859</v>
      </c>
      <c r="AM13" s="9">
        <f>($AK$3+(N13+W13)*12*7.57%)*SUM(Fasering!$D$5:$D$11)</f>
        <v>1807.1790461557964</v>
      </c>
      <c r="AN13" s="82">
        <f>($AK$3+(O13+X13)*12*7.57%)*SUM(Fasering!$D$5:$D$12)</f>
        <v>2179.4674026195003</v>
      </c>
      <c r="AO13" s="5">
        <f>($AK$3+(I13+AA13)*12*7.57%)*SUM(Fasering!$D$5)</f>
        <v>0</v>
      </c>
      <c r="AP13" s="9">
        <f>($AK$3+(J13+AB13)*12*7.57%)*SUM(Fasering!$D$5:$D$7)</f>
        <v>486.13901982662827</v>
      </c>
      <c r="AQ13" s="9">
        <f>($AK$3+(K13+AC13)*12*7.57%)*SUM(Fasering!$D$5:$D$8)</f>
        <v>785.65026921361527</v>
      </c>
      <c r="AR13" s="9">
        <f>($AK$3+(L13+AD13)*12*7.57%)*SUM(Fasering!$D$5:$D$9)</f>
        <v>1100.170004415756</v>
      </c>
      <c r="AS13" s="9">
        <f>($AK$3+(M13+AE13)*12*7.57%)*SUM(Fasering!$D$5:$D$10)</f>
        <v>1429.6982254330508</v>
      </c>
      <c r="AT13" s="9">
        <f>($AK$3+(N13+AF13)*12*7.57%)*SUM(Fasering!$D$5:$D$11)</f>
        <v>1773.4435779392281</v>
      </c>
      <c r="AU13" s="82">
        <f>($AK$3+(O13+AG13)*12*7.57%)*SUM(Fasering!$D$5:$D$12)</f>
        <v>2132.9550313319005</v>
      </c>
    </row>
    <row r="14" spans="1:47" x14ac:dyDescent="0.3">
      <c r="A14" s="32">
        <f t="shared" si="7"/>
        <v>4</v>
      </c>
      <c r="B14" s="125">
        <v>19833.580000000002</v>
      </c>
      <c r="C14" s="126"/>
      <c r="D14" s="125">
        <f t="shared" si="0"/>
        <v>26694.015322000003</v>
      </c>
      <c r="E14" s="127">
        <f t="shared" si="1"/>
        <v>661.727354852144</v>
      </c>
      <c r="F14" s="130">
        <f t="shared" si="2"/>
        <v>2224.5012768333336</v>
      </c>
      <c r="G14" s="131">
        <f t="shared" si="8"/>
        <v>55.143946237678662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1926.0446166659888</v>
      </c>
      <c r="K14" s="61">
        <f>GEW!$E$12+($F14-GEW!$E$12)*SUM(Fasering!$D$5:$D$8)</f>
        <v>1985.7627981361486</v>
      </c>
      <c r="L14" s="61">
        <f>GEW!$E$12+($F14-GEW!$E$12)*SUM(Fasering!$D$5:$D$9)</f>
        <v>2045.4809796063087</v>
      </c>
      <c r="M14" s="61">
        <f>GEW!$E$12+($F14-GEW!$E$12)*SUM(Fasering!$D$5:$D$10)</f>
        <v>2105.1991610764685</v>
      </c>
      <c r="N14" s="61">
        <f>GEW!$E$12+($F14-GEW!$E$12)*SUM(Fasering!$D$5:$D$11)</f>
        <v>2164.7830953631737</v>
      </c>
      <c r="O14" s="73">
        <f>GEW!$E$12+($F14-GEW!$E$12)*SUM(Fasering!$D$5:$D$12)</f>
        <v>2224.5012768333336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72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71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72">
        <f>$Y14*SUM(Fasering!$D$5:$D$12)</f>
        <v>51.201400750000012</v>
      </c>
      <c r="AH14" s="5">
        <f>($AK$3+(I14+R14)*12*7.57%)*SUM(Fasering!$D$5)</f>
        <v>0</v>
      </c>
      <c r="AI14" s="9">
        <f>($AK$3+(J14+S14)*12*7.57%)*SUM(Fasering!$D$5:$D$7)</f>
        <v>494.00958986414582</v>
      </c>
      <c r="AJ14" s="9">
        <f>($AK$3+(K14+T14)*12*7.57%)*SUM(Fasering!$D$5:$D$8)</f>
        <v>805.14351550701451</v>
      </c>
      <c r="AK14" s="9">
        <f>($AK$3+(L14+U14)*12*7.57%)*SUM(Fasering!$D$5:$D$9)</f>
        <v>1136.4679507056715</v>
      </c>
      <c r="AL14" s="9">
        <f>($AK$3+(M14+V14)*12*7.57%)*SUM(Fasering!$D$5:$D$10)</f>
        <v>1487.9828954601162</v>
      </c>
      <c r="AM14" s="9">
        <f>($AK$3+(N14+W14)*12*7.57%)*SUM(Fasering!$D$5:$D$11)</f>
        <v>1858.8301082443202</v>
      </c>
      <c r="AN14" s="82">
        <f>($AK$3+(O14+X14)*12*7.57%)*SUM(Fasering!$D$5:$D$12)</f>
        <v>2250.6806836043006</v>
      </c>
      <c r="AO14" s="5">
        <f>($AK$3+(I14+AA14)*12*7.57%)*SUM(Fasering!$D$5)</f>
        <v>0</v>
      </c>
      <c r="AP14" s="9">
        <f>($AK$3+(J14+AB14)*12*7.57%)*SUM(Fasering!$D$5:$D$7)</f>
        <v>490.89999676558296</v>
      </c>
      <c r="AQ14" s="9">
        <f>($AK$3+(K14+AC14)*12*7.57%)*SUM(Fasering!$D$5:$D$8)</f>
        <v>797.44190509587577</v>
      </c>
      <c r="AR14" s="9">
        <f>($AK$3+(L14+AD14)*12*7.57%)*SUM(Fasering!$D$5:$D$9)</f>
        <v>1122.1269509131416</v>
      </c>
      <c r="AS14" s="9">
        <f>($AK$3+(M14+AE14)*12*7.57%)*SUM(Fasering!$D$5:$D$10)</f>
        <v>1464.9551342173809</v>
      </c>
      <c r="AT14" s="9">
        <f>($AK$3+(N14+AF14)*12*7.57%)*SUM(Fasering!$D$5:$D$11)</f>
        <v>1825.0946400277521</v>
      </c>
      <c r="AU14" s="82">
        <f>($AK$3+(O14+AG14)*12*7.57%)*SUM(Fasering!$D$5:$D$12)</f>
        <v>2204.1683123167008</v>
      </c>
    </row>
    <row r="15" spans="1:47" x14ac:dyDescent="0.3">
      <c r="A15" s="32">
        <f t="shared" si="7"/>
        <v>5</v>
      </c>
      <c r="B15" s="125">
        <v>19833.580000000002</v>
      </c>
      <c r="C15" s="126"/>
      <c r="D15" s="125">
        <f t="shared" si="0"/>
        <v>26694.015322000003</v>
      </c>
      <c r="E15" s="127">
        <f t="shared" si="1"/>
        <v>661.727354852144</v>
      </c>
      <c r="F15" s="130">
        <f t="shared" si="2"/>
        <v>2224.5012768333336</v>
      </c>
      <c r="G15" s="131">
        <f t="shared" si="8"/>
        <v>55.143946237678662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1926.0446166659888</v>
      </c>
      <c r="K15" s="61">
        <f>GEW!$E$12+($F15-GEW!$E$12)*SUM(Fasering!$D$5:$D$8)</f>
        <v>1985.7627981361486</v>
      </c>
      <c r="L15" s="61">
        <f>GEW!$E$12+($F15-GEW!$E$12)*SUM(Fasering!$D$5:$D$9)</f>
        <v>2045.4809796063087</v>
      </c>
      <c r="M15" s="61">
        <f>GEW!$E$12+($F15-GEW!$E$12)*SUM(Fasering!$D$5:$D$10)</f>
        <v>2105.1991610764685</v>
      </c>
      <c r="N15" s="61">
        <f>GEW!$E$12+($F15-GEW!$E$12)*SUM(Fasering!$D$5:$D$11)</f>
        <v>2164.7830953631737</v>
      </c>
      <c r="O15" s="73">
        <f>GEW!$E$12+($F15-GEW!$E$12)*SUM(Fasering!$D$5:$D$12)</f>
        <v>2224.5012768333336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72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71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72">
        <f>$Y15*SUM(Fasering!$D$5:$D$12)</f>
        <v>51.201400750000012</v>
      </c>
      <c r="AH15" s="5">
        <f>($AK$3+(I15+R15)*12*7.57%)*SUM(Fasering!$D$5)</f>
        <v>0</v>
      </c>
      <c r="AI15" s="9">
        <f>($AK$3+(J15+S15)*12*7.57%)*SUM(Fasering!$D$5:$D$7)</f>
        <v>494.00958986414582</v>
      </c>
      <c r="AJ15" s="9">
        <f>($AK$3+(K15+T15)*12*7.57%)*SUM(Fasering!$D$5:$D$8)</f>
        <v>805.14351550701451</v>
      </c>
      <c r="AK15" s="9">
        <f>($AK$3+(L15+U15)*12*7.57%)*SUM(Fasering!$D$5:$D$9)</f>
        <v>1136.4679507056715</v>
      </c>
      <c r="AL15" s="9">
        <f>($AK$3+(M15+V15)*12*7.57%)*SUM(Fasering!$D$5:$D$10)</f>
        <v>1487.9828954601162</v>
      </c>
      <c r="AM15" s="9">
        <f>($AK$3+(N15+W15)*12*7.57%)*SUM(Fasering!$D$5:$D$11)</f>
        <v>1858.8301082443202</v>
      </c>
      <c r="AN15" s="82">
        <f>($AK$3+(O15+X15)*12*7.57%)*SUM(Fasering!$D$5:$D$12)</f>
        <v>2250.6806836043006</v>
      </c>
      <c r="AO15" s="5">
        <f>($AK$3+(I15+AA15)*12*7.57%)*SUM(Fasering!$D$5)</f>
        <v>0</v>
      </c>
      <c r="AP15" s="9">
        <f>($AK$3+(J15+AB15)*12*7.57%)*SUM(Fasering!$D$5:$D$7)</f>
        <v>490.89999676558296</v>
      </c>
      <c r="AQ15" s="9">
        <f>($AK$3+(K15+AC15)*12*7.57%)*SUM(Fasering!$D$5:$D$8)</f>
        <v>797.44190509587577</v>
      </c>
      <c r="AR15" s="9">
        <f>($AK$3+(L15+AD15)*12*7.57%)*SUM(Fasering!$D$5:$D$9)</f>
        <v>1122.1269509131416</v>
      </c>
      <c r="AS15" s="9">
        <f>($AK$3+(M15+AE15)*12*7.57%)*SUM(Fasering!$D$5:$D$10)</f>
        <v>1464.9551342173809</v>
      </c>
      <c r="AT15" s="9">
        <f>($AK$3+(N15+AF15)*12*7.57%)*SUM(Fasering!$D$5:$D$11)</f>
        <v>1825.0946400277521</v>
      </c>
      <c r="AU15" s="82">
        <f>($AK$3+(O15+AG15)*12*7.57%)*SUM(Fasering!$D$5:$D$12)</f>
        <v>2204.1683123167008</v>
      </c>
    </row>
    <row r="16" spans="1:47" x14ac:dyDescent="0.3">
      <c r="A16" s="32">
        <f t="shared" si="7"/>
        <v>6</v>
      </c>
      <c r="B16" s="125">
        <v>20829.810000000001</v>
      </c>
      <c r="C16" s="126"/>
      <c r="D16" s="125">
        <f t="shared" si="0"/>
        <v>28034.841279000004</v>
      </c>
      <c r="E16" s="127">
        <f t="shared" si="1"/>
        <v>694.9655621109622</v>
      </c>
      <c r="F16" s="125">
        <f t="shared" si="2"/>
        <v>2336.2367732500002</v>
      </c>
      <c r="G16" s="127">
        <f t="shared" si="8"/>
        <v>57.913796842580176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1954.9353592059665</v>
      </c>
      <c r="K16" s="61">
        <f>GEW!$E$12+($F16-GEW!$E$12)*SUM(Fasering!$D$5:$D$8)</f>
        <v>2031.2299442420072</v>
      </c>
      <c r="L16" s="61">
        <f>GEW!$E$12+($F16-GEW!$E$12)*SUM(Fasering!$D$5:$D$9)</f>
        <v>2107.5245292780482</v>
      </c>
      <c r="M16" s="61">
        <f>GEW!$E$12+($F16-GEW!$E$12)*SUM(Fasering!$D$5:$D$10)</f>
        <v>2183.8191143140889</v>
      </c>
      <c r="N16" s="61">
        <f>GEW!$E$12+($F16-GEW!$E$12)*SUM(Fasering!$D$5:$D$11)</f>
        <v>2259.9421882139595</v>
      </c>
      <c r="O16" s="73">
        <f>GEW!$E$12+($F16-GEW!$E$12)*SUM(Fasering!$D$5:$D$12)</f>
        <v>2336.2367732500002</v>
      </c>
      <c r="P16" s="130">
        <f t="shared" si="3"/>
        <v>51.201400749999998</v>
      </c>
      <c r="Q16" s="131">
        <f t="shared" si="4"/>
        <v>1.2692495705244682</v>
      </c>
      <c r="R16" s="45">
        <f>$P16*SUM(Fasering!$D$5)</f>
        <v>0</v>
      </c>
      <c r="S16" s="45">
        <f>$P16*SUM(Fasering!$D$5:$D$7)</f>
        <v>13.238823240542111</v>
      </c>
      <c r="T16" s="45">
        <f>$P16*SUM(Fasering!$D$5:$D$8)</f>
        <v>20.834753890954403</v>
      </c>
      <c r="U16" s="45">
        <f>$P16*SUM(Fasering!$D$5:$D$9)</f>
        <v>28.430684541366695</v>
      </c>
      <c r="V16" s="45">
        <f>$P16*SUM(Fasering!$D$5:$D$10)</f>
        <v>36.026615191778987</v>
      </c>
      <c r="W16" s="45">
        <f>$P16*SUM(Fasering!$D$5:$D$11)</f>
        <v>43.60547009958772</v>
      </c>
      <c r="X16" s="72">
        <f>$P16*SUM(Fasering!$D$5:$D$12)</f>
        <v>51.201400750000012</v>
      </c>
      <c r="Y16" s="130">
        <f t="shared" si="5"/>
        <v>25.601261166666667</v>
      </c>
      <c r="Z16" s="131">
        <f t="shared" si="6"/>
        <v>0.63463868692452552</v>
      </c>
      <c r="AA16" s="71">
        <f>$Y16*SUM(Fasering!$D$5)</f>
        <v>0</v>
      </c>
      <c r="AB16" s="45">
        <f>$Y16*SUM(Fasering!$D$5:$D$7)</f>
        <v>6.6195566206351284</v>
      </c>
      <c r="AC16" s="45">
        <f>$Y16*SUM(Fasering!$D$5:$D$8)</f>
        <v>10.417605141506764</v>
      </c>
      <c r="AD16" s="45">
        <f>$Y16*SUM(Fasering!$D$5:$D$9)</f>
        <v>14.215653662378397</v>
      </c>
      <c r="AE16" s="45">
        <f>$Y16*SUM(Fasering!$D$5:$D$10)</f>
        <v>18.013702183250032</v>
      </c>
      <c r="AF16" s="45">
        <f>$Y16*SUM(Fasering!$D$5:$D$11)</f>
        <v>21.803212645795039</v>
      </c>
      <c r="AG16" s="72">
        <f>$Y16*SUM(Fasering!$D$5:$D$12)</f>
        <v>25.601261166666674</v>
      </c>
      <c r="AH16" s="5">
        <f>($AK$3+(I16+R16)*12*7.57%)*SUM(Fasering!$D$5)</f>
        <v>0</v>
      </c>
      <c r="AI16" s="9">
        <f>($AK$3+(J16+S16)*12*7.57%)*SUM(Fasering!$D$5:$D$7)</f>
        <v>497.68583294489889</v>
      </c>
      <c r="AJ16" s="9">
        <f>($AK$3+(K16+T16)*12*7.57%)*SUM(Fasering!$D$5:$D$8)</f>
        <v>814.24856272289935</v>
      </c>
      <c r="AK16" s="9">
        <f>($AK$3+(L16+U16)*12*7.57%)*SUM(Fasering!$D$5:$D$9)</f>
        <v>1153.4222593844286</v>
      </c>
      <c r="AL16" s="9">
        <f>($AK$3+(M16+V16)*12*7.57%)*SUM(Fasering!$D$5:$D$10)</f>
        <v>1515.2069229294864</v>
      </c>
      <c r="AM16" s="9">
        <f>($AK$3+(N16+W16)*12*7.57%)*SUM(Fasering!$D$5:$D$11)</f>
        <v>1898.7130696724375</v>
      </c>
      <c r="AN16" s="82">
        <f>($AK$3+(O16+X16)*12*7.57%)*SUM(Fasering!$D$5:$D$12)</f>
        <v>2305.6688372616009</v>
      </c>
      <c r="AO16" s="5">
        <f>($AK$3+(I16+AA16)*12*7.57%)*SUM(Fasering!$D$5)</f>
        <v>0</v>
      </c>
      <c r="AP16" s="9">
        <f>($AK$3+(J16+AB16)*12*7.57%)*SUM(Fasering!$D$5:$D$7)</f>
        <v>496.13110451077335</v>
      </c>
      <c r="AQ16" s="9">
        <f>($AK$3+(K16+AC16)*12*7.57%)*SUM(Fasering!$D$5:$D$8)</f>
        <v>810.39792621991489</v>
      </c>
      <c r="AR16" s="9">
        <f>($AK$3+(L16+AD16)*12*7.57%)*SUM(Fasering!$D$5:$D$9)</f>
        <v>1146.2520736255465</v>
      </c>
      <c r="AS16" s="9">
        <f>($AK$3+(M16+AE16)*12*7.57%)*SUM(Fasering!$D$5:$D$10)</f>
        <v>1503.6935467276676</v>
      </c>
      <c r="AT16" s="9">
        <f>($AK$3+(N16+AF16)*12*7.57%)*SUM(Fasering!$D$5:$D$11)</f>
        <v>1881.8460745343677</v>
      </c>
      <c r="AU16" s="82">
        <f>($AK$3+(O16+AG16)*12*7.57%)*SUM(Fasering!$D$5:$D$12)</f>
        <v>2282.4136704641005</v>
      </c>
    </row>
    <row r="17" spans="1:47" x14ac:dyDescent="0.3">
      <c r="A17" s="32">
        <f t="shared" si="7"/>
        <v>7</v>
      </c>
      <c r="B17" s="125">
        <v>20829.810000000001</v>
      </c>
      <c r="C17" s="126"/>
      <c r="D17" s="125">
        <f t="shared" si="0"/>
        <v>28034.841279000004</v>
      </c>
      <c r="E17" s="127">
        <f t="shared" si="1"/>
        <v>694.9655621109622</v>
      </c>
      <c r="F17" s="125">
        <f t="shared" si="2"/>
        <v>2336.2367732500002</v>
      </c>
      <c r="G17" s="127">
        <f t="shared" si="8"/>
        <v>57.913796842580176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1954.9353592059665</v>
      </c>
      <c r="K17" s="61">
        <f>GEW!$E$12+($F17-GEW!$E$12)*SUM(Fasering!$D$5:$D$8)</f>
        <v>2031.2299442420072</v>
      </c>
      <c r="L17" s="61">
        <f>GEW!$E$12+($F17-GEW!$E$12)*SUM(Fasering!$D$5:$D$9)</f>
        <v>2107.5245292780482</v>
      </c>
      <c r="M17" s="61">
        <f>GEW!$E$12+($F17-GEW!$E$12)*SUM(Fasering!$D$5:$D$10)</f>
        <v>2183.8191143140889</v>
      </c>
      <c r="N17" s="61">
        <f>GEW!$E$12+($F17-GEW!$E$12)*SUM(Fasering!$D$5:$D$11)</f>
        <v>2259.9421882139595</v>
      </c>
      <c r="O17" s="73">
        <f>GEW!$E$12+($F17-GEW!$E$12)*SUM(Fasering!$D$5:$D$12)</f>
        <v>2336.2367732500002</v>
      </c>
      <c r="P17" s="130">
        <f t="shared" si="3"/>
        <v>51.201400749999998</v>
      </c>
      <c r="Q17" s="131">
        <f t="shared" si="4"/>
        <v>1.2692495705244682</v>
      </c>
      <c r="R17" s="45">
        <f>$P17*SUM(Fasering!$D$5)</f>
        <v>0</v>
      </c>
      <c r="S17" s="45">
        <f>$P17*SUM(Fasering!$D$5:$D$7)</f>
        <v>13.238823240542111</v>
      </c>
      <c r="T17" s="45">
        <f>$P17*SUM(Fasering!$D$5:$D$8)</f>
        <v>20.834753890954403</v>
      </c>
      <c r="U17" s="45">
        <f>$P17*SUM(Fasering!$D$5:$D$9)</f>
        <v>28.430684541366695</v>
      </c>
      <c r="V17" s="45">
        <f>$P17*SUM(Fasering!$D$5:$D$10)</f>
        <v>36.026615191778987</v>
      </c>
      <c r="W17" s="45">
        <f>$P17*SUM(Fasering!$D$5:$D$11)</f>
        <v>43.60547009958772</v>
      </c>
      <c r="X17" s="72">
        <f>$P17*SUM(Fasering!$D$5:$D$12)</f>
        <v>51.201400750000012</v>
      </c>
      <c r="Y17" s="130">
        <f t="shared" si="5"/>
        <v>25.601261166666667</v>
      </c>
      <c r="Z17" s="131">
        <f t="shared" si="6"/>
        <v>0.63463868692452552</v>
      </c>
      <c r="AA17" s="71">
        <f>$Y17*SUM(Fasering!$D$5)</f>
        <v>0</v>
      </c>
      <c r="AB17" s="45">
        <f>$Y17*SUM(Fasering!$D$5:$D$7)</f>
        <v>6.6195566206351284</v>
      </c>
      <c r="AC17" s="45">
        <f>$Y17*SUM(Fasering!$D$5:$D$8)</f>
        <v>10.417605141506764</v>
      </c>
      <c r="AD17" s="45">
        <f>$Y17*SUM(Fasering!$D$5:$D$9)</f>
        <v>14.215653662378397</v>
      </c>
      <c r="AE17" s="45">
        <f>$Y17*SUM(Fasering!$D$5:$D$10)</f>
        <v>18.013702183250032</v>
      </c>
      <c r="AF17" s="45">
        <f>$Y17*SUM(Fasering!$D$5:$D$11)</f>
        <v>21.803212645795039</v>
      </c>
      <c r="AG17" s="72">
        <f>$Y17*SUM(Fasering!$D$5:$D$12)</f>
        <v>25.601261166666674</v>
      </c>
      <c r="AH17" s="5">
        <f>($AK$3+(I17+R17)*12*7.57%)*SUM(Fasering!$D$5)</f>
        <v>0</v>
      </c>
      <c r="AI17" s="9">
        <f>($AK$3+(J17+S17)*12*7.57%)*SUM(Fasering!$D$5:$D$7)</f>
        <v>497.68583294489889</v>
      </c>
      <c r="AJ17" s="9">
        <f>($AK$3+(K17+T17)*12*7.57%)*SUM(Fasering!$D$5:$D$8)</f>
        <v>814.24856272289935</v>
      </c>
      <c r="AK17" s="9">
        <f>($AK$3+(L17+U17)*12*7.57%)*SUM(Fasering!$D$5:$D$9)</f>
        <v>1153.4222593844286</v>
      </c>
      <c r="AL17" s="9">
        <f>($AK$3+(M17+V17)*12*7.57%)*SUM(Fasering!$D$5:$D$10)</f>
        <v>1515.2069229294864</v>
      </c>
      <c r="AM17" s="9">
        <f>($AK$3+(N17+W17)*12*7.57%)*SUM(Fasering!$D$5:$D$11)</f>
        <v>1898.7130696724375</v>
      </c>
      <c r="AN17" s="82">
        <f>($AK$3+(O17+X17)*12*7.57%)*SUM(Fasering!$D$5:$D$12)</f>
        <v>2305.6688372616009</v>
      </c>
      <c r="AO17" s="5">
        <f>($AK$3+(I17+AA17)*12*7.57%)*SUM(Fasering!$D$5)</f>
        <v>0</v>
      </c>
      <c r="AP17" s="9">
        <f>($AK$3+(J17+AB17)*12*7.57%)*SUM(Fasering!$D$5:$D$7)</f>
        <v>496.13110451077335</v>
      </c>
      <c r="AQ17" s="9">
        <f>($AK$3+(K17+AC17)*12*7.57%)*SUM(Fasering!$D$5:$D$8)</f>
        <v>810.39792621991489</v>
      </c>
      <c r="AR17" s="9">
        <f>($AK$3+(L17+AD17)*12*7.57%)*SUM(Fasering!$D$5:$D$9)</f>
        <v>1146.2520736255465</v>
      </c>
      <c r="AS17" s="9">
        <f>($AK$3+(M17+AE17)*12*7.57%)*SUM(Fasering!$D$5:$D$10)</f>
        <v>1503.6935467276676</v>
      </c>
      <c r="AT17" s="9">
        <f>($AK$3+(N17+AF17)*12*7.57%)*SUM(Fasering!$D$5:$D$11)</f>
        <v>1881.8460745343677</v>
      </c>
      <c r="AU17" s="82">
        <f>($AK$3+(O17+AG17)*12*7.57%)*SUM(Fasering!$D$5:$D$12)</f>
        <v>2282.4136704641005</v>
      </c>
    </row>
    <row r="18" spans="1:47" x14ac:dyDescent="0.3">
      <c r="A18" s="32">
        <f t="shared" si="7"/>
        <v>8</v>
      </c>
      <c r="B18" s="125">
        <v>21826.03</v>
      </c>
      <c r="C18" s="126"/>
      <c r="D18" s="125">
        <f t="shared" si="0"/>
        <v>29375.653777</v>
      </c>
      <c r="E18" s="127">
        <f t="shared" si="1"/>
        <v>728.20343572988531</v>
      </c>
      <c r="F18" s="125">
        <f t="shared" si="2"/>
        <v>2447.9711480833334</v>
      </c>
      <c r="G18" s="127">
        <f t="shared" si="8"/>
        <v>60.683619644157112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1983.825811745216</v>
      </c>
      <c r="K18" s="61">
        <f>GEW!$E$12+($F18-GEW!$E$12)*SUM(Fasering!$D$5:$D$8)</f>
        <v>2076.6966339558066</v>
      </c>
      <c r="L18" s="61">
        <f>GEW!$E$12+($F18-GEW!$E$12)*SUM(Fasering!$D$5:$D$9)</f>
        <v>2169.5674561663973</v>
      </c>
      <c r="M18" s="61">
        <f>GEW!$E$12+($F18-GEW!$E$12)*SUM(Fasering!$D$5:$D$10)</f>
        <v>2262.4382783769879</v>
      </c>
      <c r="N18" s="61">
        <f>GEW!$E$12+($F18-GEW!$E$12)*SUM(Fasering!$D$5:$D$11)</f>
        <v>2355.1003258727433</v>
      </c>
      <c r="O18" s="73">
        <f>GEW!$E$12+($F18-GEW!$E$12)*SUM(Fasering!$D$5:$D$12)</f>
        <v>2447.9711480833334</v>
      </c>
      <c r="P18" s="130">
        <f t="shared" si="3"/>
        <v>51.201400749999998</v>
      </c>
      <c r="Q18" s="131">
        <f t="shared" si="4"/>
        <v>1.2692495705244682</v>
      </c>
      <c r="R18" s="45">
        <f>$P18*SUM(Fasering!$D$5)</f>
        <v>0</v>
      </c>
      <c r="S18" s="45">
        <f>$P18*SUM(Fasering!$D$5:$D$7)</f>
        <v>13.238823240542111</v>
      </c>
      <c r="T18" s="45">
        <f>$P18*SUM(Fasering!$D$5:$D$8)</f>
        <v>20.834753890954403</v>
      </c>
      <c r="U18" s="45">
        <f>$P18*SUM(Fasering!$D$5:$D$9)</f>
        <v>28.430684541366695</v>
      </c>
      <c r="V18" s="45">
        <f>$P18*SUM(Fasering!$D$5:$D$10)</f>
        <v>36.026615191778987</v>
      </c>
      <c r="W18" s="45">
        <f>$P18*SUM(Fasering!$D$5:$D$11)</f>
        <v>43.60547009958772</v>
      </c>
      <c r="X18" s="72">
        <f>$P18*SUM(Fasering!$D$5:$D$12)</f>
        <v>51.201400750000012</v>
      </c>
      <c r="Y18" s="130">
        <f t="shared" si="5"/>
        <v>25.601261166666667</v>
      </c>
      <c r="Z18" s="131">
        <f t="shared" si="6"/>
        <v>0.63463868692452552</v>
      </c>
      <c r="AA18" s="71">
        <f>$Y18*SUM(Fasering!$D$5)</f>
        <v>0</v>
      </c>
      <c r="AB18" s="45">
        <f>$Y18*SUM(Fasering!$D$5:$D$7)</f>
        <v>6.6195566206351284</v>
      </c>
      <c r="AC18" s="45">
        <f>$Y18*SUM(Fasering!$D$5:$D$8)</f>
        <v>10.417605141506764</v>
      </c>
      <c r="AD18" s="45">
        <f>$Y18*SUM(Fasering!$D$5:$D$9)</f>
        <v>14.215653662378397</v>
      </c>
      <c r="AE18" s="45">
        <f>$Y18*SUM(Fasering!$D$5:$D$10)</f>
        <v>18.013702183250032</v>
      </c>
      <c r="AF18" s="45">
        <f>$Y18*SUM(Fasering!$D$5:$D$11)</f>
        <v>21.803212645795039</v>
      </c>
      <c r="AG18" s="72">
        <f>$Y18*SUM(Fasering!$D$5:$D$12)</f>
        <v>25.601261166666674</v>
      </c>
      <c r="AH18" s="5">
        <f>($AK$3+(I18+R18)*12*7.57%)*SUM(Fasering!$D$5)</f>
        <v>0</v>
      </c>
      <c r="AI18" s="9">
        <f>($AK$3+(J18+S18)*12*7.57%)*SUM(Fasering!$D$5:$D$7)</f>
        <v>504.47160100905899</v>
      </c>
      <c r="AJ18" s="9">
        <f>($AK$3+(K18+T18)*12*7.57%)*SUM(Fasering!$D$5:$D$8)</f>
        <v>831.0550516473379</v>
      </c>
      <c r="AK18" s="9">
        <f>($AK$3+(L18+U18)*12*7.57%)*SUM(Fasering!$D$5:$D$9)</f>
        <v>1184.7172537183326</v>
      </c>
      <c r="AL18" s="9">
        <f>($AK$3+(M18+V18)*12*7.57%)*SUM(Fasering!$D$5:$D$10)</f>
        <v>1565.4582072220428</v>
      </c>
      <c r="AM18" s="9">
        <f>($AK$3+(N18+W18)*12*7.57%)*SUM(Fasering!$D$5:$D$11)</f>
        <v>1972.3307603469091</v>
      </c>
      <c r="AN18" s="82">
        <f>($AK$3+(O18+X18)*12*7.57%)*SUM(Fasering!$D$5:$D$12)</f>
        <v>2407.1683433602007</v>
      </c>
      <c r="AO18" s="5">
        <f>($AK$3+(I18+AA18)*12*7.57%)*SUM(Fasering!$D$5)</f>
        <v>0</v>
      </c>
      <c r="AP18" s="9">
        <f>($AK$3+(J18+AB18)*12*7.57%)*SUM(Fasering!$D$5:$D$7)</f>
        <v>502.91687257493345</v>
      </c>
      <c r="AQ18" s="9">
        <f>($AK$3+(K18+AC18)*12*7.57%)*SUM(Fasering!$D$5:$D$8)</f>
        <v>827.20441514435345</v>
      </c>
      <c r="AR18" s="9">
        <f>($AK$3+(L18+AD18)*12*7.57%)*SUM(Fasering!$D$5:$D$9)</f>
        <v>1177.5470679594505</v>
      </c>
      <c r="AS18" s="9">
        <f>($AK$3+(M18+AE18)*12*7.57%)*SUM(Fasering!$D$5:$D$10)</f>
        <v>1553.9448310202242</v>
      </c>
      <c r="AT18" s="9">
        <f>($AK$3+(N18+AF18)*12*7.57%)*SUM(Fasering!$D$5:$D$11)</f>
        <v>1955.463765208839</v>
      </c>
      <c r="AU18" s="82">
        <f>($AK$3+(O18+AG18)*12*7.57%)*SUM(Fasering!$D$5:$D$12)</f>
        <v>2383.9131765627003</v>
      </c>
    </row>
    <row r="19" spans="1:47" x14ac:dyDescent="0.3">
      <c r="A19" s="32">
        <f t="shared" si="7"/>
        <v>9</v>
      </c>
      <c r="B19" s="125">
        <v>21826.03</v>
      </c>
      <c r="C19" s="126"/>
      <c r="D19" s="125">
        <f t="shared" si="0"/>
        <v>29375.653777</v>
      </c>
      <c r="E19" s="127">
        <f t="shared" si="1"/>
        <v>728.20343572988531</v>
      </c>
      <c r="F19" s="125">
        <f t="shared" si="2"/>
        <v>2447.9711480833334</v>
      </c>
      <c r="G19" s="127">
        <f t="shared" si="8"/>
        <v>60.683619644157112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1983.825811745216</v>
      </c>
      <c r="K19" s="61">
        <f>GEW!$E$12+($F19-GEW!$E$12)*SUM(Fasering!$D$5:$D$8)</f>
        <v>2076.6966339558066</v>
      </c>
      <c r="L19" s="61">
        <f>GEW!$E$12+($F19-GEW!$E$12)*SUM(Fasering!$D$5:$D$9)</f>
        <v>2169.5674561663973</v>
      </c>
      <c r="M19" s="61">
        <f>GEW!$E$12+($F19-GEW!$E$12)*SUM(Fasering!$D$5:$D$10)</f>
        <v>2262.4382783769879</v>
      </c>
      <c r="N19" s="61">
        <f>GEW!$E$12+($F19-GEW!$E$12)*SUM(Fasering!$D$5:$D$11)</f>
        <v>2355.1003258727433</v>
      </c>
      <c r="O19" s="73">
        <f>GEW!$E$12+($F19-GEW!$E$12)*SUM(Fasering!$D$5:$D$12)</f>
        <v>2447.9711480833334</v>
      </c>
      <c r="P19" s="130">
        <f t="shared" si="3"/>
        <v>51.201400749999998</v>
      </c>
      <c r="Q19" s="131">
        <f t="shared" si="4"/>
        <v>1.2692495705244682</v>
      </c>
      <c r="R19" s="45">
        <f>$P19*SUM(Fasering!$D$5)</f>
        <v>0</v>
      </c>
      <c r="S19" s="45">
        <f>$P19*SUM(Fasering!$D$5:$D$7)</f>
        <v>13.238823240542111</v>
      </c>
      <c r="T19" s="45">
        <f>$P19*SUM(Fasering!$D$5:$D$8)</f>
        <v>20.834753890954403</v>
      </c>
      <c r="U19" s="45">
        <f>$P19*SUM(Fasering!$D$5:$D$9)</f>
        <v>28.430684541366695</v>
      </c>
      <c r="V19" s="45">
        <f>$P19*SUM(Fasering!$D$5:$D$10)</f>
        <v>36.026615191778987</v>
      </c>
      <c r="W19" s="45">
        <f>$P19*SUM(Fasering!$D$5:$D$11)</f>
        <v>43.60547009958772</v>
      </c>
      <c r="X19" s="72">
        <f>$P19*SUM(Fasering!$D$5:$D$12)</f>
        <v>51.201400750000012</v>
      </c>
      <c r="Y19" s="130">
        <f t="shared" si="5"/>
        <v>25.601261166666667</v>
      </c>
      <c r="Z19" s="131">
        <f t="shared" si="6"/>
        <v>0.63463868692452552</v>
      </c>
      <c r="AA19" s="71">
        <f>$Y19*SUM(Fasering!$D$5)</f>
        <v>0</v>
      </c>
      <c r="AB19" s="45">
        <f>$Y19*SUM(Fasering!$D$5:$D$7)</f>
        <v>6.6195566206351284</v>
      </c>
      <c r="AC19" s="45">
        <f>$Y19*SUM(Fasering!$D$5:$D$8)</f>
        <v>10.417605141506764</v>
      </c>
      <c r="AD19" s="45">
        <f>$Y19*SUM(Fasering!$D$5:$D$9)</f>
        <v>14.215653662378397</v>
      </c>
      <c r="AE19" s="45">
        <f>$Y19*SUM(Fasering!$D$5:$D$10)</f>
        <v>18.013702183250032</v>
      </c>
      <c r="AF19" s="45">
        <f>$Y19*SUM(Fasering!$D$5:$D$11)</f>
        <v>21.803212645795039</v>
      </c>
      <c r="AG19" s="72">
        <f>$Y19*SUM(Fasering!$D$5:$D$12)</f>
        <v>25.601261166666674</v>
      </c>
      <c r="AH19" s="5">
        <f>($AK$3+(I19+R19)*12*7.57%)*SUM(Fasering!$D$5)</f>
        <v>0</v>
      </c>
      <c r="AI19" s="9">
        <f>($AK$3+(J19+S19)*12*7.57%)*SUM(Fasering!$D$5:$D$7)</f>
        <v>504.47160100905899</v>
      </c>
      <c r="AJ19" s="9">
        <f>($AK$3+(K19+T19)*12*7.57%)*SUM(Fasering!$D$5:$D$8)</f>
        <v>831.0550516473379</v>
      </c>
      <c r="AK19" s="9">
        <f>($AK$3+(L19+U19)*12*7.57%)*SUM(Fasering!$D$5:$D$9)</f>
        <v>1184.7172537183326</v>
      </c>
      <c r="AL19" s="9">
        <f>($AK$3+(M19+V19)*12*7.57%)*SUM(Fasering!$D$5:$D$10)</f>
        <v>1565.4582072220428</v>
      </c>
      <c r="AM19" s="9">
        <f>($AK$3+(N19+W19)*12*7.57%)*SUM(Fasering!$D$5:$D$11)</f>
        <v>1972.3307603469091</v>
      </c>
      <c r="AN19" s="82">
        <f>($AK$3+(O19+X19)*12*7.57%)*SUM(Fasering!$D$5:$D$12)</f>
        <v>2407.1683433602007</v>
      </c>
      <c r="AO19" s="5">
        <f>($AK$3+(I19+AA19)*12*7.57%)*SUM(Fasering!$D$5)</f>
        <v>0</v>
      </c>
      <c r="AP19" s="9">
        <f>($AK$3+(J19+AB19)*12*7.57%)*SUM(Fasering!$D$5:$D$7)</f>
        <v>502.91687257493345</v>
      </c>
      <c r="AQ19" s="9">
        <f>($AK$3+(K19+AC19)*12*7.57%)*SUM(Fasering!$D$5:$D$8)</f>
        <v>827.20441514435345</v>
      </c>
      <c r="AR19" s="9">
        <f>($AK$3+(L19+AD19)*12*7.57%)*SUM(Fasering!$D$5:$D$9)</f>
        <v>1177.5470679594505</v>
      </c>
      <c r="AS19" s="9">
        <f>($AK$3+(M19+AE19)*12*7.57%)*SUM(Fasering!$D$5:$D$10)</f>
        <v>1553.9448310202242</v>
      </c>
      <c r="AT19" s="9">
        <f>($AK$3+(N19+AF19)*12*7.57%)*SUM(Fasering!$D$5:$D$11)</f>
        <v>1955.463765208839</v>
      </c>
      <c r="AU19" s="82">
        <f>($AK$3+(O19+AG19)*12*7.57%)*SUM(Fasering!$D$5:$D$12)</f>
        <v>2383.9131765627003</v>
      </c>
    </row>
    <row r="20" spans="1:47" x14ac:dyDescent="0.3">
      <c r="A20" s="32">
        <f t="shared" si="7"/>
        <v>10</v>
      </c>
      <c r="B20" s="125">
        <v>22822.25</v>
      </c>
      <c r="C20" s="126"/>
      <c r="D20" s="125">
        <f t="shared" si="0"/>
        <v>30716.466275000002</v>
      </c>
      <c r="E20" s="127">
        <f t="shared" si="1"/>
        <v>761.44130934880855</v>
      </c>
      <c r="F20" s="125">
        <f t="shared" si="2"/>
        <v>2559.7055229166672</v>
      </c>
      <c r="G20" s="127">
        <f t="shared" si="8"/>
        <v>63.453442445734055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2012.716264284466</v>
      </c>
      <c r="K20" s="61">
        <f>GEW!$E$12+($F20-GEW!$E$12)*SUM(Fasering!$D$5:$D$8)</f>
        <v>2122.1633236696061</v>
      </c>
      <c r="L20" s="61">
        <f>GEW!$E$12+($F20-GEW!$E$12)*SUM(Fasering!$D$5:$D$9)</f>
        <v>2231.6103830547468</v>
      </c>
      <c r="M20" s="61">
        <f>GEW!$E$12+($F20-GEW!$E$12)*SUM(Fasering!$D$5:$D$10)</f>
        <v>2341.0574424398874</v>
      </c>
      <c r="N20" s="61">
        <f>GEW!$E$12+($F20-GEW!$E$12)*SUM(Fasering!$D$5:$D$11)</f>
        <v>2450.258463531527</v>
      </c>
      <c r="O20" s="73">
        <f>GEW!$E$12+($F20-GEW!$E$12)*SUM(Fasering!$D$5:$D$12)</f>
        <v>2559.7055229166672</v>
      </c>
      <c r="P20" s="125">
        <f t="shared" si="3"/>
        <v>32.961091000000117</v>
      </c>
      <c r="Q20" s="127">
        <f t="shared" si="4"/>
        <v>0.81708410283615274</v>
      </c>
      <c r="R20" s="45">
        <f>$P20*SUM(Fasering!$D$5)</f>
        <v>0</v>
      </c>
      <c r="S20" s="45">
        <f>$P20*SUM(Fasering!$D$5:$D$7)</f>
        <v>8.5225413987218896</v>
      </c>
      <c r="T20" s="45">
        <f>$P20*SUM(Fasering!$D$5:$D$8)</f>
        <v>13.412449833461922</v>
      </c>
      <c r="U20" s="45">
        <f>$P20*SUM(Fasering!$D$5:$D$9)</f>
        <v>18.302358268201953</v>
      </c>
      <c r="V20" s="45">
        <f>$P20*SUM(Fasering!$D$5:$D$10)</f>
        <v>23.192266702941989</v>
      </c>
      <c r="W20" s="45">
        <f>$P20*SUM(Fasering!$D$5:$D$11)</f>
        <v>28.071182565260091</v>
      </c>
      <c r="X20" s="72">
        <f>$P20*SUM(Fasering!$D$5:$D$12)</f>
        <v>32.961091000000124</v>
      </c>
      <c r="Y20" s="125">
        <f t="shared" si="5"/>
        <v>7.3609514166667811</v>
      </c>
      <c r="Z20" s="127">
        <f t="shared" si="6"/>
        <v>0.18247321923620982</v>
      </c>
      <c r="AA20" s="71">
        <f>$Y20*SUM(Fasering!$D$5)</f>
        <v>0</v>
      </c>
      <c r="AB20" s="45">
        <f>$Y20*SUM(Fasering!$D$5:$D$7)</f>
        <v>1.9032747788149051</v>
      </c>
      <c r="AC20" s="45">
        <f>$Y20*SUM(Fasering!$D$5:$D$8)</f>
        <v>2.9953010840142795</v>
      </c>
      <c r="AD20" s="45">
        <f>$Y20*SUM(Fasering!$D$5:$D$9)</f>
        <v>4.0873273892136543</v>
      </c>
      <c r="AE20" s="45">
        <f>$Y20*SUM(Fasering!$D$5:$D$10)</f>
        <v>5.1793536944130292</v>
      </c>
      <c r="AF20" s="45">
        <f>$Y20*SUM(Fasering!$D$5:$D$11)</f>
        <v>6.2689251114674081</v>
      </c>
      <c r="AG20" s="72">
        <f>$Y20*SUM(Fasering!$D$5:$D$12)</f>
        <v>7.3609514166667829</v>
      </c>
      <c r="AH20" s="5">
        <f>($AK$3+(I20+R20)*12*7.57%)*SUM(Fasering!$D$5)</f>
        <v>0</v>
      </c>
      <c r="AI20" s="9">
        <f>($AK$3+(J20+S20)*12*7.57%)*SUM(Fasering!$D$5:$D$7)</f>
        <v>510.1496122923129</v>
      </c>
      <c r="AJ20" s="9">
        <f>($AK$3+(K20+T20)*12*7.57%)*SUM(Fasering!$D$5:$D$8)</f>
        <v>845.11793043166551</v>
      </c>
      <c r="AK20" s="9">
        <f>($AK$3+(L20+U20)*12*7.57%)*SUM(Fasering!$D$5:$D$9)</f>
        <v>1210.9034317982739</v>
      </c>
      <c r="AL20" s="9">
        <f>($AK$3+(M20+V20)*12*7.57%)*SUM(Fasering!$D$5:$D$10)</f>
        <v>1607.5061163921387</v>
      </c>
      <c r="AM20" s="9">
        <f>($AK$3+(N20+W20)*12*7.57%)*SUM(Fasering!$D$5:$D$11)</f>
        <v>2033.9305784285909</v>
      </c>
      <c r="AN20" s="82">
        <f>($AK$3+(O20+X20)*12*7.57%)*SUM(Fasering!$D$5:$D$12)</f>
        <v>2492.0983520819013</v>
      </c>
      <c r="AO20" s="5">
        <f>($AK$3+(I20+AA20)*12*7.57%)*SUM(Fasering!$D$5)</f>
        <v>0</v>
      </c>
      <c r="AP20" s="9">
        <f>($AK$3+(J20+AB20)*12*7.57%)*SUM(Fasering!$D$5:$D$7)</f>
        <v>508.5948838581873</v>
      </c>
      <c r="AQ20" s="9">
        <f>($AK$3+(K20+AC20)*12*7.57%)*SUM(Fasering!$D$5:$D$8)</f>
        <v>841.26729392868106</v>
      </c>
      <c r="AR20" s="9">
        <f>($AK$3+(L20+AD20)*12*7.57%)*SUM(Fasering!$D$5:$D$9)</f>
        <v>1203.7332460393916</v>
      </c>
      <c r="AS20" s="9">
        <f>($AK$3+(M20+AE20)*12*7.57%)*SUM(Fasering!$D$5:$D$10)</f>
        <v>1595.9927401903192</v>
      </c>
      <c r="AT20" s="9">
        <f>($AK$3+(N20+AF20)*12*7.57%)*SUM(Fasering!$D$5:$D$11)</f>
        <v>2017.0635832905205</v>
      </c>
      <c r="AU20" s="82">
        <f>($AK$3+(O20+AG20)*12*7.57%)*SUM(Fasering!$D$5:$D$12)</f>
        <v>2468.843185284401</v>
      </c>
    </row>
    <row r="21" spans="1:47" x14ac:dyDescent="0.3">
      <c r="A21" s="32">
        <f t="shared" si="7"/>
        <v>11</v>
      </c>
      <c r="B21" s="125">
        <v>22822.25</v>
      </c>
      <c r="C21" s="126"/>
      <c r="D21" s="125">
        <f t="shared" si="0"/>
        <v>30716.466275000002</v>
      </c>
      <c r="E21" s="127">
        <f t="shared" si="1"/>
        <v>761.44130934880855</v>
      </c>
      <c r="F21" s="125">
        <f t="shared" si="2"/>
        <v>2559.7055229166672</v>
      </c>
      <c r="G21" s="127">
        <f t="shared" si="8"/>
        <v>63.453442445734055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2012.716264284466</v>
      </c>
      <c r="K21" s="61">
        <f>GEW!$E$12+($F21-GEW!$E$12)*SUM(Fasering!$D$5:$D$8)</f>
        <v>2122.1633236696061</v>
      </c>
      <c r="L21" s="61">
        <f>GEW!$E$12+($F21-GEW!$E$12)*SUM(Fasering!$D$5:$D$9)</f>
        <v>2231.6103830547468</v>
      </c>
      <c r="M21" s="61">
        <f>GEW!$E$12+($F21-GEW!$E$12)*SUM(Fasering!$D$5:$D$10)</f>
        <v>2341.0574424398874</v>
      </c>
      <c r="N21" s="61">
        <f>GEW!$E$12+($F21-GEW!$E$12)*SUM(Fasering!$D$5:$D$11)</f>
        <v>2450.258463531527</v>
      </c>
      <c r="O21" s="73">
        <f>GEW!$E$12+($F21-GEW!$E$12)*SUM(Fasering!$D$5:$D$12)</f>
        <v>2559.7055229166672</v>
      </c>
      <c r="P21" s="125">
        <f t="shared" si="3"/>
        <v>32.961091000000117</v>
      </c>
      <c r="Q21" s="127">
        <f t="shared" si="4"/>
        <v>0.81708410283615274</v>
      </c>
      <c r="R21" s="45">
        <f>$P21*SUM(Fasering!$D$5)</f>
        <v>0</v>
      </c>
      <c r="S21" s="45">
        <f>$P21*SUM(Fasering!$D$5:$D$7)</f>
        <v>8.5225413987218896</v>
      </c>
      <c r="T21" s="45">
        <f>$P21*SUM(Fasering!$D$5:$D$8)</f>
        <v>13.412449833461922</v>
      </c>
      <c r="U21" s="45">
        <f>$P21*SUM(Fasering!$D$5:$D$9)</f>
        <v>18.302358268201953</v>
      </c>
      <c r="V21" s="45">
        <f>$P21*SUM(Fasering!$D$5:$D$10)</f>
        <v>23.192266702941989</v>
      </c>
      <c r="W21" s="45">
        <f>$P21*SUM(Fasering!$D$5:$D$11)</f>
        <v>28.071182565260091</v>
      </c>
      <c r="X21" s="72">
        <f>$P21*SUM(Fasering!$D$5:$D$12)</f>
        <v>32.961091000000124</v>
      </c>
      <c r="Y21" s="125">
        <f t="shared" si="5"/>
        <v>7.3609514166667811</v>
      </c>
      <c r="Z21" s="127">
        <f t="shared" si="6"/>
        <v>0.18247321923620982</v>
      </c>
      <c r="AA21" s="71">
        <f>$Y21*SUM(Fasering!$D$5)</f>
        <v>0</v>
      </c>
      <c r="AB21" s="45">
        <f>$Y21*SUM(Fasering!$D$5:$D$7)</f>
        <v>1.9032747788149051</v>
      </c>
      <c r="AC21" s="45">
        <f>$Y21*SUM(Fasering!$D$5:$D$8)</f>
        <v>2.9953010840142795</v>
      </c>
      <c r="AD21" s="45">
        <f>$Y21*SUM(Fasering!$D$5:$D$9)</f>
        <v>4.0873273892136543</v>
      </c>
      <c r="AE21" s="45">
        <f>$Y21*SUM(Fasering!$D$5:$D$10)</f>
        <v>5.1793536944130292</v>
      </c>
      <c r="AF21" s="45">
        <f>$Y21*SUM(Fasering!$D$5:$D$11)</f>
        <v>6.2689251114674081</v>
      </c>
      <c r="AG21" s="72">
        <f>$Y21*SUM(Fasering!$D$5:$D$12)</f>
        <v>7.3609514166667829</v>
      </c>
      <c r="AH21" s="5">
        <f>($AK$3+(I21+R21)*12*7.57%)*SUM(Fasering!$D$5)</f>
        <v>0</v>
      </c>
      <c r="AI21" s="9">
        <f>($AK$3+(J21+S21)*12*7.57%)*SUM(Fasering!$D$5:$D$7)</f>
        <v>510.1496122923129</v>
      </c>
      <c r="AJ21" s="9">
        <f>($AK$3+(K21+T21)*12*7.57%)*SUM(Fasering!$D$5:$D$8)</f>
        <v>845.11793043166551</v>
      </c>
      <c r="AK21" s="9">
        <f>($AK$3+(L21+U21)*12*7.57%)*SUM(Fasering!$D$5:$D$9)</f>
        <v>1210.9034317982739</v>
      </c>
      <c r="AL21" s="9">
        <f>($AK$3+(M21+V21)*12*7.57%)*SUM(Fasering!$D$5:$D$10)</f>
        <v>1607.5061163921387</v>
      </c>
      <c r="AM21" s="9">
        <f>($AK$3+(N21+W21)*12*7.57%)*SUM(Fasering!$D$5:$D$11)</f>
        <v>2033.9305784285909</v>
      </c>
      <c r="AN21" s="82">
        <f>($AK$3+(O21+X21)*12*7.57%)*SUM(Fasering!$D$5:$D$12)</f>
        <v>2492.0983520819013</v>
      </c>
      <c r="AO21" s="5">
        <f>($AK$3+(I21+AA21)*12*7.57%)*SUM(Fasering!$D$5)</f>
        <v>0</v>
      </c>
      <c r="AP21" s="9">
        <f>($AK$3+(J21+AB21)*12*7.57%)*SUM(Fasering!$D$5:$D$7)</f>
        <v>508.5948838581873</v>
      </c>
      <c r="AQ21" s="9">
        <f>($AK$3+(K21+AC21)*12*7.57%)*SUM(Fasering!$D$5:$D$8)</f>
        <v>841.26729392868106</v>
      </c>
      <c r="AR21" s="9">
        <f>($AK$3+(L21+AD21)*12*7.57%)*SUM(Fasering!$D$5:$D$9)</f>
        <v>1203.7332460393916</v>
      </c>
      <c r="AS21" s="9">
        <f>($AK$3+(M21+AE21)*12*7.57%)*SUM(Fasering!$D$5:$D$10)</f>
        <v>1595.9927401903192</v>
      </c>
      <c r="AT21" s="9">
        <f>($AK$3+(N21+AF21)*12*7.57%)*SUM(Fasering!$D$5:$D$11)</f>
        <v>2017.0635832905205</v>
      </c>
      <c r="AU21" s="82">
        <f>($AK$3+(O21+AG21)*12*7.57%)*SUM(Fasering!$D$5:$D$12)</f>
        <v>2468.843185284401</v>
      </c>
    </row>
    <row r="22" spans="1:47" x14ac:dyDescent="0.3">
      <c r="A22" s="32">
        <f t="shared" si="7"/>
        <v>12</v>
      </c>
      <c r="B22" s="125">
        <v>23818.48</v>
      </c>
      <c r="C22" s="126"/>
      <c r="D22" s="125">
        <f t="shared" si="0"/>
        <v>32057.292232000003</v>
      </c>
      <c r="E22" s="127">
        <f t="shared" si="1"/>
        <v>794.67951660762674</v>
      </c>
      <c r="F22" s="125">
        <f t="shared" si="2"/>
        <v>2671.4410193333333</v>
      </c>
      <c r="G22" s="127">
        <f t="shared" si="8"/>
        <v>66.223293050635561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2041.6070068244435</v>
      </c>
      <c r="K22" s="61">
        <f>GEW!$E$12+($F22-GEW!$E$12)*SUM(Fasering!$D$5:$D$8)</f>
        <v>2167.6304697754649</v>
      </c>
      <c r="L22" s="61">
        <f>GEW!$E$12+($F22-GEW!$E$12)*SUM(Fasering!$D$5:$D$9)</f>
        <v>2293.6539327264859</v>
      </c>
      <c r="M22" s="61">
        <f>GEW!$E$12+($F22-GEW!$E$12)*SUM(Fasering!$D$5:$D$10)</f>
        <v>2419.6773956775069</v>
      </c>
      <c r="N22" s="61">
        <f>GEW!$E$12+($F22-GEW!$E$12)*SUM(Fasering!$D$5:$D$11)</f>
        <v>2545.4175563823123</v>
      </c>
      <c r="O22" s="73">
        <f>GEW!$E$12+($F22-GEW!$E$12)*SUM(Fasering!$D$5:$D$12)</f>
        <v>2671.4410193333333</v>
      </c>
      <c r="P22" s="125">
        <f t="shared" si="3"/>
        <v>0</v>
      </c>
      <c r="Q22" s="127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5"/>
        <v>0</v>
      </c>
      <c r="Z22" s="127">
        <f t="shared" si="6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9">
        <f>($AK$3+(J22+S22)*12*7.57%)*SUM(Fasering!$D$5:$D$7)</f>
        <v>514.93368026912799</v>
      </c>
      <c r="AJ22" s="9">
        <f>($AK$3+(K22+T22)*12*7.57%)*SUM(Fasering!$D$5:$D$8)</f>
        <v>856.96675649024633</v>
      </c>
      <c r="AK22" s="9">
        <f>($AK$3+(L22+U22)*12*7.57%)*SUM(Fasering!$D$5:$D$9)</f>
        <v>1232.9668708683764</v>
      </c>
      <c r="AL22" s="9">
        <f>($AK$3+(M22+V22)*12*7.57%)*SUM(Fasering!$D$5:$D$10)</f>
        <v>1642.9340234035183</v>
      </c>
      <c r="AM22" s="9">
        <f>($AK$3+(N22+W22)*12*7.57%)*SUM(Fasering!$D$5:$D$11)</f>
        <v>2085.8321514197119</v>
      </c>
      <c r="AN22" s="82">
        <f>($AK$3+(O22+X22)*12*7.57%)*SUM(Fasering!$D$5:$D$12)</f>
        <v>2563.6570219624004</v>
      </c>
      <c r="AO22" s="5">
        <f>($AK$3+(I22+AA22)*12*7.57%)*SUM(Fasering!$D$5)</f>
        <v>0</v>
      </c>
      <c r="AP22" s="9">
        <f>($AK$3+(J22+AB22)*12*7.57%)*SUM(Fasering!$D$5:$D$7)</f>
        <v>514.93368026912799</v>
      </c>
      <c r="AQ22" s="9">
        <f>($AK$3+(K22+AC22)*12*7.57%)*SUM(Fasering!$D$5:$D$8)</f>
        <v>856.96675649024633</v>
      </c>
      <c r="AR22" s="9">
        <f>($AK$3+(L22+AD22)*12*7.57%)*SUM(Fasering!$D$5:$D$9)</f>
        <v>1232.9668708683764</v>
      </c>
      <c r="AS22" s="9">
        <f>($AK$3+(M22+AE22)*12*7.57%)*SUM(Fasering!$D$5:$D$10)</f>
        <v>1642.9340234035183</v>
      </c>
      <c r="AT22" s="9">
        <f>($AK$3+(N22+AF22)*12*7.57%)*SUM(Fasering!$D$5:$D$11)</f>
        <v>2085.8321514197119</v>
      </c>
      <c r="AU22" s="82">
        <f>($AK$3+(O22+AG22)*12*7.57%)*SUM(Fasering!$D$5:$D$12)</f>
        <v>2563.6570219624004</v>
      </c>
    </row>
    <row r="23" spans="1:47" x14ac:dyDescent="0.3">
      <c r="A23" s="32">
        <f t="shared" si="7"/>
        <v>13</v>
      </c>
      <c r="B23" s="125">
        <v>23818.48</v>
      </c>
      <c r="C23" s="126"/>
      <c r="D23" s="125">
        <f t="shared" si="0"/>
        <v>32057.292232000003</v>
      </c>
      <c r="E23" s="127">
        <f t="shared" si="1"/>
        <v>794.67951660762674</v>
      </c>
      <c r="F23" s="125">
        <f t="shared" si="2"/>
        <v>2671.4410193333333</v>
      </c>
      <c r="G23" s="127">
        <f t="shared" si="8"/>
        <v>66.223293050635561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2041.6070068244435</v>
      </c>
      <c r="K23" s="61">
        <f>GEW!$E$12+($F23-GEW!$E$12)*SUM(Fasering!$D$5:$D$8)</f>
        <v>2167.6304697754649</v>
      </c>
      <c r="L23" s="61">
        <f>GEW!$E$12+($F23-GEW!$E$12)*SUM(Fasering!$D$5:$D$9)</f>
        <v>2293.6539327264859</v>
      </c>
      <c r="M23" s="61">
        <f>GEW!$E$12+($F23-GEW!$E$12)*SUM(Fasering!$D$5:$D$10)</f>
        <v>2419.6773956775069</v>
      </c>
      <c r="N23" s="61">
        <f>GEW!$E$12+($F23-GEW!$E$12)*SUM(Fasering!$D$5:$D$11)</f>
        <v>2545.4175563823123</v>
      </c>
      <c r="O23" s="73">
        <f>GEW!$E$12+($F23-GEW!$E$12)*SUM(Fasering!$D$5:$D$12)</f>
        <v>2671.4410193333333</v>
      </c>
      <c r="P23" s="125">
        <f t="shared" si="3"/>
        <v>0</v>
      </c>
      <c r="Q23" s="127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5"/>
        <v>0</v>
      </c>
      <c r="Z23" s="127">
        <f t="shared" si="6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9">
        <f>($AK$3+(J23+S23)*12*7.57%)*SUM(Fasering!$D$5:$D$7)</f>
        <v>514.93368026912799</v>
      </c>
      <c r="AJ23" s="9">
        <f>($AK$3+(K23+T23)*12*7.57%)*SUM(Fasering!$D$5:$D$8)</f>
        <v>856.96675649024633</v>
      </c>
      <c r="AK23" s="9">
        <f>($AK$3+(L23+U23)*12*7.57%)*SUM(Fasering!$D$5:$D$9)</f>
        <v>1232.9668708683764</v>
      </c>
      <c r="AL23" s="9">
        <f>($AK$3+(M23+V23)*12*7.57%)*SUM(Fasering!$D$5:$D$10)</f>
        <v>1642.9340234035183</v>
      </c>
      <c r="AM23" s="9">
        <f>($AK$3+(N23+W23)*12*7.57%)*SUM(Fasering!$D$5:$D$11)</f>
        <v>2085.8321514197119</v>
      </c>
      <c r="AN23" s="82">
        <f>($AK$3+(O23+X23)*12*7.57%)*SUM(Fasering!$D$5:$D$12)</f>
        <v>2563.6570219624004</v>
      </c>
      <c r="AO23" s="5">
        <f>($AK$3+(I23+AA23)*12*7.57%)*SUM(Fasering!$D$5)</f>
        <v>0</v>
      </c>
      <c r="AP23" s="9">
        <f>($AK$3+(J23+AB23)*12*7.57%)*SUM(Fasering!$D$5:$D$7)</f>
        <v>514.93368026912799</v>
      </c>
      <c r="AQ23" s="9">
        <f>($AK$3+(K23+AC23)*12*7.57%)*SUM(Fasering!$D$5:$D$8)</f>
        <v>856.96675649024633</v>
      </c>
      <c r="AR23" s="9">
        <f>($AK$3+(L23+AD23)*12*7.57%)*SUM(Fasering!$D$5:$D$9)</f>
        <v>1232.9668708683764</v>
      </c>
      <c r="AS23" s="9">
        <f>($AK$3+(M23+AE23)*12*7.57%)*SUM(Fasering!$D$5:$D$10)</f>
        <v>1642.9340234035183</v>
      </c>
      <c r="AT23" s="9">
        <f>($AK$3+(N23+AF23)*12*7.57%)*SUM(Fasering!$D$5:$D$11)</f>
        <v>2085.8321514197119</v>
      </c>
      <c r="AU23" s="82">
        <f>($AK$3+(O23+AG23)*12*7.57%)*SUM(Fasering!$D$5:$D$12)</f>
        <v>2563.6570219624004</v>
      </c>
    </row>
    <row r="24" spans="1:47" x14ac:dyDescent="0.3">
      <c r="A24" s="32">
        <f t="shared" si="7"/>
        <v>14</v>
      </c>
      <c r="B24" s="125">
        <v>24814.7</v>
      </c>
      <c r="C24" s="126"/>
      <c r="D24" s="125">
        <f t="shared" si="0"/>
        <v>33398.104730000006</v>
      </c>
      <c r="E24" s="127">
        <f t="shared" si="1"/>
        <v>827.91739022655008</v>
      </c>
      <c r="F24" s="125">
        <f t="shared" si="2"/>
        <v>2783.175394166667</v>
      </c>
      <c r="G24" s="127">
        <f t="shared" si="8"/>
        <v>68.993115852212497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2070.4974593636935</v>
      </c>
      <c r="K24" s="61">
        <f>GEW!$E$12+($F24-GEW!$E$12)*SUM(Fasering!$D$5:$D$8)</f>
        <v>2213.0971594892644</v>
      </c>
      <c r="L24" s="61">
        <f>GEW!$E$12+($F24-GEW!$E$12)*SUM(Fasering!$D$5:$D$9)</f>
        <v>2355.6968596148354</v>
      </c>
      <c r="M24" s="61">
        <f>GEW!$E$12+($F24-GEW!$E$12)*SUM(Fasering!$D$5:$D$10)</f>
        <v>2498.2965597404063</v>
      </c>
      <c r="N24" s="61">
        <f>GEW!$E$12+($F24-GEW!$E$12)*SUM(Fasering!$D$5:$D$11)</f>
        <v>2640.5756940410961</v>
      </c>
      <c r="O24" s="73">
        <f>GEW!$E$12+($F24-GEW!$E$12)*SUM(Fasering!$D$5:$D$12)</f>
        <v>2783.1753941666675</v>
      </c>
      <c r="P24" s="125">
        <f t="shared" si="3"/>
        <v>0</v>
      </c>
      <c r="Q24" s="127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5"/>
        <v>0</v>
      </c>
      <c r="Z24" s="127">
        <f t="shared" si="6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9">
        <f>($AK$3+(J24+S24)*12*7.57%)*SUM(Fasering!$D$5:$D$7)</f>
        <v>521.71944833328814</v>
      </c>
      <c r="AJ24" s="9">
        <f>($AK$3+(K24+T24)*12*7.57%)*SUM(Fasering!$D$5:$D$8)</f>
        <v>873.77324541468488</v>
      </c>
      <c r="AK24" s="9">
        <f>($AK$3+(L24+U24)*12*7.57%)*SUM(Fasering!$D$5:$D$9)</f>
        <v>1264.2618652022807</v>
      </c>
      <c r="AL24" s="9">
        <f>($AK$3+(M24+V24)*12*7.57%)*SUM(Fasering!$D$5:$D$10)</f>
        <v>1693.1853076960749</v>
      </c>
      <c r="AM24" s="9">
        <f>($AK$3+(N24+W24)*12*7.57%)*SUM(Fasering!$D$5:$D$11)</f>
        <v>2159.4498420941832</v>
      </c>
      <c r="AN24" s="82">
        <f>($AK$3+(O24+X24)*12*7.57%)*SUM(Fasering!$D$5:$D$12)</f>
        <v>2665.1565280610012</v>
      </c>
      <c r="AO24" s="5">
        <f>($AK$3+(I24+AA24)*12*7.57%)*SUM(Fasering!$D$5)</f>
        <v>0</v>
      </c>
      <c r="AP24" s="9">
        <f>($AK$3+(J24+AB24)*12*7.57%)*SUM(Fasering!$D$5:$D$7)</f>
        <v>521.71944833328814</v>
      </c>
      <c r="AQ24" s="9">
        <f>($AK$3+(K24+AC24)*12*7.57%)*SUM(Fasering!$D$5:$D$8)</f>
        <v>873.77324541468488</v>
      </c>
      <c r="AR24" s="9">
        <f>($AK$3+(L24+AD24)*12*7.57%)*SUM(Fasering!$D$5:$D$9)</f>
        <v>1264.2618652022807</v>
      </c>
      <c r="AS24" s="9">
        <f>($AK$3+(M24+AE24)*12*7.57%)*SUM(Fasering!$D$5:$D$10)</f>
        <v>1693.1853076960749</v>
      </c>
      <c r="AT24" s="9">
        <f>($AK$3+(N24+AF24)*12*7.57%)*SUM(Fasering!$D$5:$D$11)</f>
        <v>2159.4498420941832</v>
      </c>
      <c r="AU24" s="82">
        <f>($AK$3+(O24+AG24)*12*7.57%)*SUM(Fasering!$D$5:$D$12)</f>
        <v>2665.1565280610012</v>
      </c>
    </row>
    <row r="25" spans="1:47" x14ac:dyDescent="0.3">
      <c r="A25" s="32">
        <f t="shared" si="7"/>
        <v>15</v>
      </c>
      <c r="B25" s="125">
        <v>24814.7</v>
      </c>
      <c r="C25" s="126"/>
      <c r="D25" s="125">
        <f t="shared" si="0"/>
        <v>33398.104730000006</v>
      </c>
      <c r="E25" s="127">
        <f t="shared" si="1"/>
        <v>827.91739022655008</v>
      </c>
      <c r="F25" s="125">
        <f t="shared" si="2"/>
        <v>2783.175394166667</v>
      </c>
      <c r="G25" s="127">
        <f t="shared" si="8"/>
        <v>68.993115852212497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2070.4974593636935</v>
      </c>
      <c r="K25" s="61">
        <f>GEW!$E$12+($F25-GEW!$E$12)*SUM(Fasering!$D$5:$D$8)</f>
        <v>2213.0971594892644</v>
      </c>
      <c r="L25" s="61">
        <f>GEW!$E$12+($F25-GEW!$E$12)*SUM(Fasering!$D$5:$D$9)</f>
        <v>2355.6968596148354</v>
      </c>
      <c r="M25" s="61">
        <f>GEW!$E$12+($F25-GEW!$E$12)*SUM(Fasering!$D$5:$D$10)</f>
        <v>2498.2965597404063</v>
      </c>
      <c r="N25" s="61">
        <f>GEW!$E$12+($F25-GEW!$E$12)*SUM(Fasering!$D$5:$D$11)</f>
        <v>2640.5756940410961</v>
      </c>
      <c r="O25" s="73">
        <f>GEW!$E$12+($F25-GEW!$E$12)*SUM(Fasering!$D$5:$D$12)</f>
        <v>2783.1753941666675</v>
      </c>
      <c r="P25" s="125">
        <f t="shared" si="3"/>
        <v>0</v>
      </c>
      <c r="Q25" s="127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5"/>
        <v>0</v>
      </c>
      <c r="Z25" s="127">
        <f t="shared" si="6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9">
        <f>($AK$3+(J25+S25)*12*7.57%)*SUM(Fasering!$D$5:$D$7)</f>
        <v>521.71944833328814</v>
      </c>
      <c r="AJ25" s="9">
        <f>($AK$3+(K25+T25)*12*7.57%)*SUM(Fasering!$D$5:$D$8)</f>
        <v>873.77324541468488</v>
      </c>
      <c r="AK25" s="9">
        <f>($AK$3+(L25+U25)*12*7.57%)*SUM(Fasering!$D$5:$D$9)</f>
        <v>1264.2618652022807</v>
      </c>
      <c r="AL25" s="9">
        <f>($AK$3+(M25+V25)*12*7.57%)*SUM(Fasering!$D$5:$D$10)</f>
        <v>1693.1853076960749</v>
      </c>
      <c r="AM25" s="9">
        <f>($AK$3+(N25+W25)*12*7.57%)*SUM(Fasering!$D$5:$D$11)</f>
        <v>2159.4498420941832</v>
      </c>
      <c r="AN25" s="82">
        <f>($AK$3+(O25+X25)*12*7.57%)*SUM(Fasering!$D$5:$D$12)</f>
        <v>2665.1565280610012</v>
      </c>
      <c r="AO25" s="5">
        <f>($AK$3+(I25+AA25)*12*7.57%)*SUM(Fasering!$D$5)</f>
        <v>0</v>
      </c>
      <c r="AP25" s="9">
        <f>($AK$3+(J25+AB25)*12*7.57%)*SUM(Fasering!$D$5:$D$7)</f>
        <v>521.71944833328814</v>
      </c>
      <c r="AQ25" s="9">
        <f>($AK$3+(K25+AC25)*12*7.57%)*SUM(Fasering!$D$5:$D$8)</f>
        <v>873.77324541468488</v>
      </c>
      <c r="AR25" s="9">
        <f>($AK$3+(L25+AD25)*12*7.57%)*SUM(Fasering!$D$5:$D$9)</f>
        <v>1264.2618652022807</v>
      </c>
      <c r="AS25" s="9">
        <f>($AK$3+(M25+AE25)*12*7.57%)*SUM(Fasering!$D$5:$D$10)</f>
        <v>1693.1853076960749</v>
      </c>
      <c r="AT25" s="9">
        <f>($AK$3+(N25+AF25)*12*7.57%)*SUM(Fasering!$D$5:$D$11)</f>
        <v>2159.4498420941832</v>
      </c>
      <c r="AU25" s="82">
        <f>($AK$3+(O25+AG25)*12*7.57%)*SUM(Fasering!$D$5:$D$12)</f>
        <v>2665.1565280610012</v>
      </c>
    </row>
    <row r="26" spans="1:47" x14ac:dyDescent="0.3">
      <c r="A26" s="32">
        <f t="shared" si="7"/>
        <v>16</v>
      </c>
      <c r="B26" s="125">
        <v>25810.92</v>
      </c>
      <c r="C26" s="126"/>
      <c r="D26" s="125">
        <f t="shared" si="0"/>
        <v>34738.917227999998</v>
      </c>
      <c r="E26" s="127">
        <f t="shared" si="1"/>
        <v>861.15526384547309</v>
      </c>
      <c r="F26" s="125">
        <f t="shared" si="2"/>
        <v>2894.9097689999999</v>
      </c>
      <c r="G26" s="127">
        <f t="shared" si="8"/>
        <v>71.762938653789419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2099.387911902943</v>
      </c>
      <c r="K26" s="61">
        <f>GEW!$E$12+($F26-GEW!$E$12)*SUM(Fasering!$D$5:$D$8)</f>
        <v>2258.5638492030635</v>
      </c>
      <c r="L26" s="61">
        <f>GEW!$E$12+($F26-GEW!$E$12)*SUM(Fasering!$D$5:$D$9)</f>
        <v>2417.7397865031844</v>
      </c>
      <c r="M26" s="61">
        <f>GEW!$E$12+($F26-GEW!$E$12)*SUM(Fasering!$D$5:$D$10)</f>
        <v>2576.9157238033049</v>
      </c>
      <c r="N26" s="61">
        <f>GEW!$E$12+($F26-GEW!$E$12)*SUM(Fasering!$D$5:$D$11)</f>
        <v>2735.7338316998794</v>
      </c>
      <c r="O26" s="73">
        <f>GEW!$E$12+($F26-GEW!$E$12)*SUM(Fasering!$D$5:$D$12)</f>
        <v>2894.9097689999999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528.50521639744818</v>
      </c>
      <c r="AJ26" s="9">
        <f>($AK$3+(K26+T26)*12*7.57%)*SUM(Fasering!$D$5:$D$8)</f>
        <v>890.57973433912343</v>
      </c>
      <c r="AK26" s="9">
        <f>($AK$3+(L26+U26)*12*7.57%)*SUM(Fasering!$D$5:$D$9)</f>
        <v>1295.5568595361844</v>
      </c>
      <c r="AL26" s="9">
        <f>($AK$3+(M26+V26)*12*7.57%)*SUM(Fasering!$D$5:$D$10)</f>
        <v>1743.4365919886311</v>
      </c>
      <c r="AM26" s="9">
        <f>($AK$3+(N26+W26)*12*7.57%)*SUM(Fasering!$D$5:$D$11)</f>
        <v>2233.0675327686545</v>
      </c>
      <c r="AN26" s="82">
        <f>($AK$3+(O26+X26)*12*7.57%)*SUM(Fasering!$D$5:$D$12)</f>
        <v>2766.6560341596005</v>
      </c>
      <c r="AO26" s="5">
        <f>($AK$3+(I26+AA26)*12*7.57%)*SUM(Fasering!$D$5)</f>
        <v>0</v>
      </c>
      <c r="AP26" s="9">
        <f>($AK$3+(J26+AB26)*12*7.57%)*SUM(Fasering!$D$5:$D$7)</f>
        <v>528.50521639744818</v>
      </c>
      <c r="AQ26" s="9">
        <f>($AK$3+(K26+AC26)*12*7.57%)*SUM(Fasering!$D$5:$D$8)</f>
        <v>890.57973433912343</v>
      </c>
      <c r="AR26" s="9">
        <f>($AK$3+(L26+AD26)*12*7.57%)*SUM(Fasering!$D$5:$D$9)</f>
        <v>1295.5568595361844</v>
      </c>
      <c r="AS26" s="9">
        <f>($AK$3+(M26+AE26)*12*7.57%)*SUM(Fasering!$D$5:$D$10)</f>
        <v>1743.4365919886311</v>
      </c>
      <c r="AT26" s="9">
        <f>($AK$3+(N26+AF26)*12*7.57%)*SUM(Fasering!$D$5:$D$11)</f>
        <v>2233.0675327686545</v>
      </c>
      <c r="AU26" s="82">
        <f>($AK$3+(O26+AG26)*12*7.57%)*SUM(Fasering!$D$5:$D$12)</f>
        <v>2766.6560341596005</v>
      </c>
    </row>
    <row r="27" spans="1:47" x14ac:dyDescent="0.3">
      <c r="A27" s="32">
        <f t="shared" si="7"/>
        <v>17</v>
      </c>
      <c r="B27" s="125">
        <v>25810.92</v>
      </c>
      <c r="C27" s="126"/>
      <c r="D27" s="125">
        <f t="shared" si="0"/>
        <v>34738.917227999998</v>
      </c>
      <c r="E27" s="127">
        <f t="shared" si="1"/>
        <v>861.15526384547309</v>
      </c>
      <c r="F27" s="125">
        <f t="shared" si="2"/>
        <v>2894.9097689999999</v>
      </c>
      <c r="G27" s="127">
        <f t="shared" si="8"/>
        <v>71.762938653789419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2099.387911902943</v>
      </c>
      <c r="K27" s="61">
        <f>GEW!$E$12+($F27-GEW!$E$12)*SUM(Fasering!$D$5:$D$8)</f>
        <v>2258.5638492030635</v>
      </c>
      <c r="L27" s="61">
        <f>GEW!$E$12+($F27-GEW!$E$12)*SUM(Fasering!$D$5:$D$9)</f>
        <v>2417.7397865031844</v>
      </c>
      <c r="M27" s="61">
        <f>GEW!$E$12+($F27-GEW!$E$12)*SUM(Fasering!$D$5:$D$10)</f>
        <v>2576.9157238033049</v>
      </c>
      <c r="N27" s="61">
        <f>GEW!$E$12+($F27-GEW!$E$12)*SUM(Fasering!$D$5:$D$11)</f>
        <v>2735.7338316998794</v>
      </c>
      <c r="O27" s="73">
        <f>GEW!$E$12+($F27-GEW!$E$12)*SUM(Fasering!$D$5:$D$12)</f>
        <v>2894.9097689999999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528.50521639744818</v>
      </c>
      <c r="AJ27" s="9">
        <f>($AK$3+(K27+T27)*12*7.57%)*SUM(Fasering!$D$5:$D$8)</f>
        <v>890.57973433912343</v>
      </c>
      <c r="AK27" s="9">
        <f>($AK$3+(L27+U27)*12*7.57%)*SUM(Fasering!$D$5:$D$9)</f>
        <v>1295.5568595361844</v>
      </c>
      <c r="AL27" s="9">
        <f>($AK$3+(M27+V27)*12*7.57%)*SUM(Fasering!$D$5:$D$10)</f>
        <v>1743.4365919886311</v>
      </c>
      <c r="AM27" s="9">
        <f>($AK$3+(N27+W27)*12*7.57%)*SUM(Fasering!$D$5:$D$11)</f>
        <v>2233.0675327686545</v>
      </c>
      <c r="AN27" s="82">
        <f>($AK$3+(O27+X27)*12*7.57%)*SUM(Fasering!$D$5:$D$12)</f>
        <v>2766.6560341596005</v>
      </c>
      <c r="AO27" s="5">
        <f>($AK$3+(I27+AA27)*12*7.57%)*SUM(Fasering!$D$5)</f>
        <v>0</v>
      </c>
      <c r="AP27" s="9">
        <f>($AK$3+(J27+AB27)*12*7.57%)*SUM(Fasering!$D$5:$D$7)</f>
        <v>528.50521639744818</v>
      </c>
      <c r="AQ27" s="9">
        <f>($AK$3+(K27+AC27)*12*7.57%)*SUM(Fasering!$D$5:$D$8)</f>
        <v>890.57973433912343</v>
      </c>
      <c r="AR27" s="9">
        <f>($AK$3+(L27+AD27)*12*7.57%)*SUM(Fasering!$D$5:$D$9)</f>
        <v>1295.5568595361844</v>
      </c>
      <c r="AS27" s="9">
        <f>($AK$3+(M27+AE27)*12*7.57%)*SUM(Fasering!$D$5:$D$10)</f>
        <v>1743.4365919886311</v>
      </c>
      <c r="AT27" s="9">
        <f>($AK$3+(N27+AF27)*12*7.57%)*SUM(Fasering!$D$5:$D$11)</f>
        <v>2233.0675327686545</v>
      </c>
      <c r="AU27" s="82">
        <f>($AK$3+(O27+AG27)*12*7.57%)*SUM(Fasering!$D$5:$D$12)</f>
        <v>2766.6560341596005</v>
      </c>
    </row>
    <row r="28" spans="1:47" x14ac:dyDescent="0.3">
      <c r="A28" s="32">
        <f t="shared" si="7"/>
        <v>18</v>
      </c>
      <c r="B28" s="125">
        <v>26807.15</v>
      </c>
      <c r="C28" s="126"/>
      <c r="D28" s="125">
        <f t="shared" si="0"/>
        <v>36079.743185000007</v>
      </c>
      <c r="E28" s="127">
        <f t="shared" si="1"/>
        <v>894.39347110429139</v>
      </c>
      <c r="F28" s="125">
        <f t="shared" si="2"/>
        <v>3006.6452654166669</v>
      </c>
      <c r="G28" s="127">
        <f t="shared" si="8"/>
        <v>74.53278925869094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2128.2786544429209</v>
      </c>
      <c r="K28" s="61">
        <f>GEW!$E$12+($F28-GEW!$E$12)*SUM(Fasering!$D$5:$D$8)</f>
        <v>2304.0309953089222</v>
      </c>
      <c r="L28" s="61">
        <f>GEW!$E$12+($F28-GEW!$E$12)*SUM(Fasering!$D$5:$D$9)</f>
        <v>2479.783336174924</v>
      </c>
      <c r="M28" s="61">
        <f>GEW!$E$12+($F28-GEW!$E$12)*SUM(Fasering!$D$5:$D$10)</f>
        <v>2655.5356770409253</v>
      </c>
      <c r="N28" s="61">
        <f>GEW!$E$12+($F28-GEW!$E$12)*SUM(Fasering!$D$5:$D$11)</f>
        <v>2830.8929245506656</v>
      </c>
      <c r="O28" s="73">
        <f>GEW!$E$12+($F28-GEW!$E$12)*SUM(Fasering!$D$5:$D$12)</f>
        <v>3006.6452654166669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535.29105257676417</v>
      </c>
      <c r="AJ28" s="9">
        <f>($AK$3+(K28+T28)*12*7.57%)*SUM(Fasering!$D$5:$D$8)</f>
        <v>907.38639196614724</v>
      </c>
      <c r="AK28" s="9">
        <f>($AK$3+(L28+U28)*12*7.57%)*SUM(Fasering!$D$5:$D$9)</f>
        <v>1326.8521680074714</v>
      </c>
      <c r="AL28" s="9">
        <f>($AK$3+(M28+V28)*12*7.57%)*SUM(Fasering!$D$5:$D$10)</f>
        <v>1793.6883807007368</v>
      </c>
      <c r="AM28" s="9">
        <f>($AK$3+(N28+W28)*12*7.57%)*SUM(Fasering!$D$5:$D$11)</f>
        <v>2306.6859624133399</v>
      </c>
      <c r="AN28" s="82">
        <f>($AK$3+(O28+X28)*12*7.57%)*SUM(Fasering!$D$5:$D$12)</f>
        <v>2868.1565591045005</v>
      </c>
      <c r="AO28" s="5">
        <f>($AK$3+(I28+AA28)*12*7.57%)*SUM(Fasering!$D$5)</f>
        <v>0</v>
      </c>
      <c r="AP28" s="9">
        <f>($AK$3+(J28+AB28)*12*7.57%)*SUM(Fasering!$D$5:$D$7)</f>
        <v>535.29105257676417</v>
      </c>
      <c r="AQ28" s="9">
        <f>($AK$3+(K28+AC28)*12*7.57%)*SUM(Fasering!$D$5:$D$8)</f>
        <v>907.38639196614724</v>
      </c>
      <c r="AR28" s="9">
        <f>($AK$3+(L28+AD28)*12*7.57%)*SUM(Fasering!$D$5:$D$9)</f>
        <v>1326.8521680074714</v>
      </c>
      <c r="AS28" s="9">
        <f>($AK$3+(M28+AE28)*12*7.57%)*SUM(Fasering!$D$5:$D$10)</f>
        <v>1793.6883807007368</v>
      </c>
      <c r="AT28" s="9">
        <f>($AK$3+(N28+AF28)*12*7.57%)*SUM(Fasering!$D$5:$D$11)</f>
        <v>2306.6859624133399</v>
      </c>
      <c r="AU28" s="82">
        <f>($AK$3+(O28+AG28)*12*7.57%)*SUM(Fasering!$D$5:$D$12)</f>
        <v>2868.1565591045005</v>
      </c>
    </row>
    <row r="29" spans="1:47" x14ac:dyDescent="0.3">
      <c r="A29" s="32">
        <f t="shared" si="7"/>
        <v>19</v>
      </c>
      <c r="B29" s="125">
        <v>26807.15</v>
      </c>
      <c r="C29" s="126"/>
      <c r="D29" s="125">
        <f t="shared" si="0"/>
        <v>36079.743185000007</v>
      </c>
      <c r="E29" s="127">
        <f t="shared" si="1"/>
        <v>894.39347110429139</v>
      </c>
      <c r="F29" s="125">
        <f t="shared" si="2"/>
        <v>3006.6452654166669</v>
      </c>
      <c r="G29" s="127">
        <f t="shared" si="8"/>
        <v>74.53278925869094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2128.2786544429209</v>
      </c>
      <c r="K29" s="61">
        <f>GEW!$E$12+($F29-GEW!$E$12)*SUM(Fasering!$D$5:$D$8)</f>
        <v>2304.0309953089222</v>
      </c>
      <c r="L29" s="61">
        <f>GEW!$E$12+($F29-GEW!$E$12)*SUM(Fasering!$D$5:$D$9)</f>
        <v>2479.783336174924</v>
      </c>
      <c r="M29" s="61">
        <f>GEW!$E$12+($F29-GEW!$E$12)*SUM(Fasering!$D$5:$D$10)</f>
        <v>2655.5356770409253</v>
      </c>
      <c r="N29" s="61">
        <f>GEW!$E$12+($F29-GEW!$E$12)*SUM(Fasering!$D$5:$D$11)</f>
        <v>2830.8929245506656</v>
      </c>
      <c r="O29" s="73">
        <f>GEW!$E$12+($F29-GEW!$E$12)*SUM(Fasering!$D$5:$D$12)</f>
        <v>3006.6452654166669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535.29105257676417</v>
      </c>
      <c r="AJ29" s="9">
        <f>($AK$3+(K29+T29)*12*7.57%)*SUM(Fasering!$D$5:$D$8)</f>
        <v>907.38639196614724</v>
      </c>
      <c r="AK29" s="9">
        <f>($AK$3+(L29+U29)*12*7.57%)*SUM(Fasering!$D$5:$D$9)</f>
        <v>1326.8521680074714</v>
      </c>
      <c r="AL29" s="9">
        <f>($AK$3+(M29+V29)*12*7.57%)*SUM(Fasering!$D$5:$D$10)</f>
        <v>1793.6883807007368</v>
      </c>
      <c r="AM29" s="9">
        <f>($AK$3+(N29+W29)*12*7.57%)*SUM(Fasering!$D$5:$D$11)</f>
        <v>2306.6859624133399</v>
      </c>
      <c r="AN29" s="82">
        <f>($AK$3+(O29+X29)*12*7.57%)*SUM(Fasering!$D$5:$D$12)</f>
        <v>2868.1565591045005</v>
      </c>
      <c r="AO29" s="5">
        <f>($AK$3+(I29+AA29)*12*7.57%)*SUM(Fasering!$D$5)</f>
        <v>0</v>
      </c>
      <c r="AP29" s="9">
        <f>($AK$3+(J29+AB29)*12*7.57%)*SUM(Fasering!$D$5:$D$7)</f>
        <v>535.29105257676417</v>
      </c>
      <c r="AQ29" s="9">
        <f>($AK$3+(K29+AC29)*12*7.57%)*SUM(Fasering!$D$5:$D$8)</f>
        <v>907.38639196614724</v>
      </c>
      <c r="AR29" s="9">
        <f>($AK$3+(L29+AD29)*12*7.57%)*SUM(Fasering!$D$5:$D$9)</f>
        <v>1326.8521680074714</v>
      </c>
      <c r="AS29" s="9">
        <f>($AK$3+(M29+AE29)*12*7.57%)*SUM(Fasering!$D$5:$D$10)</f>
        <v>1793.6883807007368</v>
      </c>
      <c r="AT29" s="9">
        <f>($AK$3+(N29+AF29)*12*7.57%)*SUM(Fasering!$D$5:$D$11)</f>
        <v>2306.6859624133399</v>
      </c>
      <c r="AU29" s="82">
        <f>($AK$3+(O29+AG29)*12*7.57%)*SUM(Fasering!$D$5:$D$12)</f>
        <v>2868.1565591045005</v>
      </c>
    </row>
    <row r="30" spans="1:47" x14ac:dyDescent="0.3">
      <c r="A30" s="32">
        <f t="shared" si="7"/>
        <v>20</v>
      </c>
      <c r="B30" s="125">
        <v>27803.37</v>
      </c>
      <c r="C30" s="126"/>
      <c r="D30" s="125">
        <f t="shared" si="0"/>
        <v>37420.555682999999</v>
      </c>
      <c r="E30" s="127">
        <f t="shared" si="1"/>
        <v>927.6313447232144</v>
      </c>
      <c r="F30" s="125">
        <f t="shared" si="2"/>
        <v>3118.3796402499997</v>
      </c>
      <c r="G30" s="127">
        <f t="shared" si="8"/>
        <v>77.302612060267862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2157.1691069821704</v>
      </c>
      <c r="K30" s="61">
        <f>GEW!$E$12+($F30-GEW!$E$12)*SUM(Fasering!$D$5:$D$8)</f>
        <v>2349.4976850227217</v>
      </c>
      <c r="L30" s="61">
        <f>GEW!$E$12+($F30-GEW!$E$12)*SUM(Fasering!$D$5:$D$9)</f>
        <v>2541.826263063273</v>
      </c>
      <c r="M30" s="61">
        <f>GEW!$E$12+($F30-GEW!$E$12)*SUM(Fasering!$D$5:$D$10)</f>
        <v>2734.1548411038243</v>
      </c>
      <c r="N30" s="61">
        <f>GEW!$E$12+($F30-GEW!$E$12)*SUM(Fasering!$D$5:$D$11)</f>
        <v>2926.0510622094489</v>
      </c>
      <c r="O30" s="73">
        <f>GEW!$E$12+($F30-GEW!$E$12)*SUM(Fasering!$D$5:$D$12)</f>
        <v>3118.3796402500002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542.07682064092421</v>
      </c>
      <c r="AJ30" s="9">
        <f>($AK$3+(K30+T30)*12*7.57%)*SUM(Fasering!$D$5:$D$8)</f>
        <v>924.1928808905858</v>
      </c>
      <c r="AK30" s="9">
        <f>($AK$3+(L30+U30)*12*7.57%)*SUM(Fasering!$D$5:$D$9)</f>
        <v>1358.1471623413756</v>
      </c>
      <c r="AL30" s="9">
        <f>($AK$3+(M30+V30)*12*7.57%)*SUM(Fasering!$D$5:$D$10)</f>
        <v>1843.9396649932933</v>
      </c>
      <c r="AM30" s="9">
        <f>($AK$3+(N30+W30)*12*7.57%)*SUM(Fasering!$D$5:$D$11)</f>
        <v>2380.3036530878117</v>
      </c>
      <c r="AN30" s="82">
        <f>($AK$3+(O30+X30)*12*7.57%)*SUM(Fasering!$D$5:$D$12)</f>
        <v>2969.6560652031008</v>
      </c>
      <c r="AO30" s="5">
        <f>($AK$3+(I30+AA30)*12*7.57%)*SUM(Fasering!$D$5)</f>
        <v>0</v>
      </c>
      <c r="AP30" s="9">
        <f>($AK$3+(J30+AB30)*12*7.57%)*SUM(Fasering!$D$5:$D$7)</f>
        <v>542.07682064092421</v>
      </c>
      <c r="AQ30" s="9">
        <f>($AK$3+(K30+AC30)*12*7.57%)*SUM(Fasering!$D$5:$D$8)</f>
        <v>924.1928808905858</v>
      </c>
      <c r="AR30" s="9">
        <f>($AK$3+(L30+AD30)*12*7.57%)*SUM(Fasering!$D$5:$D$9)</f>
        <v>1358.1471623413756</v>
      </c>
      <c r="AS30" s="9">
        <f>($AK$3+(M30+AE30)*12*7.57%)*SUM(Fasering!$D$5:$D$10)</f>
        <v>1843.9396649932933</v>
      </c>
      <c r="AT30" s="9">
        <f>($AK$3+(N30+AF30)*12*7.57%)*SUM(Fasering!$D$5:$D$11)</f>
        <v>2380.3036530878117</v>
      </c>
      <c r="AU30" s="82">
        <f>($AK$3+(O30+AG30)*12*7.57%)*SUM(Fasering!$D$5:$D$12)</f>
        <v>2969.6560652031008</v>
      </c>
    </row>
    <row r="31" spans="1:47" x14ac:dyDescent="0.3">
      <c r="A31" s="32">
        <f t="shared" si="7"/>
        <v>21</v>
      </c>
      <c r="B31" s="125">
        <v>27803.37</v>
      </c>
      <c r="C31" s="126"/>
      <c r="D31" s="125">
        <f t="shared" si="0"/>
        <v>37420.555682999999</v>
      </c>
      <c r="E31" s="127">
        <f t="shared" si="1"/>
        <v>927.6313447232144</v>
      </c>
      <c r="F31" s="125">
        <f t="shared" si="2"/>
        <v>3118.3796402499997</v>
      </c>
      <c r="G31" s="127">
        <f t="shared" si="8"/>
        <v>77.302612060267862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2157.1691069821704</v>
      </c>
      <c r="K31" s="61">
        <f>GEW!$E$12+($F31-GEW!$E$12)*SUM(Fasering!$D$5:$D$8)</f>
        <v>2349.4976850227217</v>
      </c>
      <c r="L31" s="61">
        <f>GEW!$E$12+($F31-GEW!$E$12)*SUM(Fasering!$D$5:$D$9)</f>
        <v>2541.826263063273</v>
      </c>
      <c r="M31" s="61">
        <f>GEW!$E$12+($F31-GEW!$E$12)*SUM(Fasering!$D$5:$D$10)</f>
        <v>2734.1548411038243</v>
      </c>
      <c r="N31" s="61">
        <f>GEW!$E$12+($F31-GEW!$E$12)*SUM(Fasering!$D$5:$D$11)</f>
        <v>2926.0510622094489</v>
      </c>
      <c r="O31" s="73">
        <f>GEW!$E$12+($F31-GEW!$E$12)*SUM(Fasering!$D$5:$D$12)</f>
        <v>3118.3796402500002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542.07682064092421</v>
      </c>
      <c r="AJ31" s="9">
        <f>($AK$3+(K31+T31)*12*7.57%)*SUM(Fasering!$D$5:$D$8)</f>
        <v>924.1928808905858</v>
      </c>
      <c r="AK31" s="9">
        <f>($AK$3+(L31+U31)*12*7.57%)*SUM(Fasering!$D$5:$D$9)</f>
        <v>1358.1471623413756</v>
      </c>
      <c r="AL31" s="9">
        <f>($AK$3+(M31+V31)*12*7.57%)*SUM(Fasering!$D$5:$D$10)</f>
        <v>1843.9396649932933</v>
      </c>
      <c r="AM31" s="9">
        <f>($AK$3+(N31+W31)*12*7.57%)*SUM(Fasering!$D$5:$D$11)</f>
        <v>2380.3036530878117</v>
      </c>
      <c r="AN31" s="82">
        <f>($AK$3+(O31+X31)*12*7.57%)*SUM(Fasering!$D$5:$D$12)</f>
        <v>2969.6560652031008</v>
      </c>
      <c r="AO31" s="5">
        <f>($AK$3+(I31+AA31)*12*7.57%)*SUM(Fasering!$D$5)</f>
        <v>0</v>
      </c>
      <c r="AP31" s="9">
        <f>($AK$3+(J31+AB31)*12*7.57%)*SUM(Fasering!$D$5:$D$7)</f>
        <v>542.07682064092421</v>
      </c>
      <c r="AQ31" s="9">
        <f>($AK$3+(K31+AC31)*12*7.57%)*SUM(Fasering!$D$5:$D$8)</f>
        <v>924.1928808905858</v>
      </c>
      <c r="AR31" s="9">
        <f>($AK$3+(L31+AD31)*12*7.57%)*SUM(Fasering!$D$5:$D$9)</f>
        <v>1358.1471623413756</v>
      </c>
      <c r="AS31" s="9">
        <f>($AK$3+(M31+AE31)*12*7.57%)*SUM(Fasering!$D$5:$D$10)</f>
        <v>1843.9396649932933</v>
      </c>
      <c r="AT31" s="9">
        <f>($AK$3+(N31+AF31)*12*7.57%)*SUM(Fasering!$D$5:$D$11)</f>
        <v>2380.3036530878117</v>
      </c>
      <c r="AU31" s="82">
        <f>($AK$3+(O31+AG31)*12*7.57%)*SUM(Fasering!$D$5:$D$12)</f>
        <v>2969.6560652031008</v>
      </c>
    </row>
    <row r="32" spans="1:47" x14ac:dyDescent="0.3">
      <c r="A32" s="32">
        <f t="shared" si="7"/>
        <v>22</v>
      </c>
      <c r="B32" s="125">
        <v>28799.59</v>
      </c>
      <c r="C32" s="126"/>
      <c r="D32" s="125">
        <f t="shared" si="0"/>
        <v>38761.368181000005</v>
      </c>
      <c r="E32" s="127">
        <f t="shared" si="1"/>
        <v>960.86921834213786</v>
      </c>
      <c r="F32" s="125">
        <f t="shared" si="2"/>
        <v>3230.1140150833335</v>
      </c>
      <c r="G32" s="127">
        <f t="shared" si="8"/>
        <v>80.072434861844812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2186.0595595214199</v>
      </c>
      <c r="K32" s="61">
        <f>GEW!$E$12+($F32-GEW!$E$12)*SUM(Fasering!$D$5:$D$8)</f>
        <v>2394.9643747365212</v>
      </c>
      <c r="L32" s="61">
        <f>GEW!$E$12+($F32-GEW!$E$12)*SUM(Fasering!$D$5:$D$9)</f>
        <v>2603.8691899516225</v>
      </c>
      <c r="M32" s="61">
        <f>GEW!$E$12+($F32-GEW!$E$12)*SUM(Fasering!$D$5:$D$10)</f>
        <v>2812.7740051667238</v>
      </c>
      <c r="N32" s="61">
        <f>GEW!$E$12+($F32-GEW!$E$12)*SUM(Fasering!$D$5:$D$11)</f>
        <v>3021.2091998682326</v>
      </c>
      <c r="O32" s="73">
        <f>GEW!$E$12+($F32-GEW!$E$12)*SUM(Fasering!$D$5:$D$12)</f>
        <v>3230.1140150833335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548.86258870508425</v>
      </c>
      <c r="AJ32" s="9">
        <f>($AK$3+(K32+T32)*12*7.57%)*SUM(Fasering!$D$5:$D$8)</f>
        <v>940.99936981502435</v>
      </c>
      <c r="AK32" s="9">
        <f>($AK$3+(L32+U32)*12*7.57%)*SUM(Fasering!$D$5:$D$9)</f>
        <v>1389.4421566752796</v>
      </c>
      <c r="AL32" s="9">
        <f>($AK$3+(M32+V32)*12*7.57%)*SUM(Fasering!$D$5:$D$10)</f>
        <v>1894.1909492858499</v>
      </c>
      <c r="AM32" s="9">
        <f>($AK$3+(N32+W32)*12*7.57%)*SUM(Fasering!$D$5:$D$11)</f>
        <v>2453.921343762283</v>
      </c>
      <c r="AN32" s="82">
        <f>($AK$3+(O32+X32)*12*7.57%)*SUM(Fasering!$D$5:$D$12)</f>
        <v>3071.1555713017005</v>
      </c>
      <c r="AO32" s="5">
        <f>($AK$3+(I32+AA32)*12*7.57%)*SUM(Fasering!$D$5)</f>
        <v>0</v>
      </c>
      <c r="AP32" s="9">
        <f>($AK$3+(J32+AB32)*12*7.57%)*SUM(Fasering!$D$5:$D$7)</f>
        <v>548.86258870508425</v>
      </c>
      <c r="AQ32" s="9">
        <f>($AK$3+(K32+AC32)*12*7.57%)*SUM(Fasering!$D$5:$D$8)</f>
        <v>940.99936981502435</v>
      </c>
      <c r="AR32" s="9">
        <f>($AK$3+(L32+AD32)*12*7.57%)*SUM(Fasering!$D$5:$D$9)</f>
        <v>1389.4421566752796</v>
      </c>
      <c r="AS32" s="9">
        <f>($AK$3+(M32+AE32)*12*7.57%)*SUM(Fasering!$D$5:$D$10)</f>
        <v>1894.1909492858499</v>
      </c>
      <c r="AT32" s="9">
        <f>($AK$3+(N32+AF32)*12*7.57%)*SUM(Fasering!$D$5:$D$11)</f>
        <v>2453.921343762283</v>
      </c>
      <c r="AU32" s="82">
        <f>($AK$3+(O32+AG32)*12*7.57%)*SUM(Fasering!$D$5:$D$12)</f>
        <v>3071.1555713017005</v>
      </c>
    </row>
    <row r="33" spans="1:47" x14ac:dyDescent="0.3">
      <c r="A33" s="32">
        <f t="shared" si="7"/>
        <v>23</v>
      </c>
      <c r="B33" s="125">
        <v>29795.82</v>
      </c>
      <c r="C33" s="126"/>
      <c r="D33" s="125">
        <f t="shared" si="0"/>
        <v>40102.194137999999</v>
      </c>
      <c r="E33" s="127">
        <f t="shared" si="1"/>
        <v>994.10742560095582</v>
      </c>
      <c r="F33" s="125">
        <f t="shared" si="2"/>
        <v>3341.8495115000005</v>
      </c>
      <c r="G33" s="127">
        <f t="shared" si="8"/>
        <v>82.842285466746333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2214.9503020613979</v>
      </c>
      <c r="K33" s="61">
        <f>GEW!$E$12+($F33-GEW!$E$12)*SUM(Fasering!$D$5:$D$8)</f>
        <v>2440.43152084238</v>
      </c>
      <c r="L33" s="61">
        <f>GEW!$E$12+($F33-GEW!$E$12)*SUM(Fasering!$D$5:$D$9)</f>
        <v>2665.9127396233621</v>
      </c>
      <c r="M33" s="61">
        <f>GEW!$E$12+($F33-GEW!$E$12)*SUM(Fasering!$D$5:$D$10)</f>
        <v>2891.3939584043442</v>
      </c>
      <c r="N33" s="61">
        <f>GEW!$E$12+($F33-GEW!$E$12)*SUM(Fasering!$D$5:$D$11)</f>
        <v>3116.3682927190189</v>
      </c>
      <c r="O33" s="73">
        <f>GEW!$E$12+($F33-GEW!$E$12)*SUM(Fasering!$D$5:$D$12)</f>
        <v>3341.8495115000005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555.64842488440036</v>
      </c>
      <c r="AJ33" s="9">
        <f>($AK$3+(K33+T33)*12*7.57%)*SUM(Fasering!$D$5:$D$8)</f>
        <v>957.80602744204805</v>
      </c>
      <c r="AK33" s="9">
        <f>($AK$3+(L33+U33)*12*7.57%)*SUM(Fasering!$D$5:$D$9)</f>
        <v>1420.7374651465664</v>
      </c>
      <c r="AL33" s="9">
        <f>($AK$3+(M33+V33)*12*7.57%)*SUM(Fasering!$D$5:$D$10)</f>
        <v>1944.4427379979556</v>
      </c>
      <c r="AM33" s="9">
        <f>($AK$3+(N33+W33)*12*7.57%)*SUM(Fasering!$D$5:$D$11)</f>
        <v>2527.5397734069693</v>
      </c>
      <c r="AN33" s="82">
        <f>($AK$3+(O33+X33)*12*7.57%)*SUM(Fasering!$D$5:$D$12)</f>
        <v>3172.6560962466015</v>
      </c>
      <c r="AO33" s="5">
        <f>($AK$3+(I33+AA33)*12*7.57%)*SUM(Fasering!$D$5)</f>
        <v>0</v>
      </c>
      <c r="AP33" s="9">
        <f>($AK$3+(J33+AB33)*12*7.57%)*SUM(Fasering!$D$5:$D$7)</f>
        <v>555.64842488440036</v>
      </c>
      <c r="AQ33" s="9">
        <f>($AK$3+(K33+AC33)*12*7.57%)*SUM(Fasering!$D$5:$D$8)</f>
        <v>957.80602744204805</v>
      </c>
      <c r="AR33" s="9">
        <f>($AK$3+(L33+AD33)*12*7.57%)*SUM(Fasering!$D$5:$D$9)</f>
        <v>1420.7374651465664</v>
      </c>
      <c r="AS33" s="9">
        <f>($AK$3+(M33+AE33)*12*7.57%)*SUM(Fasering!$D$5:$D$10)</f>
        <v>1944.4427379979556</v>
      </c>
      <c r="AT33" s="9">
        <f>($AK$3+(N33+AF33)*12*7.57%)*SUM(Fasering!$D$5:$D$11)</f>
        <v>2527.5397734069693</v>
      </c>
      <c r="AU33" s="82">
        <f>($AK$3+(O33+AG33)*12*7.57%)*SUM(Fasering!$D$5:$D$12)</f>
        <v>3172.6560962466015</v>
      </c>
    </row>
    <row r="34" spans="1:47" x14ac:dyDescent="0.3">
      <c r="A34" s="32">
        <f t="shared" si="7"/>
        <v>24</v>
      </c>
      <c r="B34" s="125">
        <v>30792.04</v>
      </c>
      <c r="C34" s="126"/>
      <c r="D34" s="125">
        <f t="shared" si="0"/>
        <v>41443.006636000006</v>
      </c>
      <c r="E34" s="127">
        <f t="shared" si="1"/>
        <v>1027.3452992198793</v>
      </c>
      <c r="F34" s="125">
        <f t="shared" si="2"/>
        <v>3453.5838863333338</v>
      </c>
      <c r="G34" s="127">
        <f t="shared" si="8"/>
        <v>85.612108268323269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2243.8407546006474</v>
      </c>
      <c r="K34" s="61">
        <f>GEW!$E$12+($F34-GEW!$E$12)*SUM(Fasering!$D$5:$D$8)</f>
        <v>2485.8982105561795</v>
      </c>
      <c r="L34" s="61">
        <f>GEW!$E$12+($F34-GEW!$E$12)*SUM(Fasering!$D$5:$D$9)</f>
        <v>2727.9556665117116</v>
      </c>
      <c r="M34" s="61">
        <f>GEW!$E$12+($F34-GEW!$E$12)*SUM(Fasering!$D$5:$D$10)</f>
        <v>2970.0131224672432</v>
      </c>
      <c r="N34" s="61">
        <f>GEW!$E$12+($F34-GEW!$E$12)*SUM(Fasering!$D$5:$D$11)</f>
        <v>3211.5264303778022</v>
      </c>
      <c r="O34" s="73">
        <f>GEW!$E$12+($F34-GEW!$E$12)*SUM(Fasering!$D$5:$D$12)</f>
        <v>3453.5838863333342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562.43419294856028</v>
      </c>
      <c r="AJ34" s="9">
        <f>($AK$3+(K34+T34)*12*7.57%)*SUM(Fasering!$D$5:$D$8)</f>
        <v>974.61251636648672</v>
      </c>
      <c r="AK34" s="9">
        <f>($AK$3+(L34+U34)*12*7.57%)*SUM(Fasering!$D$5:$D$9)</f>
        <v>1452.0324594804706</v>
      </c>
      <c r="AL34" s="9">
        <f>($AK$3+(M34+V34)*12*7.57%)*SUM(Fasering!$D$5:$D$10)</f>
        <v>1994.6940222905121</v>
      </c>
      <c r="AM34" s="9">
        <f>($AK$3+(N34+W34)*12*7.57%)*SUM(Fasering!$D$5:$D$11)</f>
        <v>2601.1574640814401</v>
      </c>
      <c r="AN34" s="82">
        <f>($AK$3+(O34+X34)*12*7.57%)*SUM(Fasering!$D$5:$D$12)</f>
        <v>3274.1556023452022</v>
      </c>
      <c r="AO34" s="5">
        <f>($AK$3+(I34+AA34)*12*7.57%)*SUM(Fasering!$D$5)</f>
        <v>0</v>
      </c>
      <c r="AP34" s="9">
        <f>($AK$3+(J34+AB34)*12*7.57%)*SUM(Fasering!$D$5:$D$7)</f>
        <v>562.43419294856028</v>
      </c>
      <c r="AQ34" s="9">
        <f>($AK$3+(K34+AC34)*12*7.57%)*SUM(Fasering!$D$5:$D$8)</f>
        <v>974.61251636648672</v>
      </c>
      <c r="AR34" s="9">
        <f>($AK$3+(L34+AD34)*12*7.57%)*SUM(Fasering!$D$5:$D$9)</f>
        <v>1452.0324594804706</v>
      </c>
      <c r="AS34" s="9">
        <f>($AK$3+(M34+AE34)*12*7.57%)*SUM(Fasering!$D$5:$D$10)</f>
        <v>1994.6940222905121</v>
      </c>
      <c r="AT34" s="9">
        <f>($AK$3+(N34+AF34)*12*7.57%)*SUM(Fasering!$D$5:$D$11)</f>
        <v>2601.1574640814401</v>
      </c>
      <c r="AU34" s="82">
        <f>($AK$3+(O34+AG34)*12*7.57%)*SUM(Fasering!$D$5:$D$12)</f>
        <v>3274.1556023452022</v>
      </c>
    </row>
    <row r="35" spans="1:47" x14ac:dyDescent="0.3">
      <c r="A35" s="32">
        <f t="shared" si="7"/>
        <v>25</v>
      </c>
      <c r="B35" s="125">
        <v>30792.04</v>
      </c>
      <c r="C35" s="126"/>
      <c r="D35" s="125">
        <f t="shared" si="0"/>
        <v>41443.006636000006</v>
      </c>
      <c r="E35" s="127">
        <f t="shared" si="1"/>
        <v>1027.3452992198793</v>
      </c>
      <c r="F35" s="125">
        <f t="shared" si="2"/>
        <v>3453.5838863333338</v>
      </c>
      <c r="G35" s="127">
        <f t="shared" si="8"/>
        <v>85.612108268323269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2243.8407546006474</v>
      </c>
      <c r="K35" s="61">
        <f>GEW!$E$12+($F35-GEW!$E$12)*SUM(Fasering!$D$5:$D$8)</f>
        <v>2485.8982105561795</v>
      </c>
      <c r="L35" s="61">
        <f>GEW!$E$12+($F35-GEW!$E$12)*SUM(Fasering!$D$5:$D$9)</f>
        <v>2727.9556665117116</v>
      </c>
      <c r="M35" s="61">
        <f>GEW!$E$12+($F35-GEW!$E$12)*SUM(Fasering!$D$5:$D$10)</f>
        <v>2970.0131224672432</v>
      </c>
      <c r="N35" s="61">
        <f>GEW!$E$12+($F35-GEW!$E$12)*SUM(Fasering!$D$5:$D$11)</f>
        <v>3211.5264303778022</v>
      </c>
      <c r="O35" s="73">
        <f>GEW!$E$12+($F35-GEW!$E$12)*SUM(Fasering!$D$5:$D$12)</f>
        <v>3453.5838863333342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562.43419294856028</v>
      </c>
      <c r="AJ35" s="9">
        <f>($AK$3+(K35+T35)*12*7.57%)*SUM(Fasering!$D$5:$D$8)</f>
        <v>974.61251636648672</v>
      </c>
      <c r="AK35" s="9">
        <f>($AK$3+(L35+U35)*12*7.57%)*SUM(Fasering!$D$5:$D$9)</f>
        <v>1452.0324594804706</v>
      </c>
      <c r="AL35" s="9">
        <f>($AK$3+(M35+V35)*12*7.57%)*SUM(Fasering!$D$5:$D$10)</f>
        <v>1994.6940222905121</v>
      </c>
      <c r="AM35" s="9">
        <f>($AK$3+(N35+W35)*12*7.57%)*SUM(Fasering!$D$5:$D$11)</f>
        <v>2601.1574640814401</v>
      </c>
      <c r="AN35" s="82">
        <f>($AK$3+(O35+X35)*12*7.57%)*SUM(Fasering!$D$5:$D$12)</f>
        <v>3274.1556023452022</v>
      </c>
      <c r="AO35" s="5">
        <f>($AK$3+(I35+AA35)*12*7.57%)*SUM(Fasering!$D$5)</f>
        <v>0</v>
      </c>
      <c r="AP35" s="9">
        <f>($AK$3+(J35+AB35)*12*7.57%)*SUM(Fasering!$D$5:$D$7)</f>
        <v>562.43419294856028</v>
      </c>
      <c r="AQ35" s="9">
        <f>($AK$3+(K35+AC35)*12*7.57%)*SUM(Fasering!$D$5:$D$8)</f>
        <v>974.61251636648672</v>
      </c>
      <c r="AR35" s="9">
        <f>($AK$3+(L35+AD35)*12*7.57%)*SUM(Fasering!$D$5:$D$9)</f>
        <v>1452.0324594804706</v>
      </c>
      <c r="AS35" s="9">
        <f>($AK$3+(M35+AE35)*12*7.57%)*SUM(Fasering!$D$5:$D$10)</f>
        <v>1994.6940222905121</v>
      </c>
      <c r="AT35" s="9">
        <f>($AK$3+(N35+AF35)*12*7.57%)*SUM(Fasering!$D$5:$D$11)</f>
        <v>2601.1574640814401</v>
      </c>
      <c r="AU35" s="82">
        <f>($AK$3+(O35+AG35)*12*7.57%)*SUM(Fasering!$D$5:$D$12)</f>
        <v>3274.1556023452022</v>
      </c>
    </row>
    <row r="36" spans="1:47" x14ac:dyDescent="0.3">
      <c r="A36" s="32">
        <f t="shared" si="7"/>
        <v>26</v>
      </c>
      <c r="B36" s="125">
        <v>30792.04</v>
      </c>
      <c r="C36" s="126"/>
      <c r="D36" s="125">
        <f t="shared" si="0"/>
        <v>41443.006636000006</v>
      </c>
      <c r="E36" s="127">
        <f t="shared" si="1"/>
        <v>1027.3452992198793</v>
      </c>
      <c r="F36" s="125">
        <f t="shared" si="2"/>
        <v>3453.5838863333338</v>
      </c>
      <c r="G36" s="127">
        <f t="shared" si="8"/>
        <v>85.612108268323269</v>
      </c>
      <c r="H36" s="61">
        <f>'L4'!$H$10</f>
        <v>1707.89</v>
      </c>
      <c r="I36" s="61">
        <f>GEW!$E$12+($F36-GEW!$E$12)*SUM(Fasering!$D$5)</f>
        <v>1821.9627753333334</v>
      </c>
      <c r="J36" s="61">
        <f>GEW!$E$12+($F36-GEW!$E$12)*SUM(Fasering!$D$5:$D$7)</f>
        <v>2243.8407546006474</v>
      </c>
      <c r="K36" s="61">
        <f>GEW!$E$12+($F36-GEW!$E$12)*SUM(Fasering!$D$5:$D$8)</f>
        <v>2485.8982105561795</v>
      </c>
      <c r="L36" s="61">
        <f>GEW!$E$12+($F36-GEW!$E$12)*SUM(Fasering!$D$5:$D$9)</f>
        <v>2727.9556665117116</v>
      </c>
      <c r="M36" s="61">
        <f>GEW!$E$12+($F36-GEW!$E$12)*SUM(Fasering!$D$5:$D$10)</f>
        <v>2970.0131224672432</v>
      </c>
      <c r="N36" s="61">
        <f>GEW!$E$12+($F36-GEW!$E$12)*SUM(Fasering!$D$5:$D$11)</f>
        <v>3211.5264303778022</v>
      </c>
      <c r="O36" s="73">
        <f>GEW!$E$12+($F36-GEW!$E$12)*SUM(Fasering!$D$5:$D$12)</f>
        <v>3453.5838863333342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5"/>
        <v>0</v>
      </c>
      <c r="Z36" s="127">
        <f t="shared" si="6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562.43419294856028</v>
      </c>
      <c r="AJ36" s="9">
        <f>($AK$3+(K36+T36)*12*7.57%)*SUM(Fasering!$D$5:$D$8)</f>
        <v>974.61251636648672</v>
      </c>
      <c r="AK36" s="9">
        <f>($AK$3+(L36+U36)*12*7.57%)*SUM(Fasering!$D$5:$D$9)</f>
        <v>1452.0324594804706</v>
      </c>
      <c r="AL36" s="9">
        <f>($AK$3+(M36+V36)*12*7.57%)*SUM(Fasering!$D$5:$D$10)</f>
        <v>1994.6940222905121</v>
      </c>
      <c r="AM36" s="9">
        <f>($AK$3+(N36+W36)*12*7.57%)*SUM(Fasering!$D$5:$D$11)</f>
        <v>2601.1574640814401</v>
      </c>
      <c r="AN36" s="82">
        <f>($AK$3+(O36+X36)*12*7.57%)*SUM(Fasering!$D$5:$D$12)</f>
        <v>3274.1556023452022</v>
      </c>
      <c r="AO36" s="5">
        <f>($AK$3+(I36+AA36)*12*7.57%)*SUM(Fasering!$D$5)</f>
        <v>0</v>
      </c>
      <c r="AP36" s="9">
        <f>($AK$3+(J36+AB36)*12*7.57%)*SUM(Fasering!$D$5:$D$7)</f>
        <v>562.43419294856028</v>
      </c>
      <c r="AQ36" s="9">
        <f>($AK$3+(K36+AC36)*12*7.57%)*SUM(Fasering!$D$5:$D$8)</f>
        <v>974.61251636648672</v>
      </c>
      <c r="AR36" s="9">
        <f>($AK$3+(L36+AD36)*12*7.57%)*SUM(Fasering!$D$5:$D$9)</f>
        <v>1452.0324594804706</v>
      </c>
      <c r="AS36" s="9">
        <f>($AK$3+(M36+AE36)*12*7.57%)*SUM(Fasering!$D$5:$D$10)</f>
        <v>1994.6940222905121</v>
      </c>
      <c r="AT36" s="9">
        <f>($AK$3+(N36+AF36)*12*7.57%)*SUM(Fasering!$D$5:$D$11)</f>
        <v>2601.1574640814401</v>
      </c>
      <c r="AU36" s="82">
        <f>($AK$3+(O36+AG36)*12*7.57%)*SUM(Fasering!$D$5:$D$12)</f>
        <v>3274.1556023452022</v>
      </c>
    </row>
    <row r="37" spans="1:47" x14ac:dyDescent="0.3">
      <c r="A37" s="32">
        <f t="shared" si="7"/>
        <v>27</v>
      </c>
      <c r="B37" s="125">
        <v>30792.04</v>
      </c>
      <c r="C37" s="126"/>
      <c r="D37" s="125">
        <f t="shared" si="0"/>
        <v>41443.006636000006</v>
      </c>
      <c r="E37" s="127">
        <f t="shared" si="1"/>
        <v>1027.3452992198793</v>
      </c>
      <c r="F37" s="125">
        <f t="shared" si="2"/>
        <v>3453.5838863333338</v>
      </c>
      <c r="G37" s="127">
        <f t="shared" si="8"/>
        <v>85.612108268323269</v>
      </c>
      <c r="H37" s="61">
        <f>'L4'!$H$10</f>
        <v>1707.89</v>
      </c>
      <c r="I37" s="61">
        <f>GEW!$E$12+($F37-GEW!$E$12)*SUM(Fasering!$D$5)</f>
        <v>1821.9627753333334</v>
      </c>
      <c r="J37" s="61">
        <f>GEW!$E$12+($F37-GEW!$E$12)*SUM(Fasering!$D$5:$D$7)</f>
        <v>2243.8407546006474</v>
      </c>
      <c r="K37" s="61">
        <f>GEW!$E$12+($F37-GEW!$E$12)*SUM(Fasering!$D$5:$D$8)</f>
        <v>2485.8982105561795</v>
      </c>
      <c r="L37" s="61">
        <f>GEW!$E$12+($F37-GEW!$E$12)*SUM(Fasering!$D$5:$D$9)</f>
        <v>2727.9556665117116</v>
      </c>
      <c r="M37" s="61">
        <f>GEW!$E$12+($F37-GEW!$E$12)*SUM(Fasering!$D$5:$D$10)</f>
        <v>2970.0131224672432</v>
      </c>
      <c r="N37" s="61">
        <f>GEW!$E$12+($F37-GEW!$E$12)*SUM(Fasering!$D$5:$D$11)</f>
        <v>3211.5264303778022</v>
      </c>
      <c r="O37" s="73">
        <f>GEW!$E$12+($F37-GEW!$E$12)*SUM(Fasering!$D$5:$D$12)</f>
        <v>3453.5838863333342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5"/>
        <v>0</v>
      </c>
      <c r="Z37" s="127">
        <f t="shared" si="6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562.43419294856028</v>
      </c>
      <c r="AJ37" s="9">
        <f>($AK$3+(K37+T37)*12*7.57%)*SUM(Fasering!$D$5:$D$8)</f>
        <v>974.61251636648672</v>
      </c>
      <c r="AK37" s="9">
        <f>($AK$3+(L37+U37)*12*7.57%)*SUM(Fasering!$D$5:$D$9)</f>
        <v>1452.0324594804706</v>
      </c>
      <c r="AL37" s="9">
        <f>($AK$3+(M37+V37)*12*7.57%)*SUM(Fasering!$D$5:$D$10)</f>
        <v>1994.6940222905121</v>
      </c>
      <c r="AM37" s="9">
        <f>($AK$3+(N37+W37)*12*7.57%)*SUM(Fasering!$D$5:$D$11)</f>
        <v>2601.1574640814401</v>
      </c>
      <c r="AN37" s="82">
        <f>($AK$3+(O37+X37)*12*7.57%)*SUM(Fasering!$D$5:$D$12)</f>
        <v>3274.1556023452022</v>
      </c>
      <c r="AO37" s="5">
        <f>($AK$3+(I37+AA37)*12*7.57%)*SUM(Fasering!$D$5)</f>
        <v>0</v>
      </c>
      <c r="AP37" s="9">
        <f>($AK$3+(J37+AB37)*12*7.57%)*SUM(Fasering!$D$5:$D$7)</f>
        <v>562.43419294856028</v>
      </c>
      <c r="AQ37" s="9">
        <f>($AK$3+(K37+AC37)*12*7.57%)*SUM(Fasering!$D$5:$D$8)</f>
        <v>974.61251636648672</v>
      </c>
      <c r="AR37" s="9">
        <f>($AK$3+(L37+AD37)*12*7.57%)*SUM(Fasering!$D$5:$D$9)</f>
        <v>1452.0324594804706</v>
      </c>
      <c r="AS37" s="9">
        <f>($AK$3+(M37+AE37)*12*7.57%)*SUM(Fasering!$D$5:$D$10)</f>
        <v>1994.6940222905121</v>
      </c>
      <c r="AT37" s="9">
        <f>($AK$3+(N37+AF37)*12*7.57%)*SUM(Fasering!$D$5:$D$11)</f>
        <v>2601.1574640814401</v>
      </c>
      <c r="AU37" s="82">
        <f>($AK$3+(O37+AG37)*12*7.57%)*SUM(Fasering!$D$5:$D$12)</f>
        <v>3274.1556023452022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46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0" width="11.25" customWidth="1"/>
    <col min="41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60</v>
      </c>
      <c r="B1" s="21" t="s">
        <v>19</v>
      </c>
      <c r="C1" s="21" t="s">
        <v>61</v>
      </c>
      <c r="D1" s="21"/>
      <c r="E1" s="22"/>
      <c r="G1" s="21"/>
      <c r="H1" s="21"/>
      <c r="I1" s="21"/>
      <c r="L1" s="99">
        <f>D8</f>
        <v>43374</v>
      </c>
      <c r="O1" s="24" t="s">
        <v>62</v>
      </c>
      <c r="AJ1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 s="21"/>
      <c r="R2" s="24"/>
      <c r="AH2" s="76" t="str">
        <f>'L4'!$AH$2</f>
        <v>Berekening eindejaarspremie 2019:</v>
      </c>
      <c r="AI2"/>
      <c r="AK2"/>
      <c r="AL2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 s="21"/>
      <c r="N3" s="23" t="s">
        <v>21</v>
      </c>
      <c r="O3" s="68">
        <f>'L4'!O3</f>
        <v>1.3459000000000001</v>
      </c>
      <c r="R3" s="24"/>
      <c r="AH3" s="77" t="s">
        <v>92</v>
      </c>
      <c r="AI3"/>
      <c r="AK3" s="78">
        <f>'L4'!$AK$3</f>
        <v>136.91999999999999</v>
      </c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/>
      <c r="K4"/>
      <c r="L4"/>
      <c r="M4"/>
      <c r="V4" s="25"/>
      <c r="AH4" s="77" t="s">
        <v>47</v>
      </c>
      <c r="AI4"/>
    </row>
    <row r="6" spans="1:47" x14ac:dyDescent="0.3">
      <c r="A6" s="28"/>
      <c r="B6" s="132" t="s">
        <v>22</v>
      </c>
      <c r="C6" s="147"/>
      <c r="D6" s="147"/>
      <c r="E6" s="133"/>
      <c r="F6" s="132" t="s">
        <v>23</v>
      </c>
      <c r="G6" s="133"/>
      <c r="H6" s="144" t="s">
        <v>37</v>
      </c>
      <c r="I6" s="145"/>
      <c r="J6" s="145"/>
      <c r="K6" s="145"/>
      <c r="L6" s="145"/>
      <c r="M6" s="145"/>
      <c r="N6" s="145"/>
      <c r="O6" s="146"/>
      <c r="P6" s="132" t="s">
        <v>24</v>
      </c>
      <c r="Q6" s="135"/>
      <c r="R6" s="144" t="s">
        <v>38</v>
      </c>
      <c r="S6" s="145"/>
      <c r="T6" s="145"/>
      <c r="U6" s="145"/>
      <c r="V6" s="145"/>
      <c r="W6" s="145"/>
      <c r="X6" s="146"/>
      <c r="Y6" s="132" t="s">
        <v>25</v>
      </c>
      <c r="Z6" s="133"/>
      <c r="AA6" s="144" t="s">
        <v>39</v>
      </c>
      <c r="AB6" s="145"/>
      <c r="AC6" s="145"/>
      <c r="AD6" s="145"/>
      <c r="AE6" s="145"/>
      <c r="AF6" s="145"/>
      <c r="AG6" s="146"/>
      <c r="AH6" s="144" t="s">
        <v>99</v>
      </c>
      <c r="AI6" s="145"/>
      <c r="AJ6" s="145"/>
      <c r="AK6" s="145"/>
      <c r="AL6" s="145"/>
      <c r="AM6" s="145"/>
      <c r="AN6" s="146"/>
      <c r="AO6" s="144" t="s">
        <v>100</v>
      </c>
      <c r="AP6" s="145"/>
      <c r="AQ6" s="145"/>
      <c r="AR6" s="145"/>
      <c r="AS6" s="145"/>
      <c r="AT6" s="145"/>
      <c r="AU6" s="146"/>
    </row>
    <row r="7" spans="1:47" x14ac:dyDescent="0.3">
      <c r="A7" s="32"/>
      <c r="B7" s="148">
        <v>1</v>
      </c>
      <c r="C7" s="149"/>
      <c r="D7" s="148"/>
      <c r="E7" s="149"/>
      <c r="F7" s="148"/>
      <c r="G7" s="149"/>
      <c r="H7" s="43" t="s">
        <v>128</v>
      </c>
      <c r="I7" s="43" t="s">
        <v>32</v>
      </c>
      <c r="J7" s="43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9" t="s">
        <v>126</v>
      </c>
      <c r="P7" s="148"/>
      <c r="Q7" s="149"/>
      <c r="R7" s="43" t="s">
        <v>127</v>
      </c>
      <c r="S7" s="43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9" t="s">
        <v>126</v>
      </c>
      <c r="Y7" s="150" t="s">
        <v>27</v>
      </c>
      <c r="Z7" s="149"/>
      <c r="AA7" s="43" t="s">
        <v>127</v>
      </c>
      <c r="AB7" s="43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9" t="s">
        <v>126</v>
      </c>
      <c r="AH7" s="43" t="s">
        <v>127</v>
      </c>
      <c r="AI7" s="43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9" t="s">
        <v>126</v>
      </c>
      <c r="AO7" s="43" t="s">
        <v>127</v>
      </c>
      <c r="AP7" s="43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9" t="s">
        <v>126</v>
      </c>
    </row>
    <row r="8" spans="1:47" x14ac:dyDescent="0.3">
      <c r="A8" s="32"/>
      <c r="B8" s="136" t="s">
        <v>30</v>
      </c>
      <c r="C8" s="137"/>
      <c r="D8" s="142">
        <f>'L4'!$D$8</f>
        <v>43374</v>
      </c>
      <c r="E8" s="141"/>
      <c r="F8" s="142">
        <f>D8</f>
        <v>43374</v>
      </c>
      <c r="G8" s="143"/>
      <c r="H8" s="47"/>
      <c r="I8" s="47" t="s">
        <v>101</v>
      </c>
      <c r="J8" s="4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0"/>
      <c r="Q8" s="141"/>
      <c r="R8" s="47" t="s">
        <v>101</v>
      </c>
      <c r="S8" s="4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0"/>
      <c r="Z8" s="141"/>
      <c r="AA8" s="47" t="s">
        <v>101</v>
      </c>
      <c r="AB8" s="4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32"/>
      <c r="C9" s="133"/>
      <c r="D9" s="134"/>
      <c r="E9" s="135"/>
      <c r="F9" s="112"/>
      <c r="G9" s="60"/>
      <c r="H9" s="62"/>
      <c r="I9" s="62"/>
      <c r="J9" s="62"/>
      <c r="K9" s="62"/>
      <c r="L9" s="62"/>
      <c r="M9" s="62"/>
      <c r="N9" s="62"/>
      <c r="O9" s="60"/>
      <c r="P9" s="59"/>
      <c r="Q9" s="60"/>
      <c r="R9" s="44"/>
      <c r="S9" s="44"/>
      <c r="T9" s="44"/>
      <c r="U9" s="44"/>
      <c r="V9" s="44"/>
      <c r="W9" s="44"/>
      <c r="X9" s="75"/>
      <c r="Y9" s="59"/>
      <c r="Z9" s="60"/>
      <c r="AA9" s="74"/>
      <c r="AB9" s="44"/>
      <c r="AC9" s="44"/>
      <c r="AD9" s="44"/>
      <c r="AE9" s="44"/>
      <c r="AF9" s="44"/>
      <c r="AG9" s="75"/>
      <c r="AH9" s="79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1"/>
    </row>
    <row r="10" spans="1:47" x14ac:dyDescent="0.3">
      <c r="A10" s="32">
        <v>0</v>
      </c>
      <c r="B10" s="125">
        <v>15682.44</v>
      </c>
      <c r="C10" s="126"/>
      <c r="D10" s="125">
        <f t="shared" ref="D10:D37" si="0">B10*$O$3</f>
        <v>21106.995996000001</v>
      </c>
      <c r="E10" s="127">
        <f t="shared" ref="E10:E37" si="1">D10/40.3399</f>
        <v>523.22876348230909</v>
      </c>
      <c r="F10" s="130">
        <f t="shared" ref="F10:F37" si="2">B10/12*$O$3</f>
        <v>1758.9163330000003</v>
      </c>
      <c r="G10" s="131"/>
      <c r="H10" s="61">
        <f>'L4'!$H$10</f>
        <v>1707.89</v>
      </c>
      <c r="I10" s="61">
        <f>GEW!$E$12</f>
        <v>1821.9627753333334</v>
      </c>
      <c r="J10" s="61">
        <f>GEW!$E$12</f>
        <v>1821.9627753333334</v>
      </c>
      <c r="K10" s="61">
        <f>GEW!$E$12</f>
        <v>1821.9627753333334</v>
      </c>
      <c r="L10" s="61">
        <f>GEW!$E$12</f>
        <v>1821.9627753333334</v>
      </c>
      <c r="M10" s="61">
        <f>GEW!$E$12</f>
        <v>1821.9627753333334</v>
      </c>
      <c r="N10" s="61">
        <f>GEW!$E$12</f>
        <v>1821.9627753333334</v>
      </c>
      <c r="O10" s="73">
        <f>GEW!$E$12</f>
        <v>1821.9627753333334</v>
      </c>
      <c r="P10" s="130">
        <f t="shared" ref="P10:P37" si="3">((B10&lt;19968.2)*913.03+(B10&gt;19968.2)*(B10&lt;20424.71)*(20424.71-B10+456.51)+(B10&gt;20424.71)*(B10&lt;22659.62)*456.51+(B10&gt;22659.62)*(B10&lt;23116.13)*(23116.13-B10))/12*$O$3</f>
        <v>102.40392308333332</v>
      </c>
      <c r="Q10" s="131">
        <f t="shared" ref="Q10:Q37" si="4">P10/40.3399</f>
        <v>2.538526944373519</v>
      </c>
      <c r="R10" s="45">
        <f>$P10*SUM(Fasering!$D$5)</f>
        <v>0</v>
      </c>
      <c r="S10" s="45">
        <f>$P10*SUM(Fasering!$D$5:$D$7)</f>
        <v>26.477936481812367</v>
      </c>
      <c r="T10" s="45">
        <f>$P10*SUM(Fasering!$D$5:$D$8)</f>
        <v>41.669964173967927</v>
      </c>
      <c r="U10" s="45">
        <f>$P10*SUM(Fasering!$D$5:$D$9)</f>
        <v>56.861991866123489</v>
      </c>
      <c r="V10" s="45">
        <f>$P10*SUM(Fasering!$D$5:$D$10)</f>
        <v>72.054019558279052</v>
      </c>
      <c r="W10" s="45">
        <f>$P10*SUM(Fasering!$D$5:$D$11)</f>
        <v>87.211895391177791</v>
      </c>
      <c r="X10" s="72">
        <f>$P10*SUM(Fasering!$D$5:$D$12)</f>
        <v>102.40392308333335</v>
      </c>
      <c r="Y10" s="130">
        <f t="shared" ref="Y10:Y37" si="5">((B10&lt;19968.2)*456.51+(B10&gt;19968.2)*(B10&lt;20196.46)*(20196.46-B10+228.26)+(B10&gt;20196.46)*(B10&lt;22659.62)*228.26+(B10&gt;22659.62)*(B10&lt;22887.88)*(22887.88-B10))/12*$O$3</f>
        <v>51.201400749999998</v>
      </c>
      <c r="Z10" s="131">
        <f t="shared" ref="Z10:Z37" si="6">Y10/40.3399</f>
        <v>1.2692495705244682</v>
      </c>
      <c r="AA10" s="71">
        <f>$Y10*SUM(Fasering!$D$5)</f>
        <v>0</v>
      </c>
      <c r="AB10" s="45">
        <f>$Y10*SUM(Fasering!$D$5:$D$7)</f>
        <v>13.238823240542111</v>
      </c>
      <c r="AC10" s="45">
        <f>$Y10*SUM(Fasering!$D$5:$D$8)</f>
        <v>20.834753890954403</v>
      </c>
      <c r="AD10" s="45">
        <f>$Y10*SUM(Fasering!$D$5:$D$9)</f>
        <v>28.430684541366695</v>
      </c>
      <c r="AE10" s="45">
        <f>$Y10*SUM(Fasering!$D$5:$D$10)</f>
        <v>36.026615191778987</v>
      </c>
      <c r="AF10" s="45">
        <f>$Y10*SUM(Fasering!$D$5:$D$11)</f>
        <v>43.60547009958772</v>
      </c>
      <c r="AG10" s="72">
        <f>$Y10*SUM(Fasering!$D$5:$D$12)</f>
        <v>51.201400750000012</v>
      </c>
      <c r="AH10" s="5">
        <f>($AK$3+(I10+R10)*12*7.57%)*SUM(Fasering!$D$5)</f>
        <v>0</v>
      </c>
      <c r="AI10" s="9">
        <f>($AK$3+(J10+S10)*12*7.57%)*SUM(Fasering!$D$5:$D$7)</f>
        <v>469.56292417019091</v>
      </c>
      <c r="AJ10" s="9">
        <f>($AK$3+(K10+T10)*12*7.57%)*SUM(Fasering!$D$5:$D$8)</f>
        <v>744.59582033969355</v>
      </c>
      <c r="AK10" s="9">
        <f>($AK$3+(L10+U10)*12*7.57%)*SUM(Fasering!$D$5:$D$9)</f>
        <v>1023.7234157994575</v>
      </c>
      <c r="AL10" s="9">
        <f>($AK$3+(M10+V10)*12*7.57%)*SUM(Fasering!$D$5:$D$10)</f>
        <v>1306.945710549483</v>
      </c>
      <c r="AM10" s="9">
        <f>($AK$3+(N10+W10)*12*7.57%)*SUM(Fasering!$D$5:$D$11)</f>
        <v>1593.6122204439432</v>
      </c>
      <c r="AN10" s="82">
        <f>($AK$3+(O10+X10)*12*7.57%)*SUM(Fasering!$D$5:$D$12)</f>
        <v>1885.0147088417009</v>
      </c>
      <c r="AO10" s="5">
        <f>($AK$3+(I10+AA10)*12*7.57%)*SUM(Fasering!$D$5)</f>
        <v>0</v>
      </c>
      <c r="AP10" s="9">
        <f>($AK$3+(J10+AB10)*12*7.57%)*SUM(Fasering!$D$5:$D$7)</f>
        <v>466.45333107162804</v>
      </c>
      <c r="AQ10" s="9">
        <f>($AK$3+(K10+AC10)*12*7.57%)*SUM(Fasering!$D$5:$D$8)</f>
        <v>736.89420992855457</v>
      </c>
      <c r="AR10" s="9">
        <f>($AK$3+(L10+AD10)*12*7.57%)*SUM(Fasering!$D$5:$D$9)</f>
        <v>1009.3824160069278</v>
      </c>
      <c r="AS10" s="9">
        <f>($AK$3+(M10+AE10)*12*7.57%)*SUM(Fasering!$D$5:$D$10)</f>
        <v>1283.9179493067475</v>
      </c>
      <c r="AT10" s="9">
        <f>($AK$3+(N10+AF10)*12*7.57%)*SUM(Fasering!$D$5:$D$11)</f>
        <v>1559.8767522273747</v>
      </c>
      <c r="AU10" s="82">
        <f>($AK$3+(O10+AG10)*12*7.57%)*SUM(Fasering!$D$5:$D$12)</f>
        <v>1838.5023375541004</v>
      </c>
    </row>
    <row r="11" spans="1:47" x14ac:dyDescent="0.3">
      <c r="A11" s="32">
        <f t="shared" ref="A11:A37" si="7">+A10+1</f>
        <v>1</v>
      </c>
      <c r="B11" s="125">
        <v>16325.8</v>
      </c>
      <c r="C11" s="126"/>
      <c r="D11" s="125">
        <f t="shared" si="0"/>
        <v>21972.894220000002</v>
      </c>
      <c r="E11" s="127">
        <f t="shared" si="1"/>
        <v>544.69381976653392</v>
      </c>
      <c r="F11" s="130">
        <f t="shared" si="2"/>
        <v>1831.0745183333336</v>
      </c>
      <c r="G11" s="131">
        <f t="shared" ref="G11:G37" si="8">F11/40.3399</f>
        <v>45.39115164721116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1824.3187412487825</v>
      </c>
      <c r="K11" s="61">
        <f>GEW!$E$12+($F11-GEW!$E$12)*SUM(Fasering!$D$5:$D$8)</f>
        <v>1825.6705044216362</v>
      </c>
      <c r="L11" s="61">
        <f>GEW!$E$12+($F11-GEW!$E$12)*SUM(Fasering!$D$5:$D$9)</f>
        <v>1827.0222675944901</v>
      </c>
      <c r="M11" s="61">
        <f>GEW!$E$12+($F11-GEW!$E$12)*SUM(Fasering!$D$5:$D$10)</f>
        <v>1828.374030767344</v>
      </c>
      <c r="N11" s="61">
        <f>GEW!$E$12+($F11-GEW!$E$12)*SUM(Fasering!$D$5:$D$11)</f>
        <v>1829.7227551604797</v>
      </c>
      <c r="O11" s="73">
        <f>GEW!$E$12+($F11-GEW!$E$12)*SUM(Fasering!$D$5:$D$12)</f>
        <v>1831.0745183333336</v>
      </c>
      <c r="P11" s="130">
        <f t="shared" si="3"/>
        <v>102.40392308333332</v>
      </c>
      <c r="Q11" s="131">
        <f t="shared" si="4"/>
        <v>2.538526944373519</v>
      </c>
      <c r="R11" s="45">
        <f>$P11*SUM(Fasering!$D$5)</f>
        <v>0</v>
      </c>
      <c r="S11" s="45">
        <f>$P11*SUM(Fasering!$D$5:$D$7)</f>
        <v>26.477936481812367</v>
      </c>
      <c r="T11" s="45">
        <f>$P11*SUM(Fasering!$D$5:$D$8)</f>
        <v>41.669964173967927</v>
      </c>
      <c r="U11" s="45">
        <f>$P11*SUM(Fasering!$D$5:$D$9)</f>
        <v>56.861991866123489</v>
      </c>
      <c r="V11" s="45">
        <f>$P11*SUM(Fasering!$D$5:$D$10)</f>
        <v>72.054019558279052</v>
      </c>
      <c r="W11" s="45">
        <f>$P11*SUM(Fasering!$D$5:$D$11)</f>
        <v>87.211895391177791</v>
      </c>
      <c r="X11" s="72">
        <f>$P11*SUM(Fasering!$D$5:$D$12)</f>
        <v>102.40392308333335</v>
      </c>
      <c r="Y11" s="130">
        <f t="shared" si="5"/>
        <v>51.201400749999998</v>
      </c>
      <c r="Z11" s="131">
        <f t="shared" si="6"/>
        <v>1.2692495705244682</v>
      </c>
      <c r="AA11" s="71">
        <f>$Y11*SUM(Fasering!$D$5)</f>
        <v>0</v>
      </c>
      <c r="AB11" s="45">
        <f>$Y11*SUM(Fasering!$D$5:$D$7)</f>
        <v>13.238823240542111</v>
      </c>
      <c r="AC11" s="45">
        <f>$Y11*SUM(Fasering!$D$5:$D$8)</f>
        <v>20.834753890954403</v>
      </c>
      <c r="AD11" s="45">
        <f>$Y11*SUM(Fasering!$D$5:$D$9)</f>
        <v>28.430684541366695</v>
      </c>
      <c r="AE11" s="45">
        <f>$Y11*SUM(Fasering!$D$5:$D$10)</f>
        <v>36.026615191778987</v>
      </c>
      <c r="AF11" s="45">
        <f>$Y11*SUM(Fasering!$D$5:$D$11)</f>
        <v>43.60547009958772</v>
      </c>
      <c r="AG11" s="72">
        <f>$Y11*SUM(Fasering!$D$5:$D$12)</f>
        <v>51.201400750000012</v>
      </c>
      <c r="AH11" s="5">
        <f>($AK$3+(I11+R11)*12*7.57%)*SUM(Fasering!$D$5)</f>
        <v>0</v>
      </c>
      <c r="AI11" s="9">
        <f>($AK$3+(J11+S11)*12*7.57%)*SUM(Fasering!$D$5:$D$7)</f>
        <v>470.11629169697454</v>
      </c>
      <c r="AJ11" s="9">
        <f>($AK$3+(K11+T11)*12*7.57%)*SUM(Fasering!$D$5:$D$8)</f>
        <v>745.96636014036142</v>
      </c>
      <c r="AK11" s="9">
        <f>($AK$3+(L11+U11)*12*7.57%)*SUM(Fasering!$D$5:$D$9)</f>
        <v>1026.2754678960689</v>
      </c>
      <c r="AL11" s="9">
        <f>($AK$3+(M11+V11)*12*7.57%)*SUM(Fasering!$D$5:$D$10)</f>
        <v>1311.0436149640975</v>
      </c>
      <c r="AM11" s="9">
        <f>($AK$3+(N11+W11)*12*7.57%)*SUM(Fasering!$D$5:$D$11)</f>
        <v>1599.6156144637323</v>
      </c>
      <c r="AN11" s="82">
        <f>($AK$3+(O11+X11)*12*7.57%)*SUM(Fasering!$D$5:$D$12)</f>
        <v>1893.2918161829009</v>
      </c>
      <c r="AO11" s="5">
        <f>($AK$3+(I11+AA11)*12*7.57%)*SUM(Fasering!$D$5)</f>
        <v>0</v>
      </c>
      <c r="AP11" s="9">
        <f>($AK$3+(J11+AB11)*12*7.57%)*SUM(Fasering!$D$5:$D$7)</f>
        <v>467.00669859841156</v>
      </c>
      <c r="AQ11" s="9">
        <f>($AK$3+(K11+AC11)*12*7.57%)*SUM(Fasering!$D$5:$D$8)</f>
        <v>738.26474972922267</v>
      </c>
      <c r="AR11" s="9">
        <f>($AK$3+(L11+AD11)*12*7.57%)*SUM(Fasering!$D$5:$D$9)</f>
        <v>1011.9344681035394</v>
      </c>
      <c r="AS11" s="9">
        <f>($AK$3+(M11+AE11)*12*7.57%)*SUM(Fasering!$D$5:$D$10)</f>
        <v>1288.015853721362</v>
      </c>
      <c r="AT11" s="9">
        <f>($AK$3+(N11+AF11)*12*7.57%)*SUM(Fasering!$D$5:$D$11)</f>
        <v>1565.8801462471638</v>
      </c>
      <c r="AU11" s="82">
        <f>($AK$3+(O11+AG11)*12*7.57%)*SUM(Fasering!$D$5:$D$12)</f>
        <v>1846.7794448953009</v>
      </c>
    </row>
    <row r="12" spans="1:47" x14ac:dyDescent="0.3">
      <c r="A12" s="32">
        <f t="shared" si="7"/>
        <v>2</v>
      </c>
      <c r="B12" s="125">
        <v>16969.169999999998</v>
      </c>
      <c r="C12" s="126"/>
      <c r="D12" s="125">
        <f t="shared" si="0"/>
        <v>22838.805903</v>
      </c>
      <c r="E12" s="127">
        <f t="shared" si="1"/>
        <v>566.15920969065371</v>
      </c>
      <c r="F12" s="130">
        <f t="shared" si="2"/>
        <v>1903.2338252499999</v>
      </c>
      <c r="G12" s="131">
        <f t="shared" si="8"/>
        <v>47.179934140887802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1842.9765180954398</v>
      </c>
      <c r="K12" s="61">
        <f>GEW!$E$12+($F12-GEW!$E$12)*SUM(Fasering!$D$5:$D$8)</f>
        <v>1855.0334003293344</v>
      </c>
      <c r="L12" s="61">
        <f>GEW!$E$12+($F12-GEW!$E$12)*SUM(Fasering!$D$5:$D$9)</f>
        <v>1867.090282563229</v>
      </c>
      <c r="M12" s="61">
        <f>GEW!$E$12+($F12-GEW!$E$12)*SUM(Fasering!$D$5:$D$10)</f>
        <v>1879.1471647971237</v>
      </c>
      <c r="N12" s="61">
        <f>GEW!$E$12+($F12-GEW!$E$12)*SUM(Fasering!$D$5:$D$11)</f>
        <v>1891.1769430161053</v>
      </c>
      <c r="O12" s="73">
        <f>GEW!$E$12+($F12-GEW!$E$12)*SUM(Fasering!$D$5:$D$12)</f>
        <v>1903.2338252499999</v>
      </c>
      <c r="P12" s="130">
        <f t="shared" si="3"/>
        <v>102.40392308333332</v>
      </c>
      <c r="Q12" s="131">
        <f t="shared" si="4"/>
        <v>2.538526944373519</v>
      </c>
      <c r="R12" s="45">
        <f>$P12*SUM(Fasering!$D$5)</f>
        <v>0</v>
      </c>
      <c r="S12" s="45">
        <f>$P12*SUM(Fasering!$D$5:$D$7)</f>
        <v>26.477936481812367</v>
      </c>
      <c r="T12" s="45">
        <f>$P12*SUM(Fasering!$D$5:$D$8)</f>
        <v>41.669964173967927</v>
      </c>
      <c r="U12" s="45">
        <f>$P12*SUM(Fasering!$D$5:$D$9)</f>
        <v>56.861991866123489</v>
      </c>
      <c r="V12" s="45">
        <f>$P12*SUM(Fasering!$D$5:$D$10)</f>
        <v>72.054019558279052</v>
      </c>
      <c r="W12" s="45">
        <f>$P12*SUM(Fasering!$D$5:$D$11)</f>
        <v>87.211895391177791</v>
      </c>
      <c r="X12" s="72">
        <f>$P12*SUM(Fasering!$D$5:$D$12)</f>
        <v>102.40392308333335</v>
      </c>
      <c r="Y12" s="130">
        <f t="shared" si="5"/>
        <v>51.201400749999998</v>
      </c>
      <c r="Z12" s="131">
        <f t="shared" si="6"/>
        <v>1.2692495705244682</v>
      </c>
      <c r="AA12" s="71">
        <f>$Y12*SUM(Fasering!$D$5)</f>
        <v>0</v>
      </c>
      <c r="AB12" s="45">
        <f>$Y12*SUM(Fasering!$D$5:$D$7)</f>
        <v>13.238823240542111</v>
      </c>
      <c r="AC12" s="45">
        <f>$Y12*SUM(Fasering!$D$5:$D$8)</f>
        <v>20.834753890954403</v>
      </c>
      <c r="AD12" s="45">
        <f>$Y12*SUM(Fasering!$D$5:$D$9)</f>
        <v>28.430684541366695</v>
      </c>
      <c r="AE12" s="45">
        <f>$Y12*SUM(Fasering!$D$5:$D$10)</f>
        <v>36.026615191778987</v>
      </c>
      <c r="AF12" s="45">
        <f>$Y12*SUM(Fasering!$D$5:$D$11)</f>
        <v>43.60547009958772</v>
      </c>
      <c r="AG12" s="72">
        <f>$Y12*SUM(Fasering!$D$5:$D$12)</f>
        <v>51.201400750000012</v>
      </c>
      <c r="AH12" s="5">
        <f>($AK$3+(I12+R12)*12*7.57%)*SUM(Fasering!$D$5)</f>
        <v>0</v>
      </c>
      <c r="AI12" s="9">
        <f>($AK$3+(J12+S12)*12*7.57%)*SUM(Fasering!$D$5:$D$7)</f>
        <v>474.49861648410854</v>
      </c>
      <c r="AJ12" s="9">
        <f>($AK$3+(K12+T12)*12*7.57%)*SUM(Fasering!$D$5:$D$8)</f>
        <v>756.82017835251929</v>
      </c>
      <c r="AK12" s="9">
        <f>($AK$3+(L12+U12)*12*7.57%)*SUM(Fasering!$D$5:$D$9)</f>
        <v>1046.4861246833286</v>
      </c>
      <c r="AL12" s="9">
        <f>($AK$3+(M12+V12)*12*7.57%)*SUM(Fasering!$D$5:$D$10)</f>
        <v>1343.4964554765365</v>
      </c>
      <c r="AM12" s="9">
        <f>($AK$3+(N12+W12)*12*7.57%)*SUM(Fasering!$D$5:$D$11)</f>
        <v>1647.1587411317716</v>
      </c>
      <c r="AN12" s="82">
        <f>($AK$3+(O12+X12)*12*7.57%)*SUM(Fasering!$D$5:$D$12)</f>
        <v>1958.8413305860006</v>
      </c>
      <c r="AO12" s="5">
        <f>($AK$3+(I12+AA12)*12*7.57%)*SUM(Fasering!$D$5)</f>
        <v>0</v>
      </c>
      <c r="AP12" s="9">
        <f>($AK$3+(J12+AB12)*12*7.57%)*SUM(Fasering!$D$5:$D$7)</f>
        <v>471.38902338554561</v>
      </c>
      <c r="AQ12" s="9">
        <f>($AK$3+(K12+AC12)*12*7.57%)*SUM(Fasering!$D$5:$D$8)</f>
        <v>749.11856794138066</v>
      </c>
      <c r="AR12" s="9">
        <f>($AK$3+(L12+AD12)*12*7.57%)*SUM(Fasering!$D$5:$D$9)</f>
        <v>1032.145124890799</v>
      </c>
      <c r="AS12" s="9">
        <f>($AK$3+(M12+AE12)*12*7.57%)*SUM(Fasering!$D$5:$D$10)</f>
        <v>1320.468694233801</v>
      </c>
      <c r="AT12" s="9">
        <f>($AK$3+(N12+AF12)*12*7.57%)*SUM(Fasering!$D$5:$D$11)</f>
        <v>1613.4232729152036</v>
      </c>
      <c r="AU12" s="82">
        <f>($AK$3+(O12+AG12)*12*7.57%)*SUM(Fasering!$D$5:$D$12)</f>
        <v>1912.3289592984006</v>
      </c>
    </row>
    <row r="13" spans="1:47" x14ac:dyDescent="0.3">
      <c r="A13" s="32">
        <f t="shared" si="7"/>
        <v>3</v>
      </c>
      <c r="B13" s="125">
        <v>17612.560000000001</v>
      </c>
      <c r="C13" s="126"/>
      <c r="D13" s="125">
        <f t="shared" si="0"/>
        <v>23704.744504000002</v>
      </c>
      <c r="E13" s="127">
        <f t="shared" si="1"/>
        <v>587.62526689456354</v>
      </c>
      <c r="F13" s="130">
        <f t="shared" si="2"/>
        <v>1975.3953753333335</v>
      </c>
      <c r="G13" s="131">
        <f t="shared" si="8"/>
        <v>48.968772241213628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1861.6348749435535</v>
      </c>
      <c r="K13" s="61">
        <f>GEW!$E$12+($F13-GEW!$E$12)*SUM(Fasering!$D$5:$D$8)</f>
        <v>1884.3972090211512</v>
      </c>
      <c r="L13" s="61">
        <f>GEW!$E$12+($F13-GEW!$E$12)*SUM(Fasering!$D$5:$D$9)</f>
        <v>1907.1595430987486</v>
      </c>
      <c r="M13" s="61">
        <f>GEW!$E$12+($F13-GEW!$E$12)*SUM(Fasering!$D$5:$D$10)</f>
        <v>1929.921877176346</v>
      </c>
      <c r="N13" s="61">
        <f>GEW!$E$12+($F13-GEW!$E$12)*SUM(Fasering!$D$5:$D$11)</f>
        <v>1952.6330412557361</v>
      </c>
      <c r="O13" s="73">
        <f>GEW!$E$12+($F13-GEW!$E$12)*SUM(Fasering!$D$5:$D$12)</f>
        <v>1975.3953753333335</v>
      </c>
      <c r="P13" s="130">
        <f t="shared" si="3"/>
        <v>102.40392308333332</v>
      </c>
      <c r="Q13" s="131">
        <f t="shared" si="4"/>
        <v>2.538526944373519</v>
      </c>
      <c r="R13" s="45">
        <f>$P13*SUM(Fasering!$D$5)</f>
        <v>0</v>
      </c>
      <c r="S13" s="45">
        <f>$P13*SUM(Fasering!$D$5:$D$7)</f>
        <v>26.477936481812367</v>
      </c>
      <c r="T13" s="45">
        <f>$P13*SUM(Fasering!$D$5:$D$8)</f>
        <v>41.669964173967927</v>
      </c>
      <c r="U13" s="45">
        <f>$P13*SUM(Fasering!$D$5:$D$9)</f>
        <v>56.861991866123489</v>
      </c>
      <c r="V13" s="45">
        <f>$P13*SUM(Fasering!$D$5:$D$10)</f>
        <v>72.054019558279052</v>
      </c>
      <c r="W13" s="45">
        <f>$P13*SUM(Fasering!$D$5:$D$11)</f>
        <v>87.211895391177791</v>
      </c>
      <c r="X13" s="72">
        <f>$P13*SUM(Fasering!$D$5:$D$12)</f>
        <v>102.40392308333335</v>
      </c>
      <c r="Y13" s="130">
        <f t="shared" si="5"/>
        <v>51.201400749999998</v>
      </c>
      <c r="Z13" s="131">
        <f t="shared" si="6"/>
        <v>1.2692495705244682</v>
      </c>
      <c r="AA13" s="71">
        <f>$Y13*SUM(Fasering!$D$5)</f>
        <v>0</v>
      </c>
      <c r="AB13" s="45">
        <f>$Y13*SUM(Fasering!$D$5:$D$7)</f>
        <v>13.238823240542111</v>
      </c>
      <c r="AC13" s="45">
        <f>$Y13*SUM(Fasering!$D$5:$D$8)</f>
        <v>20.834753890954403</v>
      </c>
      <c r="AD13" s="45">
        <f>$Y13*SUM(Fasering!$D$5:$D$9)</f>
        <v>28.430684541366695</v>
      </c>
      <c r="AE13" s="45">
        <f>$Y13*SUM(Fasering!$D$5:$D$10)</f>
        <v>36.026615191778987</v>
      </c>
      <c r="AF13" s="45">
        <f>$Y13*SUM(Fasering!$D$5:$D$11)</f>
        <v>43.60547009958772</v>
      </c>
      <c r="AG13" s="72">
        <f>$Y13*SUM(Fasering!$D$5:$D$12)</f>
        <v>51.201400750000012</v>
      </c>
      <c r="AH13" s="5">
        <f>($AK$3+(I13+R13)*12*7.57%)*SUM(Fasering!$D$5)</f>
        <v>0</v>
      </c>
      <c r="AI13" s="9">
        <f>($AK$3+(J13+S13)*12*7.57%)*SUM(Fasering!$D$5:$D$7)</f>
        <v>478.88107750155439</v>
      </c>
      <c r="AJ13" s="9">
        <f>($AK$3+(K13+T13)*12*7.57%)*SUM(Fasering!$D$5:$D$8)</f>
        <v>767.67433396984757</v>
      </c>
      <c r="AK13" s="9">
        <f>($AK$3+(L13+U13)*12*7.57%)*SUM(Fasering!$D$5:$D$9)</f>
        <v>1066.6974097453538</v>
      </c>
      <c r="AL13" s="9">
        <f>($AK$3+(M13+V13)*12*7.57%)*SUM(Fasering!$D$5:$D$10)</f>
        <v>1375.9503048280735</v>
      </c>
      <c r="AM13" s="9">
        <f>($AK$3+(N13+W13)*12*7.57%)*SUM(Fasering!$D$5:$D$11)</f>
        <v>1694.7033457402404</v>
      </c>
      <c r="AN13" s="82">
        <f>($AK$3+(O13+X13)*12*7.57%)*SUM(Fasering!$D$5:$D$12)</f>
        <v>2024.3928826817007</v>
      </c>
      <c r="AO13" s="5">
        <f>($AK$3+(I13+AA13)*12*7.57%)*SUM(Fasering!$D$5)</f>
        <v>0</v>
      </c>
      <c r="AP13" s="9">
        <f>($AK$3+(J13+AB13)*12*7.57%)*SUM(Fasering!$D$5:$D$7)</f>
        <v>475.77148440299152</v>
      </c>
      <c r="AQ13" s="9">
        <f>($AK$3+(K13+AC13)*12*7.57%)*SUM(Fasering!$D$5:$D$8)</f>
        <v>759.97272355870871</v>
      </c>
      <c r="AR13" s="9">
        <f>($AK$3+(L13+AD13)*12*7.57%)*SUM(Fasering!$D$5:$D$9)</f>
        <v>1052.3564099528242</v>
      </c>
      <c r="AS13" s="9">
        <f>($AK$3+(M13+AE13)*12*7.57%)*SUM(Fasering!$D$5:$D$10)</f>
        <v>1352.922543585338</v>
      </c>
      <c r="AT13" s="9">
        <f>($AK$3+(N13+AF13)*12*7.57%)*SUM(Fasering!$D$5:$D$11)</f>
        <v>1660.9678775236721</v>
      </c>
      <c r="AU13" s="82">
        <f>($AK$3+(O13+AG13)*12*7.57%)*SUM(Fasering!$D$5:$D$12)</f>
        <v>1977.8805113941007</v>
      </c>
    </row>
    <row r="14" spans="1:47" x14ac:dyDescent="0.3">
      <c r="A14" s="32">
        <f t="shared" si="7"/>
        <v>4</v>
      </c>
      <c r="B14" s="125">
        <v>18255.93</v>
      </c>
      <c r="C14" s="126"/>
      <c r="D14" s="125">
        <f t="shared" si="0"/>
        <v>24570.656187000001</v>
      </c>
      <c r="E14" s="127">
        <f t="shared" si="1"/>
        <v>609.09065681868321</v>
      </c>
      <c r="F14" s="130">
        <f t="shared" si="2"/>
        <v>2047.5546822500003</v>
      </c>
      <c r="G14" s="131">
        <f t="shared" si="8"/>
        <v>50.757554734890277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1880.292651790211</v>
      </c>
      <c r="K14" s="61">
        <f>GEW!$E$12+($F14-GEW!$E$12)*SUM(Fasering!$D$5:$D$8)</f>
        <v>1913.7601049288494</v>
      </c>
      <c r="L14" s="61">
        <f>GEW!$E$12+($F14-GEW!$E$12)*SUM(Fasering!$D$5:$D$9)</f>
        <v>1947.2275580674877</v>
      </c>
      <c r="M14" s="61">
        <f>GEW!$E$12+($F14-GEW!$E$12)*SUM(Fasering!$D$5:$D$10)</f>
        <v>1980.6950112061261</v>
      </c>
      <c r="N14" s="61">
        <f>GEW!$E$12+($F14-GEW!$E$12)*SUM(Fasering!$D$5:$D$11)</f>
        <v>2014.0872291113619</v>
      </c>
      <c r="O14" s="73">
        <f>GEW!$E$12+($F14-GEW!$E$12)*SUM(Fasering!$D$5:$D$12)</f>
        <v>2047.5546822500003</v>
      </c>
      <c r="P14" s="130">
        <f t="shared" si="3"/>
        <v>102.40392308333332</v>
      </c>
      <c r="Q14" s="131">
        <f t="shared" si="4"/>
        <v>2.538526944373519</v>
      </c>
      <c r="R14" s="45">
        <f>$P14*SUM(Fasering!$D$5)</f>
        <v>0</v>
      </c>
      <c r="S14" s="45">
        <f>$P14*SUM(Fasering!$D$5:$D$7)</f>
        <v>26.477936481812367</v>
      </c>
      <c r="T14" s="45">
        <f>$P14*SUM(Fasering!$D$5:$D$8)</f>
        <v>41.669964173967927</v>
      </c>
      <c r="U14" s="45">
        <f>$P14*SUM(Fasering!$D$5:$D$9)</f>
        <v>56.861991866123489</v>
      </c>
      <c r="V14" s="45">
        <f>$P14*SUM(Fasering!$D$5:$D$10)</f>
        <v>72.054019558279052</v>
      </c>
      <c r="W14" s="45">
        <f>$P14*SUM(Fasering!$D$5:$D$11)</f>
        <v>87.211895391177791</v>
      </c>
      <c r="X14" s="72">
        <f>$P14*SUM(Fasering!$D$5:$D$12)</f>
        <v>102.40392308333335</v>
      </c>
      <c r="Y14" s="130">
        <f t="shared" si="5"/>
        <v>51.201400749999998</v>
      </c>
      <c r="Z14" s="131">
        <f t="shared" si="6"/>
        <v>1.2692495705244682</v>
      </c>
      <c r="AA14" s="71">
        <f>$Y14*SUM(Fasering!$D$5)</f>
        <v>0</v>
      </c>
      <c r="AB14" s="45">
        <f>$Y14*SUM(Fasering!$D$5:$D$7)</f>
        <v>13.238823240542111</v>
      </c>
      <c r="AC14" s="45">
        <f>$Y14*SUM(Fasering!$D$5:$D$8)</f>
        <v>20.834753890954403</v>
      </c>
      <c r="AD14" s="45">
        <f>$Y14*SUM(Fasering!$D$5:$D$9)</f>
        <v>28.430684541366695</v>
      </c>
      <c r="AE14" s="45">
        <f>$Y14*SUM(Fasering!$D$5:$D$10)</f>
        <v>36.026615191778987</v>
      </c>
      <c r="AF14" s="45">
        <f>$Y14*SUM(Fasering!$D$5:$D$11)</f>
        <v>43.60547009958772</v>
      </c>
      <c r="AG14" s="72">
        <f>$Y14*SUM(Fasering!$D$5:$D$12)</f>
        <v>51.201400750000012</v>
      </c>
      <c r="AH14" s="5">
        <f>($AK$3+(I14+R14)*12*7.57%)*SUM(Fasering!$D$5)</f>
        <v>0</v>
      </c>
      <c r="AI14" s="9">
        <f>($AK$3+(J14+S14)*12*7.57%)*SUM(Fasering!$D$5:$D$7)</f>
        <v>483.26340228868838</v>
      </c>
      <c r="AJ14" s="9">
        <f>($AK$3+(K14+T14)*12*7.57%)*SUM(Fasering!$D$5:$D$8)</f>
        <v>778.52815218200544</v>
      </c>
      <c r="AK14" s="9">
        <f>($AK$3+(L14+U14)*12*7.57%)*SUM(Fasering!$D$5:$D$9)</f>
        <v>1086.9080665326135</v>
      </c>
      <c r="AL14" s="9">
        <f>($AK$3+(M14+V14)*12*7.57%)*SUM(Fasering!$D$5:$D$10)</f>
        <v>1408.4031453405125</v>
      </c>
      <c r="AM14" s="9">
        <f>($AK$3+(N14+W14)*12*7.57%)*SUM(Fasering!$D$5:$D$11)</f>
        <v>1742.2464724082799</v>
      </c>
      <c r="AN14" s="82">
        <f>($AK$3+(O14+X14)*12*7.57%)*SUM(Fasering!$D$5:$D$12)</f>
        <v>2089.9423970848011</v>
      </c>
      <c r="AO14" s="5">
        <f>($AK$3+(I14+AA14)*12*7.57%)*SUM(Fasering!$D$5)</f>
        <v>0</v>
      </c>
      <c r="AP14" s="9">
        <f>($AK$3+(J14+AB14)*12*7.57%)*SUM(Fasering!$D$5:$D$7)</f>
        <v>480.15380919012551</v>
      </c>
      <c r="AQ14" s="9">
        <f>($AK$3+(K14+AC14)*12*7.57%)*SUM(Fasering!$D$5:$D$8)</f>
        <v>770.8265417708667</v>
      </c>
      <c r="AR14" s="9">
        <f>($AK$3+(L14+AD14)*12*7.57%)*SUM(Fasering!$D$5:$D$9)</f>
        <v>1072.5670667400839</v>
      </c>
      <c r="AS14" s="9">
        <f>($AK$3+(M14+AE14)*12*7.57%)*SUM(Fasering!$D$5:$D$10)</f>
        <v>1385.375384097777</v>
      </c>
      <c r="AT14" s="9">
        <f>($AK$3+(N14+AF14)*12*7.57%)*SUM(Fasering!$D$5:$D$11)</f>
        <v>1708.5110041917121</v>
      </c>
      <c r="AU14" s="82">
        <f>($AK$3+(O14+AG14)*12*7.57%)*SUM(Fasering!$D$5:$D$12)</f>
        <v>2043.4300257972009</v>
      </c>
    </row>
    <row r="15" spans="1:47" x14ac:dyDescent="0.3">
      <c r="A15" s="32">
        <f t="shared" si="7"/>
        <v>5</v>
      </c>
      <c r="B15" s="125">
        <v>18255.93</v>
      </c>
      <c r="C15" s="126"/>
      <c r="D15" s="125">
        <f t="shared" si="0"/>
        <v>24570.656187000001</v>
      </c>
      <c r="E15" s="127">
        <f t="shared" si="1"/>
        <v>609.09065681868321</v>
      </c>
      <c r="F15" s="130">
        <f t="shared" si="2"/>
        <v>2047.5546822500003</v>
      </c>
      <c r="G15" s="131">
        <f t="shared" si="8"/>
        <v>50.757554734890277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1880.292651790211</v>
      </c>
      <c r="K15" s="61">
        <f>GEW!$E$12+($F15-GEW!$E$12)*SUM(Fasering!$D$5:$D$8)</f>
        <v>1913.7601049288494</v>
      </c>
      <c r="L15" s="61">
        <f>GEW!$E$12+($F15-GEW!$E$12)*SUM(Fasering!$D$5:$D$9)</f>
        <v>1947.2275580674877</v>
      </c>
      <c r="M15" s="61">
        <f>GEW!$E$12+($F15-GEW!$E$12)*SUM(Fasering!$D$5:$D$10)</f>
        <v>1980.6950112061261</v>
      </c>
      <c r="N15" s="61">
        <f>GEW!$E$12+($F15-GEW!$E$12)*SUM(Fasering!$D$5:$D$11)</f>
        <v>2014.0872291113619</v>
      </c>
      <c r="O15" s="73">
        <f>GEW!$E$12+($F15-GEW!$E$12)*SUM(Fasering!$D$5:$D$12)</f>
        <v>2047.5546822500003</v>
      </c>
      <c r="P15" s="130">
        <f t="shared" si="3"/>
        <v>102.40392308333332</v>
      </c>
      <c r="Q15" s="131">
        <f t="shared" si="4"/>
        <v>2.538526944373519</v>
      </c>
      <c r="R15" s="45">
        <f>$P15*SUM(Fasering!$D$5)</f>
        <v>0</v>
      </c>
      <c r="S15" s="45">
        <f>$P15*SUM(Fasering!$D$5:$D$7)</f>
        <v>26.477936481812367</v>
      </c>
      <c r="T15" s="45">
        <f>$P15*SUM(Fasering!$D$5:$D$8)</f>
        <v>41.669964173967927</v>
      </c>
      <c r="U15" s="45">
        <f>$P15*SUM(Fasering!$D$5:$D$9)</f>
        <v>56.861991866123489</v>
      </c>
      <c r="V15" s="45">
        <f>$P15*SUM(Fasering!$D$5:$D$10)</f>
        <v>72.054019558279052</v>
      </c>
      <c r="W15" s="45">
        <f>$P15*SUM(Fasering!$D$5:$D$11)</f>
        <v>87.211895391177791</v>
      </c>
      <c r="X15" s="72">
        <f>$P15*SUM(Fasering!$D$5:$D$12)</f>
        <v>102.40392308333335</v>
      </c>
      <c r="Y15" s="130">
        <f t="shared" si="5"/>
        <v>51.201400749999998</v>
      </c>
      <c r="Z15" s="131">
        <f t="shared" si="6"/>
        <v>1.2692495705244682</v>
      </c>
      <c r="AA15" s="71">
        <f>$Y15*SUM(Fasering!$D$5)</f>
        <v>0</v>
      </c>
      <c r="AB15" s="45">
        <f>$Y15*SUM(Fasering!$D$5:$D$7)</f>
        <v>13.238823240542111</v>
      </c>
      <c r="AC15" s="45">
        <f>$Y15*SUM(Fasering!$D$5:$D$8)</f>
        <v>20.834753890954403</v>
      </c>
      <c r="AD15" s="45">
        <f>$Y15*SUM(Fasering!$D$5:$D$9)</f>
        <v>28.430684541366695</v>
      </c>
      <c r="AE15" s="45">
        <f>$Y15*SUM(Fasering!$D$5:$D$10)</f>
        <v>36.026615191778987</v>
      </c>
      <c r="AF15" s="45">
        <f>$Y15*SUM(Fasering!$D$5:$D$11)</f>
        <v>43.60547009958772</v>
      </c>
      <c r="AG15" s="72">
        <f>$Y15*SUM(Fasering!$D$5:$D$12)</f>
        <v>51.201400750000012</v>
      </c>
      <c r="AH15" s="5">
        <f>($AK$3+(I15+R15)*12*7.57%)*SUM(Fasering!$D$5)</f>
        <v>0</v>
      </c>
      <c r="AI15" s="9">
        <f>($AK$3+(J15+S15)*12*7.57%)*SUM(Fasering!$D$5:$D$7)</f>
        <v>483.26340228868838</v>
      </c>
      <c r="AJ15" s="9">
        <f>($AK$3+(K15+T15)*12*7.57%)*SUM(Fasering!$D$5:$D$8)</f>
        <v>778.52815218200544</v>
      </c>
      <c r="AK15" s="9">
        <f>($AK$3+(L15+U15)*12*7.57%)*SUM(Fasering!$D$5:$D$9)</f>
        <v>1086.9080665326135</v>
      </c>
      <c r="AL15" s="9">
        <f>($AK$3+(M15+V15)*12*7.57%)*SUM(Fasering!$D$5:$D$10)</f>
        <v>1408.4031453405125</v>
      </c>
      <c r="AM15" s="9">
        <f>($AK$3+(N15+W15)*12*7.57%)*SUM(Fasering!$D$5:$D$11)</f>
        <v>1742.2464724082799</v>
      </c>
      <c r="AN15" s="82">
        <f>($AK$3+(O15+X15)*12*7.57%)*SUM(Fasering!$D$5:$D$12)</f>
        <v>2089.9423970848011</v>
      </c>
      <c r="AO15" s="5">
        <f>($AK$3+(I15+AA15)*12*7.57%)*SUM(Fasering!$D$5)</f>
        <v>0</v>
      </c>
      <c r="AP15" s="9">
        <f>($AK$3+(J15+AB15)*12*7.57%)*SUM(Fasering!$D$5:$D$7)</f>
        <v>480.15380919012551</v>
      </c>
      <c r="AQ15" s="9">
        <f>($AK$3+(K15+AC15)*12*7.57%)*SUM(Fasering!$D$5:$D$8)</f>
        <v>770.8265417708667</v>
      </c>
      <c r="AR15" s="9">
        <f>($AK$3+(L15+AD15)*12*7.57%)*SUM(Fasering!$D$5:$D$9)</f>
        <v>1072.5670667400839</v>
      </c>
      <c r="AS15" s="9">
        <f>($AK$3+(M15+AE15)*12*7.57%)*SUM(Fasering!$D$5:$D$10)</f>
        <v>1385.375384097777</v>
      </c>
      <c r="AT15" s="9">
        <f>($AK$3+(N15+AF15)*12*7.57%)*SUM(Fasering!$D$5:$D$11)</f>
        <v>1708.5110041917121</v>
      </c>
      <c r="AU15" s="82">
        <f>($AK$3+(O15+AG15)*12*7.57%)*SUM(Fasering!$D$5:$D$12)</f>
        <v>2043.4300257972009</v>
      </c>
    </row>
    <row r="16" spans="1:47" x14ac:dyDescent="0.3">
      <c r="A16" s="32">
        <f t="shared" si="7"/>
        <v>6</v>
      </c>
      <c r="B16" s="125">
        <v>19172.88</v>
      </c>
      <c r="C16" s="126"/>
      <c r="D16" s="125">
        <f t="shared" si="0"/>
        <v>25804.779192000002</v>
      </c>
      <c r="E16" s="127">
        <f t="shared" si="1"/>
        <v>639.68376699000248</v>
      </c>
      <c r="F16" s="125">
        <f t="shared" si="2"/>
        <v>2150.3982660000001</v>
      </c>
      <c r="G16" s="127">
        <f t="shared" si="8"/>
        <v>53.306980582500209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1906.8842685574562</v>
      </c>
      <c r="K16" s="61">
        <f>GEW!$E$12+($F16-GEW!$E$12)*SUM(Fasering!$D$5:$D$8)</f>
        <v>1955.6089747899928</v>
      </c>
      <c r="L16" s="61">
        <f>GEW!$E$12+($F16-GEW!$E$12)*SUM(Fasering!$D$5:$D$9)</f>
        <v>2004.3336810225296</v>
      </c>
      <c r="M16" s="61">
        <f>GEW!$E$12+($F16-GEW!$E$12)*SUM(Fasering!$D$5:$D$10)</f>
        <v>2053.0583872550665</v>
      </c>
      <c r="N16" s="61">
        <f>GEW!$E$12+($F16-GEW!$E$12)*SUM(Fasering!$D$5:$D$11)</f>
        <v>2101.6735597674633</v>
      </c>
      <c r="O16" s="73">
        <f>GEW!$E$12+($F16-GEW!$E$12)*SUM(Fasering!$D$5:$D$12)</f>
        <v>2150.3982660000001</v>
      </c>
      <c r="P16" s="130">
        <f t="shared" si="3"/>
        <v>102.40392308333332</v>
      </c>
      <c r="Q16" s="131">
        <f t="shared" si="4"/>
        <v>2.538526944373519</v>
      </c>
      <c r="R16" s="45">
        <f>$P16*SUM(Fasering!$D$5)</f>
        <v>0</v>
      </c>
      <c r="S16" s="45">
        <f>$P16*SUM(Fasering!$D$5:$D$7)</f>
        <v>26.477936481812367</v>
      </c>
      <c r="T16" s="45">
        <f>$P16*SUM(Fasering!$D$5:$D$8)</f>
        <v>41.669964173967927</v>
      </c>
      <c r="U16" s="45">
        <f>$P16*SUM(Fasering!$D$5:$D$9)</f>
        <v>56.861991866123489</v>
      </c>
      <c r="V16" s="45">
        <f>$P16*SUM(Fasering!$D$5:$D$10)</f>
        <v>72.054019558279052</v>
      </c>
      <c r="W16" s="45">
        <f>$P16*SUM(Fasering!$D$5:$D$11)</f>
        <v>87.211895391177791</v>
      </c>
      <c r="X16" s="72">
        <f>$P16*SUM(Fasering!$D$5:$D$12)</f>
        <v>102.40392308333335</v>
      </c>
      <c r="Y16" s="130">
        <f t="shared" si="5"/>
        <v>51.201400749999998</v>
      </c>
      <c r="Z16" s="131">
        <f t="shared" si="6"/>
        <v>1.2692495705244682</v>
      </c>
      <c r="AA16" s="71">
        <f>$Y16*SUM(Fasering!$D$5)</f>
        <v>0</v>
      </c>
      <c r="AB16" s="45">
        <f>$Y16*SUM(Fasering!$D$5:$D$7)</f>
        <v>13.238823240542111</v>
      </c>
      <c r="AC16" s="45">
        <f>$Y16*SUM(Fasering!$D$5:$D$8)</f>
        <v>20.834753890954403</v>
      </c>
      <c r="AD16" s="45">
        <f>$Y16*SUM(Fasering!$D$5:$D$9)</f>
        <v>28.430684541366695</v>
      </c>
      <c r="AE16" s="45">
        <f>$Y16*SUM(Fasering!$D$5:$D$10)</f>
        <v>36.026615191778987</v>
      </c>
      <c r="AF16" s="45">
        <f>$Y16*SUM(Fasering!$D$5:$D$11)</f>
        <v>43.60547009958772</v>
      </c>
      <c r="AG16" s="72">
        <f>$Y16*SUM(Fasering!$D$5:$D$12)</f>
        <v>51.201400750000012</v>
      </c>
      <c r="AH16" s="5">
        <f>($AK$3+(I16+R16)*12*7.57%)*SUM(Fasering!$D$5)</f>
        <v>0</v>
      </c>
      <c r="AI16" s="9">
        <f>($AK$3+(J16+S16)*12*7.57%)*SUM(Fasering!$D$5:$D$7)</f>
        <v>489.50922151178332</v>
      </c>
      <c r="AJ16" s="9">
        <f>($AK$3+(K16+T16)*12*7.57%)*SUM(Fasering!$D$5:$D$8)</f>
        <v>793.99733571502429</v>
      </c>
      <c r="AK16" s="9">
        <f>($AK$3+(L16+U16)*12*7.57%)*SUM(Fasering!$D$5:$D$9)</f>
        <v>1115.7128938342873</v>
      </c>
      <c r="AL16" s="9">
        <f>($AK$3+(M16+V16)*12*7.57%)*SUM(Fasering!$D$5:$D$10)</f>
        <v>1454.6558958695721</v>
      </c>
      <c r="AM16" s="9">
        <f>($AK$3+(N16+W16)*12*7.57%)*SUM(Fasering!$D$5:$D$11)</f>
        <v>1810.0063461951509</v>
      </c>
      <c r="AN16" s="82">
        <f>($AK$3+(O16+X16)*12*7.57%)*SUM(Fasering!$D$5:$D$12)</f>
        <v>2183.3655085633004</v>
      </c>
      <c r="AO16" s="5">
        <f>($AK$3+(I16+AA16)*12*7.57%)*SUM(Fasering!$D$5)</f>
        <v>0</v>
      </c>
      <c r="AP16" s="9">
        <f>($AK$3+(J16+AB16)*12*7.57%)*SUM(Fasering!$D$5:$D$7)</f>
        <v>486.3996284132204</v>
      </c>
      <c r="AQ16" s="9">
        <f>($AK$3+(K16+AC16)*12*7.57%)*SUM(Fasering!$D$5:$D$8)</f>
        <v>786.29572530388543</v>
      </c>
      <c r="AR16" s="9">
        <f>($AK$3+(L16+AD16)*12*7.57%)*SUM(Fasering!$D$5:$D$9)</f>
        <v>1101.3718940417573</v>
      </c>
      <c r="AS16" s="9">
        <f>($AK$3+(M16+AE16)*12*7.57%)*SUM(Fasering!$D$5:$D$10)</f>
        <v>1431.6281346268368</v>
      </c>
      <c r="AT16" s="9">
        <f>($AK$3+(N16+AF16)*12*7.57%)*SUM(Fasering!$D$5:$D$11)</f>
        <v>1776.2708779785821</v>
      </c>
      <c r="AU16" s="82">
        <f>($AK$3+(O16+AG16)*12*7.57%)*SUM(Fasering!$D$5:$D$12)</f>
        <v>2136.8531372757006</v>
      </c>
    </row>
    <row r="17" spans="1:47" x14ac:dyDescent="0.3">
      <c r="A17" s="32">
        <f t="shared" si="7"/>
        <v>7</v>
      </c>
      <c r="B17" s="125">
        <v>19172.88</v>
      </c>
      <c r="C17" s="126"/>
      <c r="D17" s="125">
        <f t="shared" si="0"/>
        <v>25804.779192000002</v>
      </c>
      <c r="E17" s="127">
        <f t="shared" si="1"/>
        <v>639.68376699000248</v>
      </c>
      <c r="F17" s="125">
        <f t="shared" si="2"/>
        <v>2150.3982660000001</v>
      </c>
      <c r="G17" s="127">
        <f t="shared" si="8"/>
        <v>53.306980582500209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1906.8842685574562</v>
      </c>
      <c r="K17" s="61">
        <f>GEW!$E$12+($F17-GEW!$E$12)*SUM(Fasering!$D$5:$D$8)</f>
        <v>1955.6089747899928</v>
      </c>
      <c r="L17" s="61">
        <f>GEW!$E$12+($F17-GEW!$E$12)*SUM(Fasering!$D$5:$D$9)</f>
        <v>2004.3336810225296</v>
      </c>
      <c r="M17" s="61">
        <f>GEW!$E$12+($F17-GEW!$E$12)*SUM(Fasering!$D$5:$D$10)</f>
        <v>2053.0583872550665</v>
      </c>
      <c r="N17" s="61">
        <f>GEW!$E$12+($F17-GEW!$E$12)*SUM(Fasering!$D$5:$D$11)</f>
        <v>2101.6735597674633</v>
      </c>
      <c r="O17" s="73">
        <f>GEW!$E$12+($F17-GEW!$E$12)*SUM(Fasering!$D$5:$D$12)</f>
        <v>2150.3982660000001</v>
      </c>
      <c r="P17" s="130">
        <f t="shared" si="3"/>
        <v>102.40392308333332</v>
      </c>
      <c r="Q17" s="131">
        <f t="shared" si="4"/>
        <v>2.538526944373519</v>
      </c>
      <c r="R17" s="45">
        <f>$P17*SUM(Fasering!$D$5)</f>
        <v>0</v>
      </c>
      <c r="S17" s="45">
        <f>$P17*SUM(Fasering!$D$5:$D$7)</f>
        <v>26.477936481812367</v>
      </c>
      <c r="T17" s="45">
        <f>$P17*SUM(Fasering!$D$5:$D$8)</f>
        <v>41.669964173967927</v>
      </c>
      <c r="U17" s="45">
        <f>$P17*SUM(Fasering!$D$5:$D$9)</f>
        <v>56.861991866123489</v>
      </c>
      <c r="V17" s="45">
        <f>$P17*SUM(Fasering!$D$5:$D$10)</f>
        <v>72.054019558279052</v>
      </c>
      <c r="W17" s="45">
        <f>$P17*SUM(Fasering!$D$5:$D$11)</f>
        <v>87.211895391177791</v>
      </c>
      <c r="X17" s="72">
        <f>$P17*SUM(Fasering!$D$5:$D$12)</f>
        <v>102.40392308333335</v>
      </c>
      <c r="Y17" s="130">
        <f t="shared" si="5"/>
        <v>51.201400749999998</v>
      </c>
      <c r="Z17" s="131">
        <f t="shared" si="6"/>
        <v>1.2692495705244682</v>
      </c>
      <c r="AA17" s="71">
        <f>$Y17*SUM(Fasering!$D$5)</f>
        <v>0</v>
      </c>
      <c r="AB17" s="45">
        <f>$Y17*SUM(Fasering!$D$5:$D$7)</f>
        <v>13.238823240542111</v>
      </c>
      <c r="AC17" s="45">
        <f>$Y17*SUM(Fasering!$D$5:$D$8)</f>
        <v>20.834753890954403</v>
      </c>
      <c r="AD17" s="45">
        <f>$Y17*SUM(Fasering!$D$5:$D$9)</f>
        <v>28.430684541366695</v>
      </c>
      <c r="AE17" s="45">
        <f>$Y17*SUM(Fasering!$D$5:$D$10)</f>
        <v>36.026615191778987</v>
      </c>
      <c r="AF17" s="45">
        <f>$Y17*SUM(Fasering!$D$5:$D$11)</f>
        <v>43.60547009958772</v>
      </c>
      <c r="AG17" s="72">
        <f>$Y17*SUM(Fasering!$D$5:$D$12)</f>
        <v>51.201400750000012</v>
      </c>
      <c r="AH17" s="5">
        <f>($AK$3+(I17+R17)*12*7.57%)*SUM(Fasering!$D$5)</f>
        <v>0</v>
      </c>
      <c r="AI17" s="9">
        <f>($AK$3+(J17+S17)*12*7.57%)*SUM(Fasering!$D$5:$D$7)</f>
        <v>489.50922151178332</v>
      </c>
      <c r="AJ17" s="9">
        <f>($AK$3+(K17+T17)*12*7.57%)*SUM(Fasering!$D$5:$D$8)</f>
        <v>793.99733571502429</v>
      </c>
      <c r="AK17" s="9">
        <f>($AK$3+(L17+U17)*12*7.57%)*SUM(Fasering!$D$5:$D$9)</f>
        <v>1115.7128938342873</v>
      </c>
      <c r="AL17" s="9">
        <f>($AK$3+(M17+V17)*12*7.57%)*SUM(Fasering!$D$5:$D$10)</f>
        <v>1454.6558958695721</v>
      </c>
      <c r="AM17" s="9">
        <f>($AK$3+(N17+W17)*12*7.57%)*SUM(Fasering!$D$5:$D$11)</f>
        <v>1810.0063461951509</v>
      </c>
      <c r="AN17" s="82">
        <f>($AK$3+(O17+X17)*12*7.57%)*SUM(Fasering!$D$5:$D$12)</f>
        <v>2183.3655085633004</v>
      </c>
      <c r="AO17" s="5">
        <f>($AK$3+(I17+AA17)*12*7.57%)*SUM(Fasering!$D$5)</f>
        <v>0</v>
      </c>
      <c r="AP17" s="9">
        <f>($AK$3+(J17+AB17)*12*7.57%)*SUM(Fasering!$D$5:$D$7)</f>
        <v>486.3996284132204</v>
      </c>
      <c r="AQ17" s="9">
        <f>($AK$3+(K17+AC17)*12*7.57%)*SUM(Fasering!$D$5:$D$8)</f>
        <v>786.29572530388543</v>
      </c>
      <c r="AR17" s="9">
        <f>($AK$3+(L17+AD17)*12*7.57%)*SUM(Fasering!$D$5:$D$9)</f>
        <v>1101.3718940417573</v>
      </c>
      <c r="AS17" s="9">
        <f>($AK$3+(M17+AE17)*12*7.57%)*SUM(Fasering!$D$5:$D$10)</f>
        <v>1431.6281346268368</v>
      </c>
      <c r="AT17" s="9">
        <f>($AK$3+(N17+AF17)*12*7.57%)*SUM(Fasering!$D$5:$D$11)</f>
        <v>1776.2708779785821</v>
      </c>
      <c r="AU17" s="82">
        <f>($AK$3+(O17+AG17)*12*7.57%)*SUM(Fasering!$D$5:$D$12)</f>
        <v>2136.8531372757006</v>
      </c>
    </row>
    <row r="18" spans="1:47" x14ac:dyDescent="0.3">
      <c r="A18" s="32">
        <f t="shared" si="7"/>
        <v>8</v>
      </c>
      <c r="B18" s="125">
        <v>20089.87</v>
      </c>
      <c r="C18" s="126"/>
      <c r="D18" s="125">
        <f t="shared" si="0"/>
        <v>27038.956033000002</v>
      </c>
      <c r="E18" s="127">
        <f t="shared" si="1"/>
        <v>670.27821172090171</v>
      </c>
      <c r="F18" s="125">
        <f t="shared" si="2"/>
        <v>2253.2463360833335</v>
      </c>
      <c r="G18" s="127">
        <f t="shared" si="8"/>
        <v>55.856517643408473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1933.477045327614</v>
      </c>
      <c r="K18" s="61">
        <f>GEW!$E$12+($F18-GEW!$E$12)*SUM(Fasering!$D$5:$D$8)</f>
        <v>1997.459670219373</v>
      </c>
      <c r="L18" s="61">
        <f>GEW!$E$12+($F18-GEW!$E$12)*SUM(Fasering!$D$5:$D$9)</f>
        <v>2061.4422951111319</v>
      </c>
      <c r="M18" s="61">
        <f>GEW!$E$12+($F18-GEW!$E$12)*SUM(Fasering!$D$5:$D$10)</f>
        <v>2125.4249200028908</v>
      </c>
      <c r="N18" s="61">
        <f>GEW!$E$12+($F18-GEW!$E$12)*SUM(Fasering!$D$5:$D$11)</f>
        <v>2189.2637111915747</v>
      </c>
      <c r="O18" s="73">
        <f>GEW!$E$12+($F18-GEW!$E$12)*SUM(Fasering!$D$5:$D$12)</f>
        <v>2253.2463360833335</v>
      </c>
      <c r="P18" s="130">
        <f t="shared" si="3"/>
        <v>88.756497083333343</v>
      </c>
      <c r="Q18" s="131">
        <f t="shared" si="4"/>
        <v>2.2002160908513244</v>
      </c>
      <c r="R18" s="45">
        <f>$P18*SUM(Fasering!$D$5)</f>
        <v>0</v>
      </c>
      <c r="S18" s="45">
        <f>$P18*SUM(Fasering!$D$5:$D$7)</f>
        <v>22.949207621745419</v>
      </c>
      <c r="T18" s="45">
        <f>$P18*SUM(Fasering!$D$5:$D$8)</f>
        <v>36.116585598577842</v>
      </c>
      <c r="U18" s="45">
        <f>$P18*SUM(Fasering!$D$5:$D$9)</f>
        <v>49.283963575410262</v>
      </c>
      <c r="V18" s="45">
        <f>$P18*SUM(Fasering!$D$5:$D$10)</f>
        <v>62.451341552242681</v>
      </c>
      <c r="W18" s="45">
        <f>$P18*SUM(Fasering!$D$5:$D$11)</f>
        <v>75.589119106500945</v>
      </c>
      <c r="X18" s="72">
        <f>$P18*SUM(Fasering!$D$5:$D$12)</f>
        <v>88.756497083333358</v>
      </c>
      <c r="Y18" s="130">
        <f t="shared" si="5"/>
        <v>37.556217916666689</v>
      </c>
      <c r="Z18" s="131">
        <f t="shared" si="6"/>
        <v>0.93099432365143908</v>
      </c>
      <c r="AA18" s="71">
        <f>$Y18*SUM(Fasering!$D$5)</f>
        <v>0</v>
      </c>
      <c r="AB18" s="45">
        <f>$Y18*SUM(Fasering!$D$5:$D$7)</f>
        <v>9.7106743819314563</v>
      </c>
      <c r="AC18" s="45">
        <f>$Y18*SUM(Fasering!$D$5:$D$8)</f>
        <v>15.282288099682562</v>
      </c>
      <c r="AD18" s="45">
        <f>$Y18*SUM(Fasering!$D$5:$D$9)</f>
        <v>20.85390181743367</v>
      </c>
      <c r="AE18" s="45">
        <f>$Y18*SUM(Fasering!$D$5:$D$10)</f>
        <v>26.425515535184775</v>
      </c>
      <c r="AF18" s="45">
        <f>$Y18*SUM(Fasering!$D$5:$D$11)</f>
        <v>31.984604198915591</v>
      </c>
      <c r="AG18" s="72">
        <f>$Y18*SUM(Fasering!$D$5:$D$12)</f>
        <v>37.556217916666697</v>
      </c>
      <c r="AH18" s="5">
        <f>($AK$3+(I18+R18)*12*7.57%)*SUM(Fasering!$D$5)</f>
        <v>0</v>
      </c>
      <c r="AI18" s="9">
        <f>($AK$3+(J18+S18)*12*7.57%)*SUM(Fasering!$D$5:$D$7)</f>
        <v>494.92648797813337</v>
      </c>
      <c r="AJ18" s="9">
        <f>($AK$3+(K18+T18)*12*7.57%)*SUM(Fasering!$D$5:$D$8)</f>
        <v>807.41442100391157</v>
      </c>
      <c r="AK18" s="9">
        <f>($AK$3+(L18+U18)*12*7.57%)*SUM(Fasering!$D$5:$D$9)</f>
        <v>1140.6965540134618</v>
      </c>
      <c r="AL18" s="9">
        <f>($AK$3+(M18+V18)*12*7.57%)*SUM(Fasering!$D$5:$D$10)</f>
        <v>1494.772887006784</v>
      </c>
      <c r="AM18" s="9">
        <f>($AK$3+(N18+W18)*12*7.57%)*SUM(Fasering!$D$5:$D$11)</f>
        <v>1868.7773862970503</v>
      </c>
      <c r="AN18" s="82">
        <f>($AK$3+(O18+X18)*12*7.57%)*SUM(Fasering!$D$5:$D$12)</f>
        <v>2264.3953736486005</v>
      </c>
      <c r="AO18" s="5">
        <f>($AK$3+(I18+AA18)*12*7.57%)*SUM(Fasering!$D$5)</f>
        <v>0</v>
      </c>
      <c r="AP18" s="9">
        <f>($AK$3+(J18+AB18)*12*7.57%)*SUM(Fasering!$D$5:$D$7)</f>
        <v>491.81703110988224</v>
      </c>
      <c r="AQ18" s="9">
        <f>($AK$3+(K18+AC18)*12*7.57%)*SUM(Fasering!$D$5:$D$8)</f>
        <v>799.71314799794277</v>
      </c>
      <c r="AR18" s="9">
        <f>($AK$3+(L18+AD18)*12*7.57%)*SUM(Fasering!$D$5:$D$9)</f>
        <v>1126.3561824956973</v>
      </c>
      <c r="AS18" s="9">
        <f>($AK$3+(M18+AE18)*12*7.57%)*SUM(Fasering!$D$5:$D$10)</f>
        <v>1471.7461346031459</v>
      </c>
      <c r="AT18" s="9">
        <f>($AK$3+(N18+AF18)*12*7.57%)*SUM(Fasering!$D$5:$D$11)</f>
        <v>1835.0433960209102</v>
      </c>
      <c r="AU18" s="82">
        <f>($AK$3+(O18+AG18)*12*7.57%)*SUM(Fasering!$D$5:$D$12)</f>
        <v>2217.8850400536012</v>
      </c>
    </row>
    <row r="19" spans="1:47" x14ac:dyDescent="0.3">
      <c r="A19" s="32">
        <f t="shared" si="7"/>
        <v>9</v>
      </c>
      <c r="B19" s="125">
        <v>20089.87</v>
      </c>
      <c r="C19" s="126"/>
      <c r="D19" s="125">
        <f t="shared" si="0"/>
        <v>27038.956033000002</v>
      </c>
      <c r="E19" s="127">
        <f t="shared" si="1"/>
        <v>670.27821172090171</v>
      </c>
      <c r="F19" s="125">
        <f t="shared" si="2"/>
        <v>2253.2463360833335</v>
      </c>
      <c r="G19" s="127">
        <f t="shared" si="8"/>
        <v>55.856517643408473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1933.477045327614</v>
      </c>
      <c r="K19" s="61">
        <f>GEW!$E$12+($F19-GEW!$E$12)*SUM(Fasering!$D$5:$D$8)</f>
        <v>1997.459670219373</v>
      </c>
      <c r="L19" s="61">
        <f>GEW!$E$12+($F19-GEW!$E$12)*SUM(Fasering!$D$5:$D$9)</f>
        <v>2061.4422951111319</v>
      </c>
      <c r="M19" s="61">
        <f>GEW!$E$12+($F19-GEW!$E$12)*SUM(Fasering!$D$5:$D$10)</f>
        <v>2125.4249200028908</v>
      </c>
      <c r="N19" s="61">
        <f>GEW!$E$12+($F19-GEW!$E$12)*SUM(Fasering!$D$5:$D$11)</f>
        <v>2189.2637111915747</v>
      </c>
      <c r="O19" s="73">
        <f>GEW!$E$12+($F19-GEW!$E$12)*SUM(Fasering!$D$5:$D$12)</f>
        <v>2253.2463360833335</v>
      </c>
      <c r="P19" s="130">
        <f t="shared" si="3"/>
        <v>88.756497083333343</v>
      </c>
      <c r="Q19" s="131">
        <f t="shared" si="4"/>
        <v>2.2002160908513244</v>
      </c>
      <c r="R19" s="45">
        <f>$P19*SUM(Fasering!$D$5)</f>
        <v>0</v>
      </c>
      <c r="S19" s="45">
        <f>$P19*SUM(Fasering!$D$5:$D$7)</f>
        <v>22.949207621745419</v>
      </c>
      <c r="T19" s="45">
        <f>$P19*SUM(Fasering!$D$5:$D$8)</f>
        <v>36.116585598577842</v>
      </c>
      <c r="U19" s="45">
        <f>$P19*SUM(Fasering!$D$5:$D$9)</f>
        <v>49.283963575410262</v>
      </c>
      <c r="V19" s="45">
        <f>$P19*SUM(Fasering!$D$5:$D$10)</f>
        <v>62.451341552242681</v>
      </c>
      <c r="W19" s="45">
        <f>$P19*SUM(Fasering!$D$5:$D$11)</f>
        <v>75.589119106500945</v>
      </c>
      <c r="X19" s="72">
        <f>$P19*SUM(Fasering!$D$5:$D$12)</f>
        <v>88.756497083333358</v>
      </c>
      <c r="Y19" s="130">
        <f t="shared" si="5"/>
        <v>37.556217916666689</v>
      </c>
      <c r="Z19" s="131">
        <f t="shared" si="6"/>
        <v>0.93099432365143908</v>
      </c>
      <c r="AA19" s="71">
        <f>$Y19*SUM(Fasering!$D$5)</f>
        <v>0</v>
      </c>
      <c r="AB19" s="45">
        <f>$Y19*SUM(Fasering!$D$5:$D$7)</f>
        <v>9.7106743819314563</v>
      </c>
      <c r="AC19" s="45">
        <f>$Y19*SUM(Fasering!$D$5:$D$8)</f>
        <v>15.282288099682562</v>
      </c>
      <c r="AD19" s="45">
        <f>$Y19*SUM(Fasering!$D$5:$D$9)</f>
        <v>20.85390181743367</v>
      </c>
      <c r="AE19" s="45">
        <f>$Y19*SUM(Fasering!$D$5:$D$10)</f>
        <v>26.425515535184775</v>
      </c>
      <c r="AF19" s="45">
        <f>$Y19*SUM(Fasering!$D$5:$D$11)</f>
        <v>31.984604198915591</v>
      </c>
      <c r="AG19" s="72">
        <f>$Y19*SUM(Fasering!$D$5:$D$12)</f>
        <v>37.556217916666697</v>
      </c>
      <c r="AH19" s="5">
        <f>($AK$3+(I19+R19)*12*7.57%)*SUM(Fasering!$D$5)</f>
        <v>0</v>
      </c>
      <c r="AI19" s="9">
        <f>($AK$3+(J19+S19)*12*7.57%)*SUM(Fasering!$D$5:$D$7)</f>
        <v>494.92648797813337</v>
      </c>
      <c r="AJ19" s="9">
        <f>($AK$3+(K19+T19)*12*7.57%)*SUM(Fasering!$D$5:$D$8)</f>
        <v>807.41442100391157</v>
      </c>
      <c r="AK19" s="9">
        <f>($AK$3+(L19+U19)*12*7.57%)*SUM(Fasering!$D$5:$D$9)</f>
        <v>1140.6965540134618</v>
      </c>
      <c r="AL19" s="9">
        <f>($AK$3+(M19+V19)*12*7.57%)*SUM(Fasering!$D$5:$D$10)</f>
        <v>1494.772887006784</v>
      </c>
      <c r="AM19" s="9">
        <f>($AK$3+(N19+W19)*12*7.57%)*SUM(Fasering!$D$5:$D$11)</f>
        <v>1868.7773862970503</v>
      </c>
      <c r="AN19" s="82">
        <f>($AK$3+(O19+X19)*12*7.57%)*SUM(Fasering!$D$5:$D$12)</f>
        <v>2264.3953736486005</v>
      </c>
      <c r="AO19" s="5">
        <f>($AK$3+(I19+AA19)*12*7.57%)*SUM(Fasering!$D$5)</f>
        <v>0</v>
      </c>
      <c r="AP19" s="9">
        <f>($AK$3+(J19+AB19)*12*7.57%)*SUM(Fasering!$D$5:$D$7)</f>
        <v>491.81703110988224</v>
      </c>
      <c r="AQ19" s="9">
        <f>($AK$3+(K19+AC19)*12*7.57%)*SUM(Fasering!$D$5:$D$8)</f>
        <v>799.71314799794277</v>
      </c>
      <c r="AR19" s="9">
        <f>($AK$3+(L19+AD19)*12*7.57%)*SUM(Fasering!$D$5:$D$9)</f>
        <v>1126.3561824956973</v>
      </c>
      <c r="AS19" s="9">
        <f>($AK$3+(M19+AE19)*12*7.57%)*SUM(Fasering!$D$5:$D$10)</f>
        <v>1471.7461346031459</v>
      </c>
      <c r="AT19" s="9">
        <f>($AK$3+(N19+AF19)*12*7.57%)*SUM(Fasering!$D$5:$D$11)</f>
        <v>1835.0433960209102</v>
      </c>
      <c r="AU19" s="82">
        <f>($AK$3+(O19+AG19)*12*7.57%)*SUM(Fasering!$D$5:$D$12)</f>
        <v>2217.8850400536012</v>
      </c>
    </row>
    <row r="20" spans="1:47" x14ac:dyDescent="0.3">
      <c r="A20" s="32">
        <f t="shared" si="7"/>
        <v>10</v>
      </c>
      <c r="B20" s="125">
        <v>21006.86</v>
      </c>
      <c r="C20" s="126"/>
      <c r="D20" s="125">
        <f t="shared" si="0"/>
        <v>28273.132874000003</v>
      </c>
      <c r="E20" s="127">
        <f t="shared" si="1"/>
        <v>700.87265645180094</v>
      </c>
      <c r="F20" s="125">
        <f t="shared" si="2"/>
        <v>2356.0944061666669</v>
      </c>
      <c r="G20" s="127">
        <f t="shared" si="8"/>
        <v>58.406054704316738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1960.0698220977717</v>
      </c>
      <c r="K20" s="61">
        <f>GEW!$E$12+($F20-GEW!$E$12)*SUM(Fasering!$D$5:$D$8)</f>
        <v>2039.3103656487528</v>
      </c>
      <c r="L20" s="61">
        <f>GEW!$E$12+($F20-GEW!$E$12)*SUM(Fasering!$D$5:$D$9)</f>
        <v>2118.5509091997342</v>
      </c>
      <c r="M20" s="61">
        <f>GEW!$E$12+($F20-GEW!$E$12)*SUM(Fasering!$D$5:$D$10)</f>
        <v>2197.7914527507155</v>
      </c>
      <c r="N20" s="61">
        <f>GEW!$E$12+($F20-GEW!$E$12)*SUM(Fasering!$D$5:$D$11)</f>
        <v>2276.8538626156856</v>
      </c>
      <c r="O20" s="73">
        <f>GEW!$E$12+($F20-GEW!$E$12)*SUM(Fasering!$D$5:$D$12)</f>
        <v>2356.0944061666669</v>
      </c>
      <c r="P20" s="125">
        <f t="shared" si="3"/>
        <v>51.201400749999998</v>
      </c>
      <c r="Q20" s="127">
        <f t="shared" si="4"/>
        <v>1.2692495705244682</v>
      </c>
      <c r="R20" s="45">
        <f>$P20*SUM(Fasering!$D$5)</f>
        <v>0</v>
      </c>
      <c r="S20" s="45">
        <f>$P20*SUM(Fasering!$D$5:$D$7)</f>
        <v>13.238823240542111</v>
      </c>
      <c r="T20" s="45">
        <f>$P20*SUM(Fasering!$D$5:$D$8)</f>
        <v>20.834753890954403</v>
      </c>
      <c r="U20" s="45">
        <f>$P20*SUM(Fasering!$D$5:$D$9)</f>
        <v>28.430684541366695</v>
      </c>
      <c r="V20" s="45">
        <f>$P20*SUM(Fasering!$D$5:$D$10)</f>
        <v>36.026615191778987</v>
      </c>
      <c r="W20" s="45">
        <f>$P20*SUM(Fasering!$D$5:$D$11)</f>
        <v>43.60547009958772</v>
      </c>
      <c r="X20" s="72">
        <f>$P20*SUM(Fasering!$D$5:$D$12)</f>
        <v>51.201400750000012</v>
      </c>
      <c r="Y20" s="125">
        <f t="shared" si="5"/>
        <v>25.601261166666667</v>
      </c>
      <c r="Z20" s="127">
        <f t="shared" si="6"/>
        <v>0.63463868692452552</v>
      </c>
      <c r="AA20" s="71">
        <f>$Y20*SUM(Fasering!$D$5)</f>
        <v>0</v>
      </c>
      <c r="AB20" s="45">
        <f>$Y20*SUM(Fasering!$D$5:$D$7)</f>
        <v>6.6195566206351284</v>
      </c>
      <c r="AC20" s="45">
        <f>$Y20*SUM(Fasering!$D$5:$D$8)</f>
        <v>10.417605141506764</v>
      </c>
      <c r="AD20" s="45">
        <f>$Y20*SUM(Fasering!$D$5:$D$9)</f>
        <v>14.215653662378397</v>
      </c>
      <c r="AE20" s="45">
        <f>$Y20*SUM(Fasering!$D$5:$D$10)</f>
        <v>18.013702183250032</v>
      </c>
      <c r="AF20" s="45">
        <f>$Y20*SUM(Fasering!$D$5:$D$11)</f>
        <v>21.803212645795039</v>
      </c>
      <c r="AG20" s="72">
        <f>$Y20*SUM(Fasering!$D$5:$D$12)</f>
        <v>25.601261166666674</v>
      </c>
      <c r="AH20" s="5">
        <f>($AK$3+(I20+R20)*12*7.57%)*SUM(Fasering!$D$5)</f>
        <v>0</v>
      </c>
      <c r="AI20" s="9">
        <f>($AK$3+(J20+S20)*12*7.57%)*SUM(Fasering!$D$5:$D$7)</f>
        <v>498.89181178065763</v>
      </c>
      <c r="AJ20" s="9">
        <f>($AK$3+(K20+T20)*12*7.57%)*SUM(Fasering!$D$5:$D$8)</f>
        <v>817.23544199060302</v>
      </c>
      <c r="AK20" s="9">
        <f>($AK$3+(L20+U20)*12*7.57%)*SUM(Fasering!$D$5:$D$9)</f>
        <v>1158.984061744166</v>
      </c>
      <c r="AL20" s="9">
        <f>($AK$3+(M20+V20)*12*7.57%)*SUM(Fasering!$D$5:$D$10)</f>
        <v>1524.1376710413463</v>
      </c>
      <c r="AM20" s="9">
        <f>($AK$3+(N20+W20)*12*7.57%)*SUM(Fasering!$D$5:$D$11)</f>
        <v>1911.7965373140378</v>
      </c>
      <c r="AN20" s="82">
        <f>($AK$3+(O20+X20)*12*7.57%)*SUM(Fasering!$D$5:$D$12)</f>
        <v>2323.707511003101</v>
      </c>
      <c r="AO20" s="5">
        <f>($AK$3+(I20+AA20)*12*7.57%)*SUM(Fasering!$D$5)</f>
        <v>0</v>
      </c>
      <c r="AP20" s="9">
        <f>($AK$3+(J20+AB20)*12*7.57%)*SUM(Fasering!$D$5:$D$7)</f>
        <v>497.3370833465321</v>
      </c>
      <c r="AQ20" s="9">
        <f>($AK$3+(K20+AC20)*12*7.57%)*SUM(Fasering!$D$5:$D$8)</f>
        <v>813.38480548761856</v>
      </c>
      <c r="AR20" s="9">
        <f>($AK$3+(L20+AD20)*12*7.57%)*SUM(Fasering!$D$5:$D$9)</f>
        <v>1151.8138759852839</v>
      </c>
      <c r="AS20" s="9">
        <f>($AK$3+(M20+AE20)*12*7.57%)*SUM(Fasering!$D$5:$D$10)</f>
        <v>1512.6242948395275</v>
      </c>
      <c r="AT20" s="9">
        <f>($AK$3+(N20+AF20)*12*7.57%)*SUM(Fasering!$D$5:$D$11)</f>
        <v>1894.9295421759678</v>
      </c>
      <c r="AU20" s="82">
        <f>($AK$3+(O20+AG20)*12*7.57%)*SUM(Fasering!$D$5:$D$12)</f>
        <v>2300.4523442056006</v>
      </c>
    </row>
    <row r="21" spans="1:47" x14ac:dyDescent="0.3">
      <c r="A21" s="32">
        <f t="shared" si="7"/>
        <v>11</v>
      </c>
      <c r="B21" s="125">
        <v>21006.86</v>
      </c>
      <c r="C21" s="126"/>
      <c r="D21" s="125">
        <f t="shared" si="0"/>
        <v>28273.132874000003</v>
      </c>
      <c r="E21" s="127">
        <f t="shared" si="1"/>
        <v>700.87265645180094</v>
      </c>
      <c r="F21" s="125">
        <f t="shared" si="2"/>
        <v>2356.0944061666669</v>
      </c>
      <c r="G21" s="127">
        <f t="shared" si="8"/>
        <v>58.406054704316738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1960.0698220977717</v>
      </c>
      <c r="K21" s="61">
        <f>GEW!$E$12+($F21-GEW!$E$12)*SUM(Fasering!$D$5:$D$8)</f>
        <v>2039.3103656487528</v>
      </c>
      <c r="L21" s="61">
        <f>GEW!$E$12+($F21-GEW!$E$12)*SUM(Fasering!$D$5:$D$9)</f>
        <v>2118.5509091997342</v>
      </c>
      <c r="M21" s="61">
        <f>GEW!$E$12+($F21-GEW!$E$12)*SUM(Fasering!$D$5:$D$10)</f>
        <v>2197.7914527507155</v>
      </c>
      <c r="N21" s="61">
        <f>GEW!$E$12+($F21-GEW!$E$12)*SUM(Fasering!$D$5:$D$11)</f>
        <v>2276.8538626156856</v>
      </c>
      <c r="O21" s="73">
        <f>GEW!$E$12+($F21-GEW!$E$12)*SUM(Fasering!$D$5:$D$12)</f>
        <v>2356.0944061666669</v>
      </c>
      <c r="P21" s="125">
        <f t="shared" si="3"/>
        <v>51.201400749999998</v>
      </c>
      <c r="Q21" s="127">
        <f t="shared" si="4"/>
        <v>1.2692495705244682</v>
      </c>
      <c r="R21" s="45">
        <f>$P21*SUM(Fasering!$D$5)</f>
        <v>0</v>
      </c>
      <c r="S21" s="45">
        <f>$P21*SUM(Fasering!$D$5:$D$7)</f>
        <v>13.238823240542111</v>
      </c>
      <c r="T21" s="45">
        <f>$P21*SUM(Fasering!$D$5:$D$8)</f>
        <v>20.834753890954403</v>
      </c>
      <c r="U21" s="45">
        <f>$P21*SUM(Fasering!$D$5:$D$9)</f>
        <v>28.430684541366695</v>
      </c>
      <c r="V21" s="45">
        <f>$P21*SUM(Fasering!$D$5:$D$10)</f>
        <v>36.026615191778987</v>
      </c>
      <c r="W21" s="45">
        <f>$P21*SUM(Fasering!$D$5:$D$11)</f>
        <v>43.60547009958772</v>
      </c>
      <c r="X21" s="72">
        <f>$P21*SUM(Fasering!$D$5:$D$12)</f>
        <v>51.201400750000012</v>
      </c>
      <c r="Y21" s="125">
        <f t="shared" si="5"/>
        <v>25.601261166666667</v>
      </c>
      <c r="Z21" s="127">
        <f t="shared" si="6"/>
        <v>0.63463868692452552</v>
      </c>
      <c r="AA21" s="71">
        <f>$Y21*SUM(Fasering!$D$5)</f>
        <v>0</v>
      </c>
      <c r="AB21" s="45">
        <f>$Y21*SUM(Fasering!$D$5:$D$7)</f>
        <v>6.6195566206351284</v>
      </c>
      <c r="AC21" s="45">
        <f>$Y21*SUM(Fasering!$D$5:$D$8)</f>
        <v>10.417605141506764</v>
      </c>
      <c r="AD21" s="45">
        <f>$Y21*SUM(Fasering!$D$5:$D$9)</f>
        <v>14.215653662378397</v>
      </c>
      <c r="AE21" s="45">
        <f>$Y21*SUM(Fasering!$D$5:$D$10)</f>
        <v>18.013702183250032</v>
      </c>
      <c r="AF21" s="45">
        <f>$Y21*SUM(Fasering!$D$5:$D$11)</f>
        <v>21.803212645795039</v>
      </c>
      <c r="AG21" s="72">
        <f>$Y21*SUM(Fasering!$D$5:$D$12)</f>
        <v>25.601261166666674</v>
      </c>
      <c r="AH21" s="5">
        <f>($AK$3+(I21+R21)*12*7.57%)*SUM(Fasering!$D$5)</f>
        <v>0</v>
      </c>
      <c r="AI21" s="9">
        <f>($AK$3+(J21+S21)*12*7.57%)*SUM(Fasering!$D$5:$D$7)</f>
        <v>498.89181178065763</v>
      </c>
      <c r="AJ21" s="9">
        <f>($AK$3+(K21+T21)*12*7.57%)*SUM(Fasering!$D$5:$D$8)</f>
        <v>817.23544199060302</v>
      </c>
      <c r="AK21" s="9">
        <f>($AK$3+(L21+U21)*12*7.57%)*SUM(Fasering!$D$5:$D$9)</f>
        <v>1158.984061744166</v>
      </c>
      <c r="AL21" s="9">
        <f>($AK$3+(M21+V21)*12*7.57%)*SUM(Fasering!$D$5:$D$10)</f>
        <v>1524.1376710413463</v>
      </c>
      <c r="AM21" s="9">
        <f>($AK$3+(N21+W21)*12*7.57%)*SUM(Fasering!$D$5:$D$11)</f>
        <v>1911.7965373140378</v>
      </c>
      <c r="AN21" s="82">
        <f>($AK$3+(O21+X21)*12*7.57%)*SUM(Fasering!$D$5:$D$12)</f>
        <v>2323.707511003101</v>
      </c>
      <c r="AO21" s="5">
        <f>($AK$3+(I21+AA21)*12*7.57%)*SUM(Fasering!$D$5)</f>
        <v>0</v>
      </c>
      <c r="AP21" s="9">
        <f>($AK$3+(J21+AB21)*12*7.57%)*SUM(Fasering!$D$5:$D$7)</f>
        <v>497.3370833465321</v>
      </c>
      <c r="AQ21" s="9">
        <f>($AK$3+(K21+AC21)*12*7.57%)*SUM(Fasering!$D$5:$D$8)</f>
        <v>813.38480548761856</v>
      </c>
      <c r="AR21" s="9">
        <f>($AK$3+(L21+AD21)*12*7.57%)*SUM(Fasering!$D$5:$D$9)</f>
        <v>1151.8138759852839</v>
      </c>
      <c r="AS21" s="9">
        <f>($AK$3+(M21+AE21)*12*7.57%)*SUM(Fasering!$D$5:$D$10)</f>
        <v>1512.6242948395275</v>
      </c>
      <c r="AT21" s="9">
        <f>($AK$3+(N21+AF21)*12*7.57%)*SUM(Fasering!$D$5:$D$11)</f>
        <v>1894.9295421759678</v>
      </c>
      <c r="AU21" s="82">
        <f>($AK$3+(O21+AG21)*12*7.57%)*SUM(Fasering!$D$5:$D$12)</f>
        <v>2300.4523442056006</v>
      </c>
    </row>
    <row r="22" spans="1:47" x14ac:dyDescent="0.3">
      <c r="A22" s="32">
        <f t="shared" si="7"/>
        <v>12</v>
      </c>
      <c r="B22" s="125">
        <v>21923.82</v>
      </c>
      <c r="C22" s="126"/>
      <c r="D22" s="125">
        <f t="shared" si="0"/>
        <v>29507.269338000002</v>
      </c>
      <c r="E22" s="127">
        <f t="shared" si="1"/>
        <v>731.46610026301505</v>
      </c>
      <c r="F22" s="125">
        <f t="shared" si="2"/>
        <v>2458.9391114999999</v>
      </c>
      <c r="G22" s="127">
        <f t="shared" si="8"/>
        <v>60.955508355251247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1986.6617288657449</v>
      </c>
      <c r="K22" s="61">
        <f>GEW!$E$12+($F22-GEW!$E$12)*SUM(Fasering!$D$5:$D$8)</f>
        <v>2081.1596919019557</v>
      </c>
      <c r="L22" s="61">
        <f>GEW!$E$12+($F22-GEW!$E$12)*SUM(Fasering!$D$5:$D$9)</f>
        <v>2175.6576549381662</v>
      </c>
      <c r="M22" s="61">
        <f>GEW!$E$12+($F22-GEW!$E$12)*SUM(Fasering!$D$5:$D$10)</f>
        <v>2270.1556179743766</v>
      </c>
      <c r="N22" s="61">
        <f>GEW!$E$12+($F22-GEW!$E$12)*SUM(Fasering!$D$5:$D$11)</f>
        <v>2364.4411484637894</v>
      </c>
      <c r="O22" s="73">
        <f>GEW!$E$12+($F22-GEW!$E$12)*SUM(Fasering!$D$5:$D$12)</f>
        <v>2458.9391114999999</v>
      </c>
      <c r="P22" s="125">
        <f t="shared" si="3"/>
        <v>51.201400749999998</v>
      </c>
      <c r="Q22" s="127">
        <f t="shared" si="4"/>
        <v>1.2692495705244682</v>
      </c>
      <c r="R22" s="45">
        <f>$P22*SUM(Fasering!$D$5)</f>
        <v>0</v>
      </c>
      <c r="S22" s="45">
        <f>$P22*SUM(Fasering!$D$5:$D$7)</f>
        <v>13.238823240542111</v>
      </c>
      <c r="T22" s="45">
        <f>$P22*SUM(Fasering!$D$5:$D$8)</f>
        <v>20.834753890954403</v>
      </c>
      <c r="U22" s="45">
        <f>$P22*SUM(Fasering!$D$5:$D$9)</f>
        <v>28.430684541366695</v>
      </c>
      <c r="V22" s="45">
        <f>$P22*SUM(Fasering!$D$5:$D$10)</f>
        <v>36.026615191778987</v>
      </c>
      <c r="W22" s="45">
        <f>$P22*SUM(Fasering!$D$5:$D$11)</f>
        <v>43.60547009958772</v>
      </c>
      <c r="X22" s="72">
        <f>$P22*SUM(Fasering!$D$5:$D$12)</f>
        <v>51.201400750000012</v>
      </c>
      <c r="Y22" s="125">
        <f t="shared" si="5"/>
        <v>25.601261166666667</v>
      </c>
      <c r="Z22" s="127">
        <f t="shared" si="6"/>
        <v>0.63463868692452552</v>
      </c>
      <c r="AA22" s="71">
        <f>$Y22*SUM(Fasering!$D$5)</f>
        <v>0</v>
      </c>
      <c r="AB22" s="45">
        <f>$Y22*SUM(Fasering!$D$5:$D$7)</f>
        <v>6.6195566206351284</v>
      </c>
      <c r="AC22" s="45">
        <f>$Y22*SUM(Fasering!$D$5:$D$8)</f>
        <v>10.417605141506764</v>
      </c>
      <c r="AD22" s="45">
        <f>$Y22*SUM(Fasering!$D$5:$D$9)</f>
        <v>14.215653662378397</v>
      </c>
      <c r="AE22" s="45">
        <f>$Y22*SUM(Fasering!$D$5:$D$10)</f>
        <v>18.013702183250032</v>
      </c>
      <c r="AF22" s="45">
        <f>$Y22*SUM(Fasering!$D$5:$D$11)</f>
        <v>21.803212645795039</v>
      </c>
      <c r="AG22" s="72">
        <f>$Y22*SUM(Fasering!$D$5:$D$12)</f>
        <v>25.601261166666674</v>
      </c>
      <c r="AH22" s="5">
        <f>($AK$3+(I22+R22)*12*7.57%)*SUM(Fasering!$D$5)</f>
        <v>0</v>
      </c>
      <c r="AI22" s="9">
        <f>($AK$3+(J22+S22)*12*7.57%)*SUM(Fasering!$D$5:$D$7)</f>
        <v>505.13769911890842</v>
      </c>
      <c r="AJ22" s="9">
        <f>($AK$3+(K22+T22)*12*7.57%)*SUM(Fasering!$D$5:$D$8)</f>
        <v>832.7047942262069</v>
      </c>
      <c r="AK22" s="9">
        <f>($AK$3+(L22+U22)*12*7.57%)*SUM(Fasering!$D$5:$D$9)</f>
        <v>1187.7892031832223</v>
      </c>
      <c r="AL22" s="9">
        <f>($AK$3+(M22+V22)*12*7.57%)*SUM(Fasering!$D$5:$D$10)</f>
        <v>1570.3909259899544</v>
      </c>
      <c r="AM22" s="9">
        <f>($AK$3+(N22+W22)*12*7.57%)*SUM(Fasering!$D$5:$D$11)</f>
        <v>1979.5571500711228</v>
      </c>
      <c r="AN22" s="82">
        <f>($AK$3+(O22+X22)*12*7.57%)*SUM(Fasering!$D$5:$D$12)</f>
        <v>2417.1316413279005</v>
      </c>
      <c r="AO22" s="5">
        <f>($AK$3+(I22+AA22)*12*7.57%)*SUM(Fasering!$D$5)</f>
        <v>0</v>
      </c>
      <c r="AP22" s="9">
        <f>($AK$3+(J22+AB22)*12*7.57%)*SUM(Fasering!$D$5:$D$7)</f>
        <v>503.58297068478282</v>
      </c>
      <c r="AQ22" s="9">
        <f>($AK$3+(K22+AC22)*12*7.57%)*SUM(Fasering!$D$5:$D$8)</f>
        <v>828.85415772322244</v>
      </c>
      <c r="AR22" s="9">
        <f>($AK$3+(L22+AD22)*12*7.57%)*SUM(Fasering!$D$5:$D$9)</f>
        <v>1180.61901742434</v>
      </c>
      <c r="AS22" s="9">
        <f>($AK$3+(M22+AE22)*12*7.57%)*SUM(Fasering!$D$5:$D$10)</f>
        <v>1558.8775497881359</v>
      </c>
      <c r="AT22" s="9">
        <f>($AK$3+(N22+AF22)*12*7.57%)*SUM(Fasering!$D$5:$D$11)</f>
        <v>1962.690154933053</v>
      </c>
      <c r="AU22" s="82">
        <f>($AK$3+(O22+AG22)*12*7.57%)*SUM(Fasering!$D$5:$D$12)</f>
        <v>2393.8764745304002</v>
      </c>
    </row>
    <row r="23" spans="1:47" x14ac:dyDescent="0.3">
      <c r="A23" s="32">
        <f t="shared" si="7"/>
        <v>13</v>
      </c>
      <c r="B23" s="125">
        <v>21923.82</v>
      </c>
      <c r="C23" s="126"/>
      <c r="D23" s="125">
        <f t="shared" si="0"/>
        <v>29507.269338000002</v>
      </c>
      <c r="E23" s="127">
        <f t="shared" si="1"/>
        <v>731.46610026301505</v>
      </c>
      <c r="F23" s="125">
        <f t="shared" si="2"/>
        <v>2458.9391114999999</v>
      </c>
      <c r="G23" s="127">
        <f t="shared" si="8"/>
        <v>60.955508355251247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1986.6617288657449</v>
      </c>
      <c r="K23" s="61">
        <f>GEW!$E$12+($F23-GEW!$E$12)*SUM(Fasering!$D$5:$D$8)</f>
        <v>2081.1596919019557</v>
      </c>
      <c r="L23" s="61">
        <f>GEW!$E$12+($F23-GEW!$E$12)*SUM(Fasering!$D$5:$D$9)</f>
        <v>2175.6576549381662</v>
      </c>
      <c r="M23" s="61">
        <f>GEW!$E$12+($F23-GEW!$E$12)*SUM(Fasering!$D$5:$D$10)</f>
        <v>2270.1556179743766</v>
      </c>
      <c r="N23" s="61">
        <f>GEW!$E$12+($F23-GEW!$E$12)*SUM(Fasering!$D$5:$D$11)</f>
        <v>2364.4411484637894</v>
      </c>
      <c r="O23" s="73">
        <f>GEW!$E$12+($F23-GEW!$E$12)*SUM(Fasering!$D$5:$D$12)</f>
        <v>2458.9391114999999</v>
      </c>
      <c r="P23" s="125">
        <f t="shared" si="3"/>
        <v>51.201400749999998</v>
      </c>
      <c r="Q23" s="127">
        <f t="shared" si="4"/>
        <v>1.2692495705244682</v>
      </c>
      <c r="R23" s="45">
        <f>$P23*SUM(Fasering!$D$5)</f>
        <v>0</v>
      </c>
      <c r="S23" s="45">
        <f>$P23*SUM(Fasering!$D$5:$D$7)</f>
        <v>13.238823240542111</v>
      </c>
      <c r="T23" s="45">
        <f>$P23*SUM(Fasering!$D$5:$D$8)</f>
        <v>20.834753890954403</v>
      </c>
      <c r="U23" s="45">
        <f>$P23*SUM(Fasering!$D$5:$D$9)</f>
        <v>28.430684541366695</v>
      </c>
      <c r="V23" s="45">
        <f>$P23*SUM(Fasering!$D$5:$D$10)</f>
        <v>36.026615191778987</v>
      </c>
      <c r="W23" s="45">
        <f>$P23*SUM(Fasering!$D$5:$D$11)</f>
        <v>43.60547009958772</v>
      </c>
      <c r="X23" s="72">
        <f>$P23*SUM(Fasering!$D$5:$D$12)</f>
        <v>51.201400750000012</v>
      </c>
      <c r="Y23" s="125">
        <f t="shared" si="5"/>
        <v>25.601261166666667</v>
      </c>
      <c r="Z23" s="127">
        <f t="shared" si="6"/>
        <v>0.63463868692452552</v>
      </c>
      <c r="AA23" s="71">
        <f>$Y23*SUM(Fasering!$D$5)</f>
        <v>0</v>
      </c>
      <c r="AB23" s="45">
        <f>$Y23*SUM(Fasering!$D$5:$D$7)</f>
        <v>6.6195566206351284</v>
      </c>
      <c r="AC23" s="45">
        <f>$Y23*SUM(Fasering!$D$5:$D$8)</f>
        <v>10.417605141506764</v>
      </c>
      <c r="AD23" s="45">
        <f>$Y23*SUM(Fasering!$D$5:$D$9)</f>
        <v>14.215653662378397</v>
      </c>
      <c r="AE23" s="45">
        <f>$Y23*SUM(Fasering!$D$5:$D$10)</f>
        <v>18.013702183250032</v>
      </c>
      <c r="AF23" s="45">
        <f>$Y23*SUM(Fasering!$D$5:$D$11)</f>
        <v>21.803212645795039</v>
      </c>
      <c r="AG23" s="72">
        <f>$Y23*SUM(Fasering!$D$5:$D$12)</f>
        <v>25.601261166666674</v>
      </c>
      <c r="AH23" s="5">
        <f>($AK$3+(I23+R23)*12*7.57%)*SUM(Fasering!$D$5)</f>
        <v>0</v>
      </c>
      <c r="AI23" s="9">
        <f>($AK$3+(J23+S23)*12*7.57%)*SUM(Fasering!$D$5:$D$7)</f>
        <v>505.13769911890842</v>
      </c>
      <c r="AJ23" s="9">
        <f>($AK$3+(K23+T23)*12*7.57%)*SUM(Fasering!$D$5:$D$8)</f>
        <v>832.7047942262069</v>
      </c>
      <c r="AK23" s="9">
        <f>($AK$3+(L23+U23)*12*7.57%)*SUM(Fasering!$D$5:$D$9)</f>
        <v>1187.7892031832223</v>
      </c>
      <c r="AL23" s="9">
        <f>($AK$3+(M23+V23)*12*7.57%)*SUM(Fasering!$D$5:$D$10)</f>
        <v>1570.3909259899544</v>
      </c>
      <c r="AM23" s="9">
        <f>($AK$3+(N23+W23)*12*7.57%)*SUM(Fasering!$D$5:$D$11)</f>
        <v>1979.5571500711228</v>
      </c>
      <c r="AN23" s="82">
        <f>($AK$3+(O23+X23)*12*7.57%)*SUM(Fasering!$D$5:$D$12)</f>
        <v>2417.1316413279005</v>
      </c>
      <c r="AO23" s="5">
        <f>($AK$3+(I23+AA23)*12*7.57%)*SUM(Fasering!$D$5)</f>
        <v>0</v>
      </c>
      <c r="AP23" s="9">
        <f>($AK$3+(J23+AB23)*12*7.57%)*SUM(Fasering!$D$5:$D$7)</f>
        <v>503.58297068478282</v>
      </c>
      <c r="AQ23" s="9">
        <f>($AK$3+(K23+AC23)*12*7.57%)*SUM(Fasering!$D$5:$D$8)</f>
        <v>828.85415772322244</v>
      </c>
      <c r="AR23" s="9">
        <f>($AK$3+(L23+AD23)*12*7.57%)*SUM(Fasering!$D$5:$D$9)</f>
        <v>1180.61901742434</v>
      </c>
      <c r="AS23" s="9">
        <f>($AK$3+(M23+AE23)*12*7.57%)*SUM(Fasering!$D$5:$D$10)</f>
        <v>1558.8775497881359</v>
      </c>
      <c r="AT23" s="9">
        <f>($AK$3+(N23+AF23)*12*7.57%)*SUM(Fasering!$D$5:$D$11)</f>
        <v>1962.690154933053</v>
      </c>
      <c r="AU23" s="82">
        <f>($AK$3+(O23+AG23)*12*7.57%)*SUM(Fasering!$D$5:$D$12)</f>
        <v>2393.8764745304002</v>
      </c>
    </row>
    <row r="24" spans="1:47" x14ac:dyDescent="0.3">
      <c r="A24" s="32">
        <f t="shared" si="7"/>
        <v>14</v>
      </c>
      <c r="B24" s="125">
        <v>22840.81</v>
      </c>
      <c r="C24" s="126"/>
      <c r="D24" s="125">
        <f t="shared" si="0"/>
        <v>30741.446179000002</v>
      </c>
      <c r="E24" s="127">
        <f t="shared" si="1"/>
        <v>762.06054499391428</v>
      </c>
      <c r="F24" s="125">
        <f t="shared" si="2"/>
        <v>2561.7871815833337</v>
      </c>
      <c r="G24" s="127">
        <f t="shared" si="8"/>
        <v>63.505045416159525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2013.2545056359027</v>
      </c>
      <c r="K24" s="61">
        <f>GEW!$E$12+($F24-GEW!$E$12)*SUM(Fasering!$D$5:$D$8)</f>
        <v>2123.0103873313356</v>
      </c>
      <c r="L24" s="61">
        <f>GEW!$E$12+($F24-GEW!$E$12)*SUM(Fasering!$D$5:$D$9)</f>
        <v>2232.7662690267689</v>
      </c>
      <c r="M24" s="61">
        <f>GEW!$E$12+($F24-GEW!$E$12)*SUM(Fasering!$D$5:$D$10)</f>
        <v>2342.5221507222018</v>
      </c>
      <c r="N24" s="61">
        <f>GEW!$E$12+($F24-GEW!$E$12)*SUM(Fasering!$D$5:$D$11)</f>
        <v>2452.0312998879008</v>
      </c>
      <c r="O24" s="73">
        <f>GEW!$E$12+($F24-GEW!$E$12)*SUM(Fasering!$D$5:$D$12)</f>
        <v>2561.7871815833337</v>
      </c>
      <c r="P24" s="125">
        <f t="shared" si="3"/>
        <v>30.879432333333305</v>
      </c>
      <c r="Q24" s="127">
        <f t="shared" si="4"/>
        <v>0.76548113241067295</v>
      </c>
      <c r="R24" s="45">
        <f>$P24*SUM(Fasering!$D$5)</f>
        <v>0</v>
      </c>
      <c r="S24" s="45">
        <f>$P24*SUM(Fasering!$D$5:$D$7)</f>
        <v>7.9843000472849468</v>
      </c>
      <c r="T24" s="45">
        <f>$P24*SUM(Fasering!$D$5:$D$8)</f>
        <v>12.565386171732408</v>
      </c>
      <c r="U24" s="45">
        <f>$P24*SUM(Fasering!$D$5:$D$9)</f>
        <v>17.146472296179869</v>
      </c>
      <c r="V24" s="45">
        <f>$P24*SUM(Fasering!$D$5:$D$10)</f>
        <v>21.727558420627329</v>
      </c>
      <c r="W24" s="45">
        <f>$P24*SUM(Fasering!$D$5:$D$11)</f>
        <v>26.29834620888585</v>
      </c>
      <c r="X24" s="72">
        <f>$P24*SUM(Fasering!$D$5:$D$12)</f>
        <v>30.879432333333312</v>
      </c>
      <c r="Y24" s="125">
        <f t="shared" si="5"/>
        <v>5.2792927499999678</v>
      </c>
      <c r="Z24" s="127">
        <f t="shared" si="6"/>
        <v>0.13087024881073001</v>
      </c>
      <c r="AA24" s="71">
        <f>$Y24*SUM(Fasering!$D$5)</f>
        <v>0</v>
      </c>
      <c r="AB24" s="45">
        <f>$Y24*SUM(Fasering!$D$5:$D$7)</f>
        <v>1.3650334273779618</v>
      </c>
      <c r="AC24" s="45">
        <f>$Y24*SUM(Fasering!$D$5:$D$8)</f>
        <v>2.1482374222847644</v>
      </c>
      <c r="AD24" s="45">
        <f>$Y24*SUM(Fasering!$D$5:$D$9)</f>
        <v>2.931441417191567</v>
      </c>
      <c r="AE24" s="45">
        <f>$Y24*SUM(Fasering!$D$5:$D$10)</f>
        <v>3.7146454120983696</v>
      </c>
      <c r="AF24" s="45">
        <f>$Y24*SUM(Fasering!$D$5:$D$11)</f>
        <v>4.4960887550931661</v>
      </c>
      <c r="AG24" s="72">
        <f>$Y24*SUM(Fasering!$D$5:$D$12)</f>
        <v>5.2792927499999687</v>
      </c>
      <c r="AH24" s="5">
        <f>($AK$3+(I24+R24)*12*7.57%)*SUM(Fasering!$D$5)</f>
        <v>0</v>
      </c>
      <c r="AI24" s="9">
        <f>($AK$3+(J24+S24)*12*7.57%)*SUM(Fasering!$D$5:$D$7)</f>
        <v>510.14961229231284</v>
      </c>
      <c r="AJ24" s="9">
        <f>($AK$3+(K24+T24)*12*7.57%)*SUM(Fasering!$D$5:$D$8)</f>
        <v>845.11793043166551</v>
      </c>
      <c r="AK24" s="9">
        <f>($AK$3+(L24+U24)*12*7.57%)*SUM(Fasering!$D$5:$D$9)</f>
        <v>1210.9034317982739</v>
      </c>
      <c r="AL24" s="9">
        <f>($AK$3+(M24+V24)*12*7.57%)*SUM(Fasering!$D$5:$D$10)</f>
        <v>1607.5061163921382</v>
      </c>
      <c r="AM24" s="9">
        <f>($AK$3+(N24+W24)*12*7.57%)*SUM(Fasering!$D$5:$D$11)</f>
        <v>2033.9305784285905</v>
      </c>
      <c r="AN24" s="82">
        <f>($AK$3+(O24+X24)*12*7.57%)*SUM(Fasering!$D$5:$D$12)</f>
        <v>2492.0983520819009</v>
      </c>
      <c r="AO24" s="5">
        <f>($AK$3+(I24+AA24)*12*7.57%)*SUM(Fasering!$D$5)</f>
        <v>0</v>
      </c>
      <c r="AP24" s="9">
        <f>($AK$3+(J24+AB24)*12*7.57%)*SUM(Fasering!$D$5:$D$7)</f>
        <v>508.5948838581873</v>
      </c>
      <c r="AQ24" s="9">
        <f>($AK$3+(K24+AC24)*12*7.57%)*SUM(Fasering!$D$5:$D$8)</f>
        <v>841.26729392868106</v>
      </c>
      <c r="AR24" s="9">
        <f>($AK$3+(L24+AD24)*12*7.57%)*SUM(Fasering!$D$5:$D$9)</f>
        <v>1203.7332460393918</v>
      </c>
      <c r="AS24" s="9">
        <f>($AK$3+(M24+AE24)*12*7.57%)*SUM(Fasering!$D$5:$D$10)</f>
        <v>1595.9927401903192</v>
      </c>
      <c r="AT24" s="9">
        <f>($AK$3+(N24+AF24)*12*7.57%)*SUM(Fasering!$D$5:$D$11)</f>
        <v>2017.0635832905205</v>
      </c>
      <c r="AU24" s="82">
        <f>($AK$3+(O24+AG24)*12*7.57%)*SUM(Fasering!$D$5:$D$12)</f>
        <v>2468.843185284401</v>
      </c>
    </row>
    <row r="25" spans="1:47" x14ac:dyDescent="0.3">
      <c r="A25" s="32">
        <f t="shared" si="7"/>
        <v>15</v>
      </c>
      <c r="B25" s="125">
        <v>22840.81</v>
      </c>
      <c r="C25" s="126"/>
      <c r="D25" s="125">
        <f t="shared" si="0"/>
        <v>30741.446179000002</v>
      </c>
      <c r="E25" s="127">
        <f t="shared" si="1"/>
        <v>762.06054499391428</v>
      </c>
      <c r="F25" s="125">
        <f t="shared" si="2"/>
        <v>2561.7871815833337</v>
      </c>
      <c r="G25" s="127">
        <f t="shared" si="8"/>
        <v>63.505045416159525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2013.2545056359027</v>
      </c>
      <c r="K25" s="61">
        <f>GEW!$E$12+($F25-GEW!$E$12)*SUM(Fasering!$D$5:$D$8)</f>
        <v>2123.0103873313356</v>
      </c>
      <c r="L25" s="61">
        <f>GEW!$E$12+($F25-GEW!$E$12)*SUM(Fasering!$D$5:$D$9)</f>
        <v>2232.7662690267689</v>
      </c>
      <c r="M25" s="61">
        <f>GEW!$E$12+($F25-GEW!$E$12)*SUM(Fasering!$D$5:$D$10)</f>
        <v>2342.5221507222018</v>
      </c>
      <c r="N25" s="61">
        <f>GEW!$E$12+($F25-GEW!$E$12)*SUM(Fasering!$D$5:$D$11)</f>
        <v>2452.0312998879008</v>
      </c>
      <c r="O25" s="73">
        <f>GEW!$E$12+($F25-GEW!$E$12)*SUM(Fasering!$D$5:$D$12)</f>
        <v>2561.7871815833337</v>
      </c>
      <c r="P25" s="125">
        <f t="shared" si="3"/>
        <v>30.879432333333305</v>
      </c>
      <c r="Q25" s="127">
        <f t="shared" si="4"/>
        <v>0.76548113241067295</v>
      </c>
      <c r="R25" s="45">
        <f>$P25*SUM(Fasering!$D$5)</f>
        <v>0</v>
      </c>
      <c r="S25" s="45">
        <f>$P25*SUM(Fasering!$D$5:$D$7)</f>
        <v>7.9843000472849468</v>
      </c>
      <c r="T25" s="45">
        <f>$P25*SUM(Fasering!$D$5:$D$8)</f>
        <v>12.565386171732408</v>
      </c>
      <c r="U25" s="45">
        <f>$P25*SUM(Fasering!$D$5:$D$9)</f>
        <v>17.146472296179869</v>
      </c>
      <c r="V25" s="45">
        <f>$P25*SUM(Fasering!$D$5:$D$10)</f>
        <v>21.727558420627329</v>
      </c>
      <c r="W25" s="45">
        <f>$P25*SUM(Fasering!$D$5:$D$11)</f>
        <v>26.29834620888585</v>
      </c>
      <c r="X25" s="72">
        <f>$P25*SUM(Fasering!$D$5:$D$12)</f>
        <v>30.879432333333312</v>
      </c>
      <c r="Y25" s="125">
        <f t="shared" si="5"/>
        <v>5.2792927499999678</v>
      </c>
      <c r="Z25" s="127">
        <f t="shared" si="6"/>
        <v>0.13087024881073001</v>
      </c>
      <c r="AA25" s="71">
        <f>$Y25*SUM(Fasering!$D$5)</f>
        <v>0</v>
      </c>
      <c r="AB25" s="45">
        <f>$Y25*SUM(Fasering!$D$5:$D$7)</f>
        <v>1.3650334273779618</v>
      </c>
      <c r="AC25" s="45">
        <f>$Y25*SUM(Fasering!$D$5:$D$8)</f>
        <v>2.1482374222847644</v>
      </c>
      <c r="AD25" s="45">
        <f>$Y25*SUM(Fasering!$D$5:$D$9)</f>
        <v>2.931441417191567</v>
      </c>
      <c r="AE25" s="45">
        <f>$Y25*SUM(Fasering!$D$5:$D$10)</f>
        <v>3.7146454120983696</v>
      </c>
      <c r="AF25" s="45">
        <f>$Y25*SUM(Fasering!$D$5:$D$11)</f>
        <v>4.4960887550931661</v>
      </c>
      <c r="AG25" s="72">
        <f>$Y25*SUM(Fasering!$D$5:$D$12)</f>
        <v>5.2792927499999687</v>
      </c>
      <c r="AH25" s="5">
        <f>($AK$3+(I25+R25)*12*7.57%)*SUM(Fasering!$D$5)</f>
        <v>0</v>
      </c>
      <c r="AI25" s="9">
        <f>($AK$3+(J25+S25)*12*7.57%)*SUM(Fasering!$D$5:$D$7)</f>
        <v>510.14961229231284</v>
      </c>
      <c r="AJ25" s="9">
        <f>($AK$3+(K25+T25)*12*7.57%)*SUM(Fasering!$D$5:$D$8)</f>
        <v>845.11793043166551</v>
      </c>
      <c r="AK25" s="9">
        <f>($AK$3+(L25+U25)*12*7.57%)*SUM(Fasering!$D$5:$D$9)</f>
        <v>1210.9034317982739</v>
      </c>
      <c r="AL25" s="9">
        <f>($AK$3+(M25+V25)*12*7.57%)*SUM(Fasering!$D$5:$D$10)</f>
        <v>1607.5061163921382</v>
      </c>
      <c r="AM25" s="9">
        <f>($AK$3+(N25+W25)*12*7.57%)*SUM(Fasering!$D$5:$D$11)</f>
        <v>2033.9305784285905</v>
      </c>
      <c r="AN25" s="82">
        <f>($AK$3+(O25+X25)*12*7.57%)*SUM(Fasering!$D$5:$D$12)</f>
        <v>2492.0983520819009</v>
      </c>
      <c r="AO25" s="5">
        <f>($AK$3+(I25+AA25)*12*7.57%)*SUM(Fasering!$D$5)</f>
        <v>0</v>
      </c>
      <c r="AP25" s="9">
        <f>($AK$3+(J25+AB25)*12*7.57%)*SUM(Fasering!$D$5:$D$7)</f>
        <v>508.5948838581873</v>
      </c>
      <c r="AQ25" s="9">
        <f>($AK$3+(K25+AC25)*12*7.57%)*SUM(Fasering!$D$5:$D$8)</f>
        <v>841.26729392868106</v>
      </c>
      <c r="AR25" s="9">
        <f>($AK$3+(L25+AD25)*12*7.57%)*SUM(Fasering!$D$5:$D$9)</f>
        <v>1203.7332460393918</v>
      </c>
      <c r="AS25" s="9">
        <f>($AK$3+(M25+AE25)*12*7.57%)*SUM(Fasering!$D$5:$D$10)</f>
        <v>1595.9927401903192</v>
      </c>
      <c r="AT25" s="9">
        <f>($AK$3+(N25+AF25)*12*7.57%)*SUM(Fasering!$D$5:$D$11)</f>
        <v>2017.0635832905205</v>
      </c>
      <c r="AU25" s="82">
        <f>($AK$3+(O25+AG25)*12*7.57%)*SUM(Fasering!$D$5:$D$12)</f>
        <v>2468.843185284401</v>
      </c>
    </row>
    <row r="26" spans="1:47" x14ac:dyDescent="0.3">
      <c r="A26" s="32">
        <f t="shared" si="7"/>
        <v>16</v>
      </c>
      <c r="B26" s="125">
        <v>23757.8</v>
      </c>
      <c r="C26" s="126"/>
      <c r="D26" s="125">
        <f t="shared" si="0"/>
        <v>31975.623020000003</v>
      </c>
      <c r="E26" s="127">
        <f t="shared" si="1"/>
        <v>792.6549897248135</v>
      </c>
      <c r="F26" s="125">
        <f t="shared" si="2"/>
        <v>2664.6352516666666</v>
      </c>
      <c r="G26" s="127">
        <f t="shared" si="8"/>
        <v>66.054582477067783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2039.8472824060605</v>
      </c>
      <c r="K26" s="61">
        <f>GEW!$E$12+($F26-GEW!$E$12)*SUM(Fasering!$D$5:$D$8)</f>
        <v>2164.8610827607154</v>
      </c>
      <c r="L26" s="61">
        <f>GEW!$E$12+($F26-GEW!$E$12)*SUM(Fasering!$D$5:$D$9)</f>
        <v>2289.8748831153707</v>
      </c>
      <c r="M26" s="61">
        <f>GEW!$E$12+($F26-GEW!$E$12)*SUM(Fasering!$D$5:$D$10)</f>
        <v>2414.8886834700261</v>
      </c>
      <c r="N26" s="61">
        <f>GEW!$E$12+($F26-GEW!$E$12)*SUM(Fasering!$D$5:$D$11)</f>
        <v>2539.6214513120117</v>
      </c>
      <c r="O26" s="73">
        <f>GEW!$E$12+($F26-GEW!$E$12)*SUM(Fasering!$D$5:$D$12)</f>
        <v>2664.6352516666666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9">
        <f>($AK$3+(J26+S26)*12*7.57%)*SUM(Fasering!$D$5:$D$7)</f>
        <v>514.52035750293862</v>
      </c>
      <c r="AJ26" s="9">
        <f>($AK$3+(K26+T26)*12*7.57%)*SUM(Fasering!$D$5:$D$8)</f>
        <v>855.94306920437066</v>
      </c>
      <c r="AK26" s="9">
        <f>($AK$3+(L26+U26)*12*7.57%)*SUM(Fasering!$D$5:$D$9)</f>
        <v>1231.0606852304836</v>
      </c>
      <c r="AL26" s="9">
        <f>($AK$3+(M26+V26)*12*7.57%)*SUM(Fasering!$D$5:$D$10)</f>
        <v>1639.8732055812779</v>
      </c>
      <c r="AM26" s="9">
        <f>($AK$3+(N26+W26)*12*7.57%)*SUM(Fasering!$D$5:$D$11)</f>
        <v>2081.3480801602241</v>
      </c>
      <c r="AN26" s="82">
        <f>($AK$3+(O26+X26)*12*7.57%)*SUM(Fasering!$D$5:$D$12)</f>
        <v>2557.4746626140004</v>
      </c>
      <c r="AO26" s="5">
        <f>($AK$3+(I26+AA26)*12*7.57%)*SUM(Fasering!$D$5)</f>
        <v>0</v>
      </c>
      <c r="AP26" s="9">
        <f>($AK$3+(J26+AB26)*12*7.57%)*SUM(Fasering!$D$5:$D$7)</f>
        <v>514.52035750293862</v>
      </c>
      <c r="AQ26" s="9">
        <f>($AK$3+(K26+AC26)*12*7.57%)*SUM(Fasering!$D$5:$D$8)</f>
        <v>855.94306920437066</v>
      </c>
      <c r="AR26" s="9">
        <f>($AK$3+(L26+AD26)*12*7.57%)*SUM(Fasering!$D$5:$D$9)</f>
        <v>1231.0606852304836</v>
      </c>
      <c r="AS26" s="9">
        <f>($AK$3+(M26+AE26)*12*7.57%)*SUM(Fasering!$D$5:$D$10)</f>
        <v>1639.8732055812779</v>
      </c>
      <c r="AT26" s="9">
        <f>($AK$3+(N26+AF26)*12*7.57%)*SUM(Fasering!$D$5:$D$11)</f>
        <v>2081.3480801602241</v>
      </c>
      <c r="AU26" s="82">
        <f>($AK$3+(O26+AG26)*12*7.57%)*SUM(Fasering!$D$5:$D$12)</f>
        <v>2557.4746626140004</v>
      </c>
    </row>
    <row r="27" spans="1:47" x14ac:dyDescent="0.3">
      <c r="A27" s="32">
        <f t="shared" si="7"/>
        <v>17</v>
      </c>
      <c r="B27" s="125">
        <v>23757.8</v>
      </c>
      <c r="C27" s="126"/>
      <c r="D27" s="125">
        <f t="shared" si="0"/>
        <v>31975.623020000003</v>
      </c>
      <c r="E27" s="127">
        <f t="shared" si="1"/>
        <v>792.6549897248135</v>
      </c>
      <c r="F27" s="125">
        <f t="shared" si="2"/>
        <v>2664.6352516666666</v>
      </c>
      <c r="G27" s="127">
        <f t="shared" si="8"/>
        <v>66.054582477067783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2039.8472824060605</v>
      </c>
      <c r="K27" s="61">
        <f>GEW!$E$12+($F27-GEW!$E$12)*SUM(Fasering!$D$5:$D$8)</f>
        <v>2164.8610827607154</v>
      </c>
      <c r="L27" s="61">
        <f>GEW!$E$12+($F27-GEW!$E$12)*SUM(Fasering!$D$5:$D$9)</f>
        <v>2289.8748831153707</v>
      </c>
      <c r="M27" s="61">
        <f>GEW!$E$12+($F27-GEW!$E$12)*SUM(Fasering!$D$5:$D$10)</f>
        <v>2414.8886834700261</v>
      </c>
      <c r="N27" s="61">
        <f>GEW!$E$12+($F27-GEW!$E$12)*SUM(Fasering!$D$5:$D$11)</f>
        <v>2539.6214513120117</v>
      </c>
      <c r="O27" s="73">
        <f>GEW!$E$12+($F27-GEW!$E$12)*SUM(Fasering!$D$5:$D$12)</f>
        <v>2664.6352516666666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9">
        <f>($AK$3+(J27+S27)*12*7.57%)*SUM(Fasering!$D$5:$D$7)</f>
        <v>514.52035750293862</v>
      </c>
      <c r="AJ27" s="9">
        <f>($AK$3+(K27+T27)*12*7.57%)*SUM(Fasering!$D$5:$D$8)</f>
        <v>855.94306920437066</v>
      </c>
      <c r="AK27" s="9">
        <f>($AK$3+(L27+U27)*12*7.57%)*SUM(Fasering!$D$5:$D$9)</f>
        <v>1231.0606852304836</v>
      </c>
      <c r="AL27" s="9">
        <f>($AK$3+(M27+V27)*12*7.57%)*SUM(Fasering!$D$5:$D$10)</f>
        <v>1639.8732055812779</v>
      </c>
      <c r="AM27" s="9">
        <f>($AK$3+(N27+W27)*12*7.57%)*SUM(Fasering!$D$5:$D$11)</f>
        <v>2081.3480801602241</v>
      </c>
      <c r="AN27" s="82">
        <f>($AK$3+(O27+X27)*12*7.57%)*SUM(Fasering!$D$5:$D$12)</f>
        <v>2557.4746626140004</v>
      </c>
      <c r="AO27" s="5">
        <f>($AK$3+(I27+AA27)*12*7.57%)*SUM(Fasering!$D$5)</f>
        <v>0</v>
      </c>
      <c r="AP27" s="9">
        <f>($AK$3+(J27+AB27)*12*7.57%)*SUM(Fasering!$D$5:$D$7)</f>
        <v>514.52035750293862</v>
      </c>
      <c r="AQ27" s="9">
        <f>($AK$3+(K27+AC27)*12*7.57%)*SUM(Fasering!$D$5:$D$8)</f>
        <v>855.94306920437066</v>
      </c>
      <c r="AR27" s="9">
        <f>($AK$3+(L27+AD27)*12*7.57%)*SUM(Fasering!$D$5:$D$9)</f>
        <v>1231.0606852304836</v>
      </c>
      <c r="AS27" s="9">
        <f>($AK$3+(M27+AE27)*12*7.57%)*SUM(Fasering!$D$5:$D$10)</f>
        <v>1639.8732055812779</v>
      </c>
      <c r="AT27" s="9">
        <f>($AK$3+(N27+AF27)*12*7.57%)*SUM(Fasering!$D$5:$D$11)</f>
        <v>2081.3480801602241</v>
      </c>
      <c r="AU27" s="82">
        <f>($AK$3+(O27+AG27)*12*7.57%)*SUM(Fasering!$D$5:$D$12)</f>
        <v>2557.4746626140004</v>
      </c>
    </row>
    <row r="28" spans="1:47" x14ac:dyDescent="0.3">
      <c r="A28" s="32">
        <f t="shared" si="7"/>
        <v>18</v>
      </c>
      <c r="B28" s="125">
        <v>24674.75</v>
      </c>
      <c r="C28" s="126"/>
      <c r="D28" s="125">
        <f t="shared" si="0"/>
        <v>33209.746025</v>
      </c>
      <c r="E28" s="127">
        <f t="shared" si="1"/>
        <v>823.24809989613266</v>
      </c>
      <c r="F28" s="125">
        <f t="shared" si="2"/>
        <v>2767.4788354166667</v>
      </c>
      <c r="G28" s="127">
        <f t="shared" si="8"/>
        <v>68.604008324677721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2066.4388991733058</v>
      </c>
      <c r="K28" s="61">
        <f>GEW!$E$12+($F28-GEW!$E$12)*SUM(Fasering!$D$5:$D$8)</f>
        <v>2206.709952621859</v>
      </c>
      <c r="L28" s="61">
        <f>GEW!$E$12+($F28-GEW!$E$12)*SUM(Fasering!$D$5:$D$9)</f>
        <v>2346.9810060704126</v>
      </c>
      <c r="M28" s="61">
        <f>GEW!$E$12+($F28-GEW!$E$12)*SUM(Fasering!$D$5:$D$10)</f>
        <v>2487.2520595189662</v>
      </c>
      <c r="N28" s="61">
        <f>GEW!$E$12+($F28-GEW!$E$12)*SUM(Fasering!$D$5:$D$11)</f>
        <v>2627.2077819681135</v>
      </c>
      <c r="O28" s="73">
        <f>GEW!$E$12+($F28-GEW!$E$12)*SUM(Fasering!$D$5:$D$12)</f>
        <v>2767.4788354166667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9">
        <f>($AK$3+(J28+S28)*12*7.57%)*SUM(Fasering!$D$5:$D$7)</f>
        <v>520.76617672603356</v>
      </c>
      <c r="AJ28" s="9">
        <f>($AK$3+(K28+T28)*12*7.57%)*SUM(Fasering!$D$5:$D$8)</f>
        <v>871.41225273738951</v>
      </c>
      <c r="AK28" s="9">
        <f>($AK$3+(L28+U28)*12*7.57%)*SUM(Fasering!$D$5:$D$9)</f>
        <v>1259.8655125321575</v>
      </c>
      <c r="AL28" s="9">
        <f>($AK$3+(M28+V28)*12*7.57%)*SUM(Fasering!$D$5:$D$10)</f>
        <v>1686.1259561103373</v>
      </c>
      <c r="AM28" s="9">
        <f>($AK$3+(N28+W28)*12*7.57%)*SUM(Fasering!$D$5:$D$11)</f>
        <v>2149.1079539470952</v>
      </c>
      <c r="AN28" s="82">
        <f>($AK$3+(O28+X28)*12*7.57%)*SUM(Fasering!$D$5:$D$12)</f>
        <v>2650.8977740925006</v>
      </c>
      <c r="AO28" s="5">
        <f>($AK$3+(I28+AA28)*12*7.57%)*SUM(Fasering!$D$5)</f>
        <v>0</v>
      </c>
      <c r="AP28" s="9">
        <f>($AK$3+(J28+AB28)*12*7.57%)*SUM(Fasering!$D$5:$D$7)</f>
        <v>520.76617672603356</v>
      </c>
      <c r="AQ28" s="9">
        <f>($AK$3+(K28+AC28)*12*7.57%)*SUM(Fasering!$D$5:$D$8)</f>
        <v>871.41225273738951</v>
      </c>
      <c r="AR28" s="9">
        <f>($AK$3+(L28+AD28)*12*7.57%)*SUM(Fasering!$D$5:$D$9)</f>
        <v>1259.8655125321575</v>
      </c>
      <c r="AS28" s="9">
        <f>($AK$3+(M28+AE28)*12*7.57%)*SUM(Fasering!$D$5:$D$10)</f>
        <v>1686.1259561103373</v>
      </c>
      <c r="AT28" s="9">
        <f>($AK$3+(N28+AF28)*12*7.57%)*SUM(Fasering!$D$5:$D$11)</f>
        <v>2149.1079539470952</v>
      </c>
      <c r="AU28" s="82">
        <f>($AK$3+(O28+AG28)*12*7.57%)*SUM(Fasering!$D$5:$D$12)</f>
        <v>2650.8977740925006</v>
      </c>
    </row>
    <row r="29" spans="1:47" x14ac:dyDescent="0.3">
      <c r="A29" s="32">
        <f t="shared" si="7"/>
        <v>19</v>
      </c>
      <c r="B29" s="125">
        <v>24674.75</v>
      </c>
      <c r="C29" s="126"/>
      <c r="D29" s="125">
        <f t="shared" si="0"/>
        <v>33209.746025</v>
      </c>
      <c r="E29" s="127">
        <f t="shared" si="1"/>
        <v>823.24809989613266</v>
      </c>
      <c r="F29" s="125">
        <f t="shared" si="2"/>
        <v>2767.4788354166667</v>
      </c>
      <c r="G29" s="127">
        <f t="shared" si="8"/>
        <v>68.604008324677721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2066.4388991733058</v>
      </c>
      <c r="K29" s="61">
        <f>GEW!$E$12+($F29-GEW!$E$12)*SUM(Fasering!$D$5:$D$8)</f>
        <v>2206.709952621859</v>
      </c>
      <c r="L29" s="61">
        <f>GEW!$E$12+($F29-GEW!$E$12)*SUM(Fasering!$D$5:$D$9)</f>
        <v>2346.9810060704126</v>
      </c>
      <c r="M29" s="61">
        <f>GEW!$E$12+($F29-GEW!$E$12)*SUM(Fasering!$D$5:$D$10)</f>
        <v>2487.2520595189662</v>
      </c>
      <c r="N29" s="61">
        <f>GEW!$E$12+($F29-GEW!$E$12)*SUM(Fasering!$D$5:$D$11)</f>
        <v>2627.2077819681135</v>
      </c>
      <c r="O29" s="73">
        <f>GEW!$E$12+($F29-GEW!$E$12)*SUM(Fasering!$D$5:$D$12)</f>
        <v>2767.4788354166667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9">
        <f>($AK$3+(J29+S29)*12*7.57%)*SUM(Fasering!$D$5:$D$7)</f>
        <v>520.76617672603356</v>
      </c>
      <c r="AJ29" s="9">
        <f>($AK$3+(K29+T29)*12*7.57%)*SUM(Fasering!$D$5:$D$8)</f>
        <v>871.41225273738951</v>
      </c>
      <c r="AK29" s="9">
        <f>($AK$3+(L29+U29)*12*7.57%)*SUM(Fasering!$D$5:$D$9)</f>
        <v>1259.8655125321575</v>
      </c>
      <c r="AL29" s="9">
        <f>($AK$3+(M29+V29)*12*7.57%)*SUM(Fasering!$D$5:$D$10)</f>
        <v>1686.1259561103373</v>
      </c>
      <c r="AM29" s="9">
        <f>($AK$3+(N29+W29)*12*7.57%)*SUM(Fasering!$D$5:$D$11)</f>
        <v>2149.1079539470952</v>
      </c>
      <c r="AN29" s="82">
        <f>($AK$3+(O29+X29)*12*7.57%)*SUM(Fasering!$D$5:$D$12)</f>
        <v>2650.8977740925006</v>
      </c>
      <c r="AO29" s="5">
        <f>($AK$3+(I29+AA29)*12*7.57%)*SUM(Fasering!$D$5)</f>
        <v>0</v>
      </c>
      <c r="AP29" s="9">
        <f>($AK$3+(J29+AB29)*12*7.57%)*SUM(Fasering!$D$5:$D$7)</f>
        <v>520.76617672603356</v>
      </c>
      <c r="AQ29" s="9">
        <f>($AK$3+(K29+AC29)*12*7.57%)*SUM(Fasering!$D$5:$D$8)</f>
        <v>871.41225273738951</v>
      </c>
      <c r="AR29" s="9">
        <f>($AK$3+(L29+AD29)*12*7.57%)*SUM(Fasering!$D$5:$D$9)</f>
        <v>1259.8655125321575</v>
      </c>
      <c r="AS29" s="9">
        <f>($AK$3+(M29+AE29)*12*7.57%)*SUM(Fasering!$D$5:$D$10)</f>
        <v>1686.1259561103373</v>
      </c>
      <c r="AT29" s="9">
        <f>($AK$3+(N29+AF29)*12*7.57%)*SUM(Fasering!$D$5:$D$11)</f>
        <v>2149.1079539470952</v>
      </c>
      <c r="AU29" s="82">
        <f>($AK$3+(O29+AG29)*12*7.57%)*SUM(Fasering!$D$5:$D$12)</f>
        <v>2650.8977740925006</v>
      </c>
    </row>
    <row r="30" spans="1:47" x14ac:dyDescent="0.3">
      <c r="A30" s="32">
        <f t="shared" si="7"/>
        <v>20</v>
      </c>
      <c r="B30" s="125">
        <v>25591.74</v>
      </c>
      <c r="C30" s="126"/>
      <c r="D30" s="125">
        <f t="shared" si="0"/>
        <v>34443.922866000008</v>
      </c>
      <c r="E30" s="127">
        <f t="shared" si="1"/>
        <v>853.842544627032</v>
      </c>
      <c r="F30" s="125">
        <f t="shared" si="2"/>
        <v>2870.3269055000001</v>
      </c>
      <c r="G30" s="127">
        <f t="shared" si="8"/>
        <v>71.153545385585986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2093.0316759434631</v>
      </c>
      <c r="K30" s="61">
        <f>GEW!$E$12+($F30-GEW!$E$12)*SUM(Fasering!$D$5:$D$8)</f>
        <v>2248.5606480512392</v>
      </c>
      <c r="L30" s="61">
        <f>GEW!$E$12+($F30-GEW!$E$12)*SUM(Fasering!$D$5:$D$9)</f>
        <v>2404.0896201590149</v>
      </c>
      <c r="M30" s="61">
        <f>GEW!$E$12+($F30-GEW!$E$12)*SUM(Fasering!$D$5:$D$10)</f>
        <v>2559.618592266791</v>
      </c>
      <c r="N30" s="61">
        <f>GEW!$E$12+($F30-GEW!$E$12)*SUM(Fasering!$D$5:$D$11)</f>
        <v>2714.7979333922244</v>
      </c>
      <c r="O30" s="73">
        <f>GEW!$E$12+($F30-GEW!$E$12)*SUM(Fasering!$D$5:$D$12)</f>
        <v>2870.3269055000001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9">
        <f>($AK$3+(J30+S30)*12*7.57%)*SUM(Fasering!$D$5:$D$7)</f>
        <v>527.0122684097521</v>
      </c>
      <c r="AJ30" s="9">
        <f>($AK$3+(K30+T30)*12*7.57%)*SUM(Fasering!$D$5:$D$8)</f>
        <v>886.88211108074836</v>
      </c>
      <c r="AK30" s="9">
        <f>($AK$3+(L30+U30)*12*7.57%)*SUM(Fasering!$D$5:$D$9)</f>
        <v>1288.6715963833617</v>
      </c>
      <c r="AL30" s="9">
        <f>($AK$3+(M30+V30)*12*7.57%)*SUM(Fasering!$D$5:$D$10)</f>
        <v>1732.3807243175922</v>
      </c>
      <c r="AM30" s="9">
        <f>($AK$3+(N30+W30)*12*7.57%)*SUM(Fasering!$D$5:$D$11)</f>
        <v>2216.8707836148224</v>
      </c>
      <c r="AN30" s="82">
        <f>($AK$3+(O30+X30)*12*7.57%)*SUM(Fasering!$D$5:$D$12)</f>
        <v>2744.3249609562008</v>
      </c>
      <c r="AO30" s="5">
        <f>($AK$3+(I30+AA30)*12*7.57%)*SUM(Fasering!$D$5)</f>
        <v>0</v>
      </c>
      <c r="AP30" s="9">
        <f>($AK$3+(J30+AB30)*12*7.57%)*SUM(Fasering!$D$5:$D$7)</f>
        <v>527.0122684097521</v>
      </c>
      <c r="AQ30" s="9">
        <f>($AK$3+(K30+AC30)*12*7.57%)*SUM(Fasering!$D$5:$D$8)</f>
        <v>886.88211108074836</v>
      </c>
      <c r="AR30" s="9">
        <f>($AK$3+(L30+AD30)*12*7.57%)*SUM(Fasering!$D$5:$D$9)</f>
        <v>1288.6715963833617</v>
      </c>
      <c r="AS30" s="9">
        <f>($AK$3+(M30+AE30)*12*7.57%)*SUM(Fasering!$D$5:$D$10)</f>
        <v>1732.3807243175922</v>
      </c>
      <c r="AT30" s="9">
        <f>($AK$3+(N30+AF30)*12*7.57%)*SUM(Fasering!$D$5:$D$11)</f>
        <v>2216.8707836148224</v>
      </c>
      <c r="AU30" s="82">
        <f>($AK$3+(O30+AG30)*12*7.57%)*SUM(Fasering!$D$5:$D$12)</f>
        <v>2744.3249609562008</v>
      </c>
    </row>
    <row r="31" spans="1:47" x14ac:dyDescent="0.3">
      <c r="A31" s="32">
        <f t="shared" si="7"/>
        <v>21</v>
      </c>
      <c r="B31" s="125">
        <v>25591.74</v>
      </c>
      <c r="C31" s="126"/>
      <c r="D31" s="125">
        <f t="shared" si="0"/>
        <v>34443.922866000008</v>
      </c>
      <c r="E31" s="127">
        <f t="shared" si="1"/>
        <v>853.842544627032</v>
      </c>
      <c r="F31" s="125">
        <f t="shared" si="2"/>
        <v>2870.3269055000001</v>
      </c>
      <c r="G31" s="127">
        <f t="shared" si="8"/>
        <v>71.153545385585986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2093.0316759434631</v>
      </c>
      <c r="K31" s="61">
        <f>GEW!$E$12+($F31-GEW!$E$12)*SUM(Fasering!$D$5:$D$8)</f>
        <v>2248.5606480512392</v>
      </c>
      <c r="L31" s="61">
        <f>GEW!$E$12+($F31-GEW!$E$12)*SUM(Fasering!$D$5:$D$9)</f>
        <v>2404.0896201590149</v>
      </c>
      <c r="M31" s="61">
        <f>GEW!$E$12+($F31-GEW!$E$12)*SUM(Fasering!$D$5:$D$10)</f>
        <v>2559.618592266791</v>
      </c>
      <c r="N31" s="61">
        <f>GEW!$E$12+($F31-GEW!$E$12)*SUM(Fasering!$D$5:$D$11)</f>
        <v>2714.7979333922244</v>
      </c>
      <c r="O31" s="73">
        <f>GEW!$E$12+($F31-GEW!$E$12)*SUM(Fasering!$D$5:$D$12)</f>
        <v>2870.3269055000001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9">
        <f>($AK$3+(J31+S31)*12*7.57%)*SUM(Fasering!$D$5:$D$7)</f>
        <v>527.0122684097521</v>
      </c>
      <c r="AJ31" s="9">
        <f>($AK$3+(K31+T31)*12*7.57%)*SUM(Fasering!$D$5:$D$8)</f>
        <v>886.88211108074836</v>
      </c>
      <c r="AK31" s="9">
        <f>($AK$3+(L31+U31)*12*7.57%)*SUM(Fasering!$D$5:$D$9)</f>
        <v>1288.6715963833617</v>
      </c>
      <c r="AL31" s="9">
        <f>($AK$3+(M31+V31)*12*7.57%)*SUM(Fasering!$D$5:$D$10)</f>
        <v>1732.3807243175922</v>
      </c>
      <c r="AM31" s="9">
        <f>($AK$3+(N31+W31)*12*7.57%)*SUM(Fasering!$D$5:$D$11)</f>
        <v>2216.8707836148224</v>
      </c>
      <c r="AN31" s="82">
        <f>($AK$3+(O31+X31)*12*7.57%)*SUM(Fasering!$D$5:$D$12)</f>
        <v>2744.3249609562008</v>
      </c>
      <c r="AO31" s="5">
        <f>($AK$3+(I31+AA31)*12*7.57%)*SUM(Fasering!$D$5)</f>
        <v>0</v>
      </c>
      <c r="AP31" s="9">
        <f>($AK$3+(J31+AB31)*12*7.57%)*SUM(Fasering!$D$5:$D$7)</f>
        <v>527.0122684097521</v>
      </c>
      <c r="AQ31" s="9">
        <f>($AK$3+(K31+AC31)*12*7.57%)*SUM(Fasering!$D$5:$D$8)</f>
        <v>886.88211108074836</v>
      </c>
      <c r="AR31" s="9">
        <f>($AK$3+(L31+AD31)*12*7.57%)*SUM(Fasering!$D$5:$D$9)</f>
        <v>1288.6715963833617</v>
      </c>
      <c r="AS31" s="9">
        <f>($AK$3+(M31+AE31)*12*7.57%)*SUM(Fasering!$D$5:$D$10)</f>
        <v>1732.3807243175922</v>
      </c>
      <c r="AT31" s="9">
        <f>($AK$3+(N31+AF31)*12*7.57%)*SUM(Fasering!$D$5:$D$11)</f>
        <v>2216.8707836148224</v>
      </c>
      <c r="AU31" s="82">
        <f>($AK$3+(O31+AG31)*12*7.57%)*SUM(Fasering!$D$5:$D$12)</f>
        <v>2744.3249609562008</v>
      </c>
    </row>
    <row r="32" spans="1:47" x14ac:dyDescent="0.3">
      <c r="A32" s="32">
        <f t="shared" si="7"/>
        <v>22</v>
      </c>
      <c r="B32" s="125">
        <v>26508.73</v>
      </c>
      <c r="C32" s="126"/>
      <c r="D32" s="125">
        <f t="shared" si="0"/>
        <v>35678.099707000001</v>
      </c>
      <c r="E32" s="127">
        <f t="shared" si="1"/>
        <v>884.436989357931</v>
      </c>
      <c r="F32" s="125">
        <f t="shared" si="2"/>
        <v>2973.1749755833339</v>
      </c>
      <c r="G32" s="127">
        <f t="shared" si="8"/>
        <v>73.703082446494264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2119.6244527136214</v>
      </c>
      <c r="K32" s="61">
        <f>GEW!$E$12+($F32-GEW!$E$12)*SUM(Fasering!$D$5:$D$8)</f>
        <v>2290.4113434806195</v>
      </c>
      <c r="L32" s="61">
        <f>GEW!$E$12+($F32-GEW!$E$12)*SUM(Fasering!$D$5:$D$9)</f>
        <v>2461.1982342476176</v>
      </c>
      <c r="M32" s="61">
        <f>GEW!$E$12+($F32-GEW!$E$12)*SUM(Fasering!$D$5:$D$10)</f>
        <v>2631.9851250146157</v>
      </c>
      <c r="N32" s="61">
        <f>GEW!$E$12+($F32-GEW!$E$12)*SUM(Fasering!$D$5:$D$11)</f>
        <v>2802.3880848163358</v>
      </c>
      <c r="O32" s="73">
        <f>GEW!$E$12+($F32-GEW!$E$12)*SUM(Fasering!$D$5:$D$12)</f>
        <v>2973.1749755833343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9">
        <f>($AK$3+(J32+S32)*12*7.57%)*SUM(Fasering!$D$5:$D$7)</f>
        <v>533.25836009347074</v>
      </c>
      <c r="AJ32" s="9">
        <f>($AK$3+(K32+T32)*12*7.57%)*SUM(Fasering!$D$5:$D$8)</f>
        <v>902.35196942410721</v>
      </c>
      <c r="AK32" s="9">
        <f>($AK$3+(L32+U32)*12*7.57%)*SUM(Fasering!$D$5:$D$9)</f>
        <v>1317.4776802345662</v>
      </c>
      <c r="AL32" s="9">
        <f>($AK$3+(M32+V32)*12*7.57%)*SUM(Fasering!$D$5:$D$10)</f>
        <v>1778.6354925248472</v>
      </c>
      <c r="AM32" s="9">
        <f>($AK$3+(N32+W32)*12*7.57%)*SUM(Fasering!$D$5:$D$11)</f>
        <v>2284.6336132825504</v>
      </c>
      <c r="AN32" s="82">
        <f>($AK$3+(O32+X32)*12*7.57%)*SUM(Fasering!$D$5:$D$12)</f>
        <v>2837.7521478199019</v>
      </c>
      <c r="AO32" s="5">
        <f>($AK$3+(I32+AA32)*12*7.57%)*SUM(Fasering!$D$5)</f>
        <v>0</v>
      </c>
      <c r="AP32" s="9">
        <f>($AK$3+(J32+AB32)*12*7.57%)*SUM(Fasering!$D$5:$D$7)</f>
        <v>533.25836009347074</v>
      </c>
      <c r="AQ32" s="9">
        <f>($AK$3+(K32+AC32)*12*7.57%)*SUM(Fasering!$D$5:$D$8)</f>
        <v>902.35196942410721</v>
      </c>
      <c r="AR32" s="9">
        <f>($AK$3+(L32+AD32)*12*7.57%)*SUM(Fasering!$D$5:$D$9)</f>
        <v>1317.4776802345662</v>
      </c>
      <c r="AS32" s="9">
        <f>($AK$3+(M32+AE32)*12*7.57%)*SUM(Fasering!$D$5:$D$10)</f>
        <v>1778.6354925248472</v>
      </c>
      <c r="AT32" s="9">
        <f>($AK$3+(N32+AF32)*12*7.57%)*SUM(Fasering!$D$5:$D$11)</f>
        <v>2284.6336132825504</v>
      </c>
      <c r="AU32" s="82">
        <f>($AK$3+(O32+AG32)*12*7.57%)*SUM(Fasering!$D$5:$D$12)</f>
        <v>2837.7521478199019</v>
      </c>
    </row>
    <row r="33" spans="1:47" x14ac:dyDescent="0.3">
      <c r="A33" s="32">
        <f t="shared" si="7"/>
        <v>23</v>
      </c>
      <c r="B33" s="125">
        <v>27425.69</v>
      </c>
      <c r="C33" s="126"/>
      <c r="D33" s="125">
        <f t="shared" si="0"/>
        <v>36912.236171000004</v>
      </c>
      <c r="E33" s="127">
        <f t="shared" si="1"/>
        <v>915.03043316914534</v>
      </c>
      <c r="F33" s="125">
        <f t="shared" si="2"/>
        <v>3076.0196809166664</v>
      </c>
      <c r="G33" s="127">
        <f t="shared" si="8"/>
        <v>76.252536097428759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2146.2163594815943</v>
      </c>
      <c r="K33" s="61">
        <f>GEW!$E$12+($F33-GEW!$E$12)*SUM(Fasering!$D$5:$D$8)</f>
        <v>2332.2606697338219</v>
      </c>
      <c r="L33" s="61">
        <f>GEW!$E$12+($F33-GEW!$E$12)*SUM(Fasering!$D$5:$D$9)</f>
        <v>2518.3049799860491</v>
      </c>
      <c r="M33" s="61">
        <f>GEW!$E$12+($F33-GEW!$E$12)*SUM(Fasering!$D$5:$D$10)</f>
        <v>2704.3492902382768</v>
      </c>
      <c r="N33" s="61">
        <f>GEW!$E$12+($F33-GEW!$E$12)*SUM(Fasering!$D$5:$D$11)</f>
        <v>2889.9753706644392</v>
      </c>
      <c r="O33" s="73">
        <f>GEW!$E$12+($F33-GEW!$E$12)*SUM(Fasering!$D$5:$D$12)</f>
        <v>3076.0196809166664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9">
        <f>($AK$3+(J33+S33)*12*7.57%)*SUM(Fasering!$D$5:$D$7)</f>
        <v>539.50424743172141</v>
      </c>
      <c r="AJ33" s="9">
        <f>($AK$3+(K33+T33)*12*7.57%)*SUM(Fasering!$D$5:$D$8)</f>
        <v>917.82132165971109</v>
      </c>
      <c r="AK33" s="9">
        <f>($AK$3+(L33+U33)*12*7.57%)*SUM(Fasering!$D$5:$D$9)</f>
        <v>1346.2828216736223</v>
      </c>
      <c r="AL33" s="9">
        <f>($AK$3+(M33+V33)*12*7.57%)*SUM(Fasering!$D$5:$D$10)</f>
        <v>1824.8887474734556</v>
      </c>
      <c r="AM33" s="9">
        <f>($AK$3+(N33+W33)*12*7.57%)*SUM(Fasering!$D$5:$D$11)</f>
        <v>2352.3942260396352</v>
      </c>
      <c r="AN33" s="82">
        <f>($AK$3+(O33+X33)*12*7.57%)*SUM(Fasering!$D$5:$D$12)</f>
        <v>2931.1762781447005</v>
      </c>
      <c r="AO33" s="5">
        <f>($AK$3+(I33+AA33)*12*7.57%)*SUM(Fasering!$D$5)</f>
        <v>0</v>
      </c>
      <c r="AP33" s="9">
        <f>($AK$3+(J33+AB33)*12*7.57%)*SUM(Fasering!$D$5:$D$7)</f>
        <v>539.50424743172141</v>
      </c>
      <c r="AQ33" s="9">
        <f>($AK$3+(K33+AC33)*12*7.57%)*SUM(Fasering!$D$5:$D$8)</f>
        <v>917.82132165971109</v>
      </c>
      <c r="AR33" s="9">
        <f>($AK$3+(L33+AD33)*12*7.57%)*SUM(Fasering!$D$5:$D$9)</f>
        <v>1346.2828216736223</v>
      </c>
      <c r="AS33" s="9">
        <f>($AK$3+(M33+AE33)*12*7.57%)*SUM(Fasering!$D$5:$D$10)</f>
        <v>1824.8887474734556</v>
      </c>
      <c r="AT33" s="9">
        <f>($AK$3+(N33+AF33)*12*7.57%)*SUM(Fasering!$D$5:$D$11)</f>
        <v>2352.3942260396352</v>
      </c>
      <c r="AU33" s="82">
        <f>($AK$3+(O33+AG33)*12*7.57%)*SUM(Fasering!$D$5:$D$12)</f>
        <v>2931.1762781447005</v>
      </c>
    </row>
    <row r="34" spans="1:47" x14ac:dyDescent="0.3">
      <c r="A34" s="32">
        <f t="shared" si="7"/>
        <v>24</v>
      </c>
      <c r="B34" s="125">
        <v>28342.68</v>
      </c>
      <c r="C34" s="126"/>
      <c r="D34" s="125">
        <f t="shared" si="0"/>
        <v>38146.413012000005</v>
      </c>
      <c r="E34" s="127">
        <f t="shared" si="1"/>
        <v>945.62487790004445</v>
      </c>
      <c r="F34" s="125">
        <f t="shared" si="2"/>
        <v>3178.8677510000002</v>
      </c>
      <c r="G34" s="127">
        <f t="shared" si="8"/>
        <v>78.802073158337038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2172.8091362517521</v>
      </c>
      <c r="K34" s="61">
        <f>GEW!$E$12+($F34-GEW!$E$12)*SUM(Fasering!$D$5:$D$8)</f>
        <v>2374.1113651632022</v>
      </c>
      <c r="L34" s="61">
        <f>GEW!$E$12+($F34-GEW!$E$12)*SUM(Fasering!$D$5:$D$9)</f>
        <v>2575.4135940746519</v>
      </c>
      <c r="M34" s="61">
        <f>GEW!$E$12+($F34-GEW!$E$12)*SUM(Fasering!$D$5:$D$10)</f>
        <v>2776.7158229861016</v>
      </c>
      <c r="N34" s="61">
        <f>GEW!$E$12+($F34-GEW!$E$12)*SUM(Fasering!$D$5:$D$11)</f>
        <v>2977.565522088551</v>
      </c>
      <c r="O34" s="73">
        <f>GEW!$E$12+($F34-GEW!$E$12)*SUM(Fasering!$D$5:$D$12)</f>
        <v>3178.8677510000007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9">
        <f>($AK$3+(J34+S34)*12*7.57%)*SUM(Fasering!$D$5:$D$7)</f>
        <v>545.75033911544006</v>
      </c>
      <c r="AJ34" s="9">
        <f>($AK$3+(K34+T34)*12*7.57%)*SUM(Fasering!$D$5:$D$8)</f>
        <v>933.29118000307005</v>
      </c>
      <c r="AK34" s="9">
        <f>($AK$3+(L34+U34)*12*7.57%)*SUM(Fasering!$D$5:$D$9)</f>
        <v>1375.0889055248267</v>
      </c>
      <c r="AL34" s="9">
        <f>($AK$3+(M34+V34)*12*7.57%)*SUM(Fasering!$D$5:$D$10)</f>
        <v>1871.1435156807104</v>
      </c>
      <c r="AM34" s="9">
        <f>($AK$3+(N34+W34)*12*7.57%)*SUM(Fasering!$D$5:$D$11)</f>
        <v>2420.1570557073628</v>
      </c>
      <c r="AN34" s="82">
        <f>($AK$3+(O34+X34)*12*7.57%)*SUM(Fasering!$D$5:$D$12)</f>
        <v>3024.6034650084011</v>
      </c>
      <c r="AO34" s="5">
        <f>($AK$3+(I34+AA34)*12*7.57%)*SUM(Fasering!$D$5)</f>
        <v>0</v>
      </c>
      <c r="AP34" s="9">
        <f>($AK$3+(J34+AB34)*12*7.57%)*SUM(Fasering!$D$5:$D$7)</f>
        <v>545.75033911544006</v>
      </c>
      <c r="AQ34" s="9">
        <f>($AK$3+(K34+AC34)*12*7.57%)*SUM(Fasering!$D$5:$D$8)</f>
        <v>933.29118000307005</v>
      </c>
      <c r="AR34" s="9">
        <f>($AK$3+(L34+AD34)*12*7.57%)*SUM(Fasering!$D$5:$D$9)</f>
        <v>1375.0889055248267</v>
      </c>
      <c r="AS34" s="9">
        <f>($AK$3+(M34+AE34)*12*7.57%)*SUM(Fasering!$D$5:$D$10)</f>
        <v>1871.1435156807104</v>
      </c>
      <c r="AT34" s="9">
        <f>($AK$3+(N34+AF34)*12*7.57%)*SUM(Fasering!$D$5:$D$11)</f>
        <v>2420.1570557073628</v>
      </c>
      <c r="AU34" s="82">
        <f>($AK$3+(O34+AG34)*12*7.57%)*SUM(Fasering!$D$5:$D$12)</f>
        <v>3024.6034650084011</v>
      </c>
    </row>
    <row r="35" spans="1:47" x14ac:dyDescent="0.3">
      <c r="A35" s="32">
        <f t="shared" si="7"/>
        <v>25</v>
      </c>
      <c r="B35" s="125">
        <v>28342.68</v>
      </c>
      <c r="C35" s="126"/>
      <c r="D35" s="125">
        <f t="shared" si="0"/>
        <v>38146.413012000005</v>
      </c>
      <c r="E35" s="127">
        <f t="shared" si="1"/>
        <v>945.62487790004445</v>
      </c>
      <c r="F35" s="125">
        <f t="shared" si="2"/>
        <v>3178.8677510000002</v>
      </c>
      <c r="G35" s="127">
        <f t="shared" si="8"/>
        <v>78.802073158337038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2172.8091362517521</v>
      </c>
      <c r="K35" s="61">
        <f>GEW!$E$12+($F35-GEW!$E$12)*SUM(Fasering!$D$5:$D$8)</f>
        <v>2374.1113651632022</v>
      </c>
      <c r="L35" s="61">
        <f>GEW!$E$12+($F35-GEW!$E$12)*SUM(Fasering!$D$5:$D$9)</f>
        <v>2575.4135940746519</v>
      </c>
      <c r="M35" s="61">
        <f>GEW!$E$12+($F35-GEW!$E$12)*SUM(Fasering!$D$5:$D$10)</f>
        <v>2776.7158229861016</v>
      </c>
      <c r="N35" s="61">
        <f>GEW!$E$12+($F35-GEW!$E$12)*SUM(Fasering!$D$5:$D$11)</f>
        <v>2977.565522088551</v>
      </c>
      <c r="O35" s="73">
        <f>GEW!$E$12+($F35-GEW!$E$12)*SUM(Fasering!$D$5:$D$12)</f>
        <v>3178.8677510000007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9">
        <f>($AK$3+(J35+S35)*12*7.57%)*SUM(Fasering!$D$5:$D$7)</f>
        <v>545.75033911544006</v>
      </c>
      <c r="AJ35" s="9">
        <f>($AK$3+(K35+T35)*12*7.57%)*SUM(Fasering!$D$5:$D$8)</f>
        <v>933.29118000307005</v>
      </c>
      <c r="AK35" s="9">
        <f>($AK$3+(L35+U35)*12*7.57%)*SUM(Fasering!$D$5:$D$9)</f>
        <v>1375.0889055248267</v>
      </c>
      <c r="AL35" s="9">
        <f>($AK$3+(M35+V35)*12*7.57%)*SUM(Fasering!$D$5:$D$10)</f>
        <v>1871.1435156807104</v>
      </c>
      <c r="AM35" s="9">
        <f>($AK$3+(N35+W35)*12*7.57%)*SUM(Fasering!$D$5:$D$11)</f>
        <v>2420.1570557073628</v>
      </c>
      <c r="AN35" s="82">
        <f>($AK$3+(O35+X35)*12*7.57%)*SUM(Fasering!$D$5:$D$12)</f>
        <v>3024.6034650084011</v>
      </c>
      <c r="AO35" s="5">
        <f>($AK$3+(I35+AA35)*12*7.57%)*SUM(Fasering!$D$5)</f>
        <v>0</v>
      </c>
      <c r="AP35" s="9">
        <f>($AK$3+(J35+AB35)*12*7.57%)*SUM(Fasering!$D$5:$D$7)</f>
        <v>545.75033911544006</v>
      </c>
      <c r="AQ35" s="9">
        <f>($AK$3+(K35+AC35)*12*7.57%)*SUM(Fasering!$D$5:$D$8)</f>
        <v>933.29118000307005</v>
      </c>
      <c r="AR35" s="9">
        <f>($AK$3+(L35+AD35)*12*7.57%)*SUM(Fasering!$D$5:$D$9)</f>
        <v>1375.0889055248267</v>
      </c>
      <c r="AS35" s="9">
        <f>($AK$3+(M35+AE35)*12*7.57%)*SUM(Fasering!$D$5:$D$10)</f>
        <v>1871.1435156807104</v>
      </c>
      <c r="AT35" s="9">
        <f>($AK$3+(N35+AF35)*12*7.57%)*SUM(Fasering!$D$5:$D$11)</f>
        <v>2420.1570557073628</v>
      </c>
      <c r="AU35" s="82">
        <f>($AK$3+(O35+AG35)*12*7.57%)*SUM(Fasering!$D$5:$D$12)</f>
        <v>3024.6034650084011</v>
      </c>
    </row>
    <row r="36" spans="1:47" x14ac:dyDescent="0.3">
      <c r="A36" s="32">
        <f t="shared" si="7"/>
        <v>26</v>
      </c>
      <c r="B36" s="125">
        <v>28342.68</v>
      </c>
      <c r="C36" s="126"/>
      <c r="D36" s="125">
        <f t="shared" si="0"/>
        <v>38146.413012000005</v>
      </c>
      <c r="E36" s="127">
        <f t="shared" si="1"/>
        <v>945.62487790004445</v>
      </c>
      <c r="F36" s="125">
        <f t="shared" si="2"/>
        <v>3178.8677510000002</v>
      </c>
      <c r="G36" s="127">
        <f t="shared" si="8"/>
        <v>78.802073158337038</v>
      </c>
      <c r="H36" s="61">
        <f>'L4'!$H$10</f>
        <v>1707.89</v>
      </c>
      <c r="I36" s="61">
        <f>GEW!$E$12+($F36-GEW!$E$12)*SUM(Fasering!$D$5)</f>
        <v>1821.9627753333334</v>
      </c>
      <c r="J36" s="61">
        <f>GEW!$E$12+($F36-GEW!$E$12)*SUM(Fasering!$D$5:$D$7)</f>
        <v>2172.8091362517521</v>
      </c>
      <c r="K36" s="61">
        <f>GEW!$E$12+($F36-GEW!$E$12)*SUM(Fasering!$D$5:$D$8)</f>
        <v>2374.1113651632022</v>
      </c>
      <c r="L36" s="61">
        <f>GEW!$E$12+($F36-GEW!$E$12)*SUM(Fasering!$D$5:$D$9)</f>
        <v>2575.4135940746519</v>
      </c>
      <c r="M36" s="61">
        <f>GEW!$E$12+($F36-GEW!$E$12)*SUM(Fasering!$D$5:$D$10)</f>
        <v>2776.7158229861016</v>
      </c>
      <c r="N36" s="61">
        <f>GEW!$E$12+($F36-GEW!$E$12)*SUM(Fasering!$D$5:$D$11)</f>
        <v>2977.565522088551</v>
      </c>
      <c r="O36" s="73">
        <f>GEW!$E$12+($F36-GEW!$E$12)*SUM(Fasering!$D$5:$D$12)</f>
        <v>3178.8677510000007</v>
      </c>
      <c r="P36" s="125">
        <f t="shared" si="3"/>
        <v>0</v>
      </c>
      <c r="Q36" s="127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25">
        <f t="shared" si="5"/>
        <v>0</v>
      </c>
      <c r="Z36" s="127">
        <f t="shared" si="6"/>
        <v>0</v>
      </c>
      <c r="AA36" s="71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9">
        <f>($AK$3+(J36+S36)*12*7.57%)*SUM(Fasering!$D$5:$D$7)</f>
        <v>545.75033911544006</v>
      </c>
      <c r="AJ36" s="9">
        <f>($AK$3+(K36+T36)*12*7.57%)*SUM(Fasering!$D$5:$D$8)</f>
        <v>933.29118000307005</v>
      </c>
      <c r="AK36" s="9">
        <f>($AK$3+(L36+U36)*12*7.57%)*SUM(Fasering!$D$5:$D$9)</f>
        <v>1375.0889055248267</v>
      </c>
      <c r="AL36" s="9">
        <f>($AK$3+(M36+V36)*12*7.57%)*SUM(Fasering!$D$5:$D$10)</f>
        <v>1871.1435156807104</v>
      </c>
      <c r="AM36" s="9">
        <f>($AK$3+(N36+W36)*12*7.57%)*SUM(Fasering!$D$5:$D$11)</f>
        <v>2420.1570557073628</v>
      </c>
      <c r="AN36" s="82">
        <f>($AK$3+(O36+X36)*12*7.57%)*SUM(Fasering!$D$5:$D$12)</f>
        <v>3024.6034650084011</v>
      </c>
      <c r="AO36" s="5">
        <f>($AK$3+(I36+AA36)*12*7.57%)*SUM(Fasering!$D$5)</f>
        <v>0</v>
      </c>
      <c r="AP36" s="9">
        <f>($AK$3+(J36+AB36)*12*7.57%)*SUM(Fasering!$D$5:$D$7)</f>
        <v>545.75033911544006</v>
      </c>
      <c r="AQ36" s="9">
        <f>($AK$3+(K36+AC36)*12*7.57%)*SUM(Fasering!$D$5:$D$8)</f>
        <v>933.29118000307005</v>
      </c>
      <c r="AR36" s="9">
        <f>($AK$3+(L36+AD36)*12*7.57%)*SUM(Fasering!$D$5:$D$9)</f>
        <v>1375.0889055248267</v>
      </c>
      <c r="AS36" s="9">
        <f>($AK$3+(M36+AE36)*12*7.57%)*SUM(Fasering!$D$5:$D$10)</f>
        <v>1871.1435156807104</v>
      </c>
      <c r="AT36" s="9">
        <f>($AK$3+(N36+AF36)*12*7.57%)*SUM(Fasering!$D$5:$D$11)</f>
        <v>2420.1570557073628</v>
      </c>
      <c r="AU36" s="82">
        <f>($AK$3+(O36+AG36)*12*7.57%)*SUM(Fasering!$D$5:$D$12)</f>
        <v>3024.6034650084011</v>
      </c>
    </row>
    <row r="37" spans="1:47" x14ac:dyDescent="0.3">
      <c r="A37" s="32">
        <f t="shared" si="7"/>
        <v>27</v>
      </c>
      <c r="B37" s="125">
        <v>28342.68</v>
      </c>
      <c r="C37" s="126"/>
      <c r="D37" s="125">
        <f t="shared" si="0"/>
        <v>38146.413012000005</v>
      </c>
      <c r="E37" s="127">
        <f t="shared" si="1"/>
        <v>945.62487790004445</v>
      </c>
      <c r="F37" s="125">
        <f t="shared" si="2"/>
        <v>3178.8677510000002</v>
      </c>
      <c r="G37" s="127">
        <f t="shared" si="8"/>
        <v>78.802073158337038</v>
      </c>
      <c r="H37" s="61">
        <f>'L4'!$H$10</f>
        <v>1707.89</v>
      </c>
      <c r="I37" s="61">
        <f>GEW!$E$12+($F37-GEW!$E$12)*SUM(Fasering!$D$5)</f>
        <v>1821.9627753333334</v>
      </c>
      <c r="J37" s="61">
        <f>GEW!$E$12+($F37-GEW!$E$12)*SUM(Fasering!$D$5:$D$7)</f>
        <v>2172.8091362517521</v>
      </c>
      <c r="K37" s="61">
        <f>GEW!$E$12+($F37-GEW!$E$12)*SUM(Fasering!$D$5:$D$8)</f>
        <v>2374.1113651632022</v>
      </c>
      <c r="L37" s="61">
        <f>GEW!$E$12+($F37-GEW!$E$12)*SUM(Fasering!$D$5:$D$9)</f>
        <v>2575.4135940746519</v>
      </c>
      <c r="M37" s="61">
        <f>GEW!$E$12+($F37-GEW!$E$12)*SUM(Fasering!$D$5:$D$10)</f>
        <v>2776.7158229861016</v>
      </c>
      <c r="N37" s="61">
        <f>GEW!$E$12+($F37-GEW!$E$12)*SUM(Fasering!$D$5:$D$11)</f>
        <v>2977.565522088551</v>
      </c>
      <c r="O37" s="73">
        <f>GEW!$E$12+($F37-GEW!$E$12)*SUM(Fasering!$D$5:$D$12)</f>
        <v>3178.8677510000007</v>
      </c>
      <c r="P37" s="125">
        <f t="shared" si="3"/>
        <v>0</v>
      </c>
      <c r="Q37" s="127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25">
        <f t="shared" si="5"/>
        <v>0</v>
      </c>
      <c r="Z37" s="127">
        <f t="shared" si="6"/>
        <v>0</v>
      </c>
      <c r="AA37" s="71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9">
        <f>($AK$3+(J37+S37)*12*7.57%)*SUM(Fasering!$D$5:$D$7)</f>
        <v>545.75033911544006</v>
      </c>
      <c r="AJ37" s="9">
        <f>($AK$3+(K37+T37)*12*7.57%)*SUM(Fasering!$D$5:$D$8)</f>
        <v>933.29118000307005</v>
      </c>
      <c r="AK37" s="9">
        <f>($AK$3+(L37+U37)*12*7.57%)*SUM(Fasering!$D$5:$D$9)</f>
        <v>1375.0889055248267</v>
      </c>
      <c r="AL37" s="9">
        <f>($AK$3+(M37+V37)*12*7.57%)*SUM(Fasering!$D$5:$D$10)</f>
        <v>1871.1435156807104</v>
      </c>
      <c r="AM37" s="9">
        <f>($AK$3+(N37+W37)*12*7.57%)*SUM(Fasering!$D$5:$D$11)</f>
        <v>2420.1570557073628</v>
      </c>
      <c r="AN37" s="82">
        <f>($AK$3+(O37+X37)*12*7.57%)*SUM(Fasering!$D$5:$D$12)</f>
        <v>3024.6034650084011</v>
      </c>
      <c r="AO37" s="5">
        <f>($AK$3+(I37+AA37)*12*7.57%)*SUM(Fasering!$D$5)</f>
        <v>0</v>
      </c>
      <c r="AP37" s="9">
        <f>($AK$3+(J37+AB37)*12*7.57%)*SUM(Fasering!$D$5:$D$7)</f>
        <v>545.75033911544006</v>
      </c>
      <c r="AQ37" s="9">
        <f>($AK$3+(K37+AC37)*12*7.57%)*SUM(Fasering!$D$5:$D$8)</f>
        <v>933.29118000307005</v>
      </c>
      <c r="AR37" s="9">
        <f>($AK$3+(L37+AD37)*12*7.57%)*SUM(Fasering!$D$5:$D$9)</f>
        <v>1375.0889055248267</v>
      </c>
      <c r="AS37" s="9">
        <f>($AK$3+(M37+AE37)*12*7.57%)*SUM(Fasering!$D$5:$D$10)</f>
        <v>1871.1435156807104</v>
      </c>
      <c r="AT37" s="9">
        <f>($AK$3+(N37+AF37)*12*7.57%)*SUM(Fasering!$D$5:$D$11)</f>
        <v>2420.1570557073628</v>
      </c>
      <c r="AU37" s="82">
        <f>($AK$3+(O37+AG37)*12*7.57%)*SUM(Fasering!$D$5:$D$12)</f>
        <v>3024.6034650084011</v>
      </c>
    </row>
    <row r="38" spans="1:47" x14ac:dyDescent="0.3">
      <c r="A38" s="35"/>
      <c r="B38" s="128"/>
      <c r="C38" s="129"/>
      <c r="D38" s="128"/>
      <c r="E38" s="129"/>
      <c r="F38" s="128"/>
      <c r="G38" s="129"/>
      <c r="H38" s="46"/>
      <c r="I38" s="46"/>
      <c r="J38" s="46"/>
      <c r="K38" s="46"/>
      <c r="L38" s="46"/>
      <c r="M38" s="46"/>
      <c r="N38" s="46"/>
      <c r="O38" s="70"/>
      <c r="P38" s="128"/>
      <c r="Q38" s="129"/>
      <c r="R38" s="46"/>
      <c r="S38" s="46"/>
      <c r="T38" s="46"/>
      <c r="U38" s="46"/>
      <c r="V38" s="46"/>
      <c r="W38" s="46"/>
      <c r="X38" s="70"/>
      <c r="Y38" s="128"/>
      <c r="Z38" s="129"/>
      <c r="AA38" s="46"/>
      <c r="AB38" s="46"/>
      <c r="AC38" s="46"/>
      <c r="AD38" s="46"/>
      <c r="AE38" s="46"/>
      <c r="AF38" s="46"/>
      <c r="AG38" s="70"/>
      <c r="AH38" s="83"/>
      <c r="AI38" s="84"/>
      <c r="AJ38" s="84"/>
      <c r="AK38" s="84"/>
      <c r="AL38" s="84"/>
      <c r="AM38" s="84"/>
      <c r="AN38" s="85"/>
      <c r="AO38" s="83"/>
      <c r="AP38" s="84"/>
      <c r="AQ38" s="84"/>
      <c r="AR38" s="84"/>
      <c r="AS38" s="84"/>
      <c r="AT38" s="84"/>
      <c r="AU38" s="85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5" width="11.375" style="23" customWidth="1"/>
    <col min="16" max="17" width="7.75" style="23" customWidth="1"/>
    <col min="18" max="24" width="11.375" style="23" customWidth="1"/>
    <col min="25" max="26" width="7.75" style="23" customWidth="1"/>
    <col min="27" max="33" width="11.375" style="23" customWidth="1"/>
    <col min="34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63</v>
      </c>
      <c r="B1" s="21"/>
      <c r="C1" s="21" t="s">
        <v>116</v>
      </c>
      <c r="D1" s="21"/>
      <c r="E1" s="22"/>
      <c r="G1" s="21"/>
      <c r="H1" s="21"/>
      <c r="I1" s="21"/>
      <c r="L1" s="99">
        <f>D6</f>
        <v>43374</v>
      </c>
      <c r="O1" s="24" t="s">
        <v>64</v>
      </c>
      <c r="AG1"/>
      <c r="AH1" s="76" t="str">
        <f>'L4'!$AH$2</f>
        <v>Berekening eindejaarspremie 2019:</v>
      </c>
      <c r="AI1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N2" s="23" t="s">
        <v>21</v>
      </c>
      <c r="O2" s="68">
        <f>'L4'!O3</f>
        <v>1.3459000000000001</v>
      </c>
      <c r="R2" s="24"/>
      <c r="AH2" s="77" t="s">
        <v>92</v>
      </c>
      <c r="AI2"/>
      <c r="AK2" s="78">
        <f>'L4'!$AK$3</f>
        <v>136.91999999999999</v>
      </c>
      <c r="AL2"/>
    </row>
    <row r="3" spans="1:47" x14ac:dyDescent="0.3">
      <c r="AH3" s="77" t="s">
        <v>47</v>
      </c>
      <c r="AJ3" s="23"/>
    </row>
    <row r="4" spans="1:47" x14ac:dyDescent="0.3">
      <c r="A4" s="28"/>
      <c r="B4" s="132" t="s">
        <v>22</v>
      </c>
      <c r="C4" s="147"/>
      <c r="D4" s="147"/>
      <c r="E4" s="133"/>
      <c r="F4" s="132" t="s">
        <v>23</v>
      </c>
      <c r="G4" s="133"/>
      <c r="H4" s="144" t="s">
        <v>37</v>
      </c>
      <c r="I4" s="145"/>
      <c r="J4" s="145"/>
      <c r="K4" s="145"/>
      <c r="L4" s="145"/>
      <c r="M4" s="145"/>
      <c r="N4" s="145"/>
      <c r="O4" s="146"/>
      <c r="P4" s="132" t="s">
        <v>24</v>
      </c>
      <c r="Q4" s="135"/>
      <c r="R4" s="144" t="s">
        <v>38</v>
      </c>
      <c r="S4" s="145"/>
      <c r="T4" s="145"/>
      <c r="U4" s="145"/>
      <c r="V4" s="145"/>
      <c r="W4" s="145"/>
      <c r="X4" s="146"/>
      <c r="Y4" s="132" t="s">
        <v>25</v>
      </c>
      <c r="Z4" s="133"/>
      <c r="AA4" s="144" t="s">
        <v>39</v>
      </c>
      <c r="AB4" s="145"/>
      <c r="AC4" s="145"/>
      <c r="AD4" s="145"/>
      <c r="AE4" s="145"/>
      <c r="AF4" s="145"/>
      <c r="AG4" s="146"/>
      <c r="AH4" s="144" t="s">
        <v>99</v>
      </c>
      <c r="AI4" s="145"/>
      <c r="AJ4" s="145"/>
      <c r="AK4" s="145"/>
      <c r="AL4" s="145"/>
      <c r="AM4" s="145"/>
      <c r="AN4" s="146"/>
      <c r="AO4" s="144" t="s">
        <v>100</v>
      </c>
      <c r="AP4" s="145"/>
      <c r="AQ4" s="145"/>
      <c r="AR4" s="145"/>
      <c r="AS4" s="145"/>
      <c r="AT4" s="145"/>
      <c r="AU4" s="146"/>
    </row>
    <row r="5" spans="1:47" x14ac:dyDescent="0.3">
      <c r="A5" s="32"/>
      <c r="B5" s="148">
        <v>1</v>
      </c>
      <c r="C5" s="149"/>
      <c r="D5" s="148"/>
      <c r="E5" s="149"/>
      <c r="F5" s="148"/>
      <c r="G5" s="149"/>
      <c r="H5" s="43" t="s">
        <v>128</v>
      </c>
      <c r="I5" s="43" t="s">
        <v>32</v>
      </c>
      <c r="J5" s="43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9" t="s">
        <v>126</v>
      </c>
      <c r="P5" s="148"/>
      <c r="Q5" s="149"/>
      <c r="R5" s="43" t="s">
        <v>127</v>
      </c>
      <c r="S5" s="43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9" t="s">
        <v>126</v>
      </c>
      <c r="Y5" s="150" t="s">
        <v>27</v>
      </c>
      <c r="Z5" s="149"/>
      <c r="AA5" s="43" t="s">
        <v>127</v>
      </c>
      <c r="AB5" s="43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9" t="s">
        <v>126</v>
      </c>
      <c r="AH5" s="43" t="s">
        <v>127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9" t="s">
        <v>126</v>
      </c>
      <c r="AO5" s="43" t="s">
        <v>127</v>
      </c>
      <c r="AP5" s="43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9" t="s">
        <v>126</v>
      </c>
    </row>
    <row r="6" spans="1:47" x14ac:dyDescent="0.3">
      <c r="A6" s="32"/>
      <c r="B6" s="136" t="s">
        <v>30</v>
      </c>
      <c r="C6" s="137"/>
      <c r="D6" s="142">
        <f>'L4'!$D$8</f>
        <v>43374</v>
      </c>
      <c r="E6" s="141"/>
      <c r="F6" s="142">
        <f>D6</f>
        <v>43374</v>
      </c>
      <c r="G6" s="143"/>
      <c r="H6" s="47"/>
      <c r="I6" s="47" t="s">
        <v>101</v>
      </c>
      <c r="J6" s="4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0"/>
      <c r="Q6" s="141"/>
      <c r="R6" s="47" t="s">
        <v>101</v>
      </c>
      <c r="S6" s="4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0"/>
      <c r="Z6" s="141"/>
      <c r="AA6" s="47" t="s">
        <v>101</v>
      </c>
      <c r="AB6" s="4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32"/>
      <c r="C7" s="133"/>
      <c r="D7" s="134"/>
      <c r="E7" s="135"/>
      <c r="F7" s="59"/>
      <c r="G7" s="60"/>
      <c r="H7" s="62"/>
      <c r="I7" s="62"/>
      <c r="J7" s="62"/>
      <c r="K7" s="62"/>
      <c r="L7" s="62"/>
      <c r="M7" s="62"/>
      <c r="N7" s="62"/>
      <c r="O7" s="60"/>
      <c r="P7" s="59"/>
      <c r="Q7" s="60"/>
      <c r="R7" s="44"/>
      <c r="S7" s="44"/>
      <c r="T7" s="44"/>
      <c r="U7" s="44"/>
      <c r="V7" s="44"/>
      <c r="W7" s="44"/>
      <c r="X7" s="75"/>
      <c r="Y7" s="59"/>
      <c r="Z7" s="60"/>
      <c r="AA7" s="74"/>
      <c r="AB7" s="44"/>
      <c r="AC7" s="44"/>
      <c r="AD7" s="44"/>
      <c r="AE7" s="44"/>
      <c r="AF7" s="44"/>
      <c r="AG7" s="75"/>
      <c r="AH7" s="79"/>
      <c r="AI7" s="80"/>
      <c r="AJ7" s="80"/>
      <c r="AK7" s="80"/>
      <c r="AL7" s="80"/>
      <c r="AM7" s="80"/>
      <c r="AN7" s="81"/>
      <c r="AO7" s="79"/>
      <c r="AP7" s="80"/>
      <c r="AQ7" s="80"/>
      <c r="AR7" s="80"/>
      <c r="AS7" s="80"/>
      <c r="AT7" s="80"/>
      <c r="AU7" s="81"/>
    </row>
    <row r="8" spans="1:47" x14ac:dyDescent="0.3">
      <c r="A8" s="32">
        <v>0</v>
      </c>
      <c r="B8" s="125">
        <v>18761.3</v>
      </c>
      <c r="C8" s="126"/>
      <c r="D8" s="125">
        <f t="shared" ref="D8:D35" si="0">B8*$O$2</f>
        <v>25250.83367</v>
      </c>
      <c r="E8" s="127">
        <f t="shared" ref="E8:E35" si="1">D8/40.3399</f>
        <v>625.9518161919093</v>
      </c>
      <c r="F8" s="130">
        <f t="shared" ref="F8:F35" si="2">B8/12*$O$2</f>
        <v>2104.2361391666668</v>
      </c>
      <c r="G8" s="131"/>
      <c r="H8" s="61">
        <f>'L4'!$H$10</f>
        <v>1707.89</v>
      </c>
      <c r="I8" s="61">
        <f>GEW!$E$12+($F8-GEW!$E$12)*SUM(Fasering!$D$5)</f>
        <v>1821.9627753333334</v>
      </c>
      <c r="J8" s="61">
        <f>GEW!$E$12+($F8-GEW!$E$12)*SUM(Fasering!$D$5:$D$7)</f>
        <v>1894.9484185884689</v>
      </c>
      <c r="K8" s="61">
        <f>GEW!$E$12+($F8-GEW!$E$12)*SUM(Fasering!$D$5:$D$8)</f>
        <v>1936.8247904206712</v>
      </c>
      <c r="L8" s="61">
        <f>GEW!$E$12+($F8-GEW!$E$12)*SUM(Fasering!$D$5:$D$9)</f>
        <v>1978.7011622528735</v>
      </c>
      <c r="M8" s="61">
        <f>GEW!$E$12+($F8-GEW!$E$12)*SUM(Fasering!$D$5:$D$10)</f>
        <v>2020.5775340850757</v>
      </c>
      <c r="N8" s="61">
        <f>GEW!$E$12+($F8-GEW!$E$12)*SUM(Fasering!$D$5:$D$11)</f>
        <v>2062.3597673344648</v>
      </c>
      <c r="O8" s="73">
        <f>GEW!$E$12+($F8-GEW!$E$12)*SUM(Fasering!$D$5:$D$12)</f>
        <v>2104.2361391666668</v>
      </c>
      <c r="P8" s="130">
        <f t="shared" ref="P8:P35" si="3">((B8&lt;19968.2)*913.03+(B8&gt;19968.2)*(B8&lt;20424.71)*(20424.71-B8+456.51)+(B8&gt;20424.71)*(B8&lt;22659.62)*456.51+(B8&gt;22659.62)*(B8&lt;23116.13)*(23116.13-B8))/12*$O$2</f>
        <v>102.40392308333332</v>
      </c>
      <c r="Q8" s="131">
        <f t="shared" ref="Q8:Q35" si="4">P8/40.3399</f>
        <v>2.538526944373519</v>
      </c>
      <c r="R8" s="45">
        <f>$P8*SUM(Fasering!$D$5)</f>
        <v>0</v>
      </c>
      <c r="S8" s="45">
        <f>$P8*SUM(Fasering!$D$5:$D$7)</f>
        <v>26.477936481812367</v>
      </c>
      <c r="T8" s="45">
        <f>$P8*SUM(Fasering!$D$5:$D$8)</f>
        <v>41.669964173967927</v>
      </c>
      <c r="U8" s="45">
        <f>$P8*SUM(Fasering!$D$5:$D$9)</f>
        <v>56.861991866123489</v>
      </c>
      <c r="V8" s="45">
        <f>$P8*SUM(Fasering!$D$5:$D$10)</f>
        <v>72.054019558279052</v>
      </c>
      <c r="W8" s="45">
        <f>$P8*SUM(Fasering!$D$5:$D$11)</f>
        <v>87.211895391177791</v>
      </c>
      <c r="X8" s="72">
        <f>$P8*SUM(Fasering!$D$5:$D$12)</f>
        <v>102.40392308333335</v>
      </c>
      <c r="Y8" s="130">
        <f t="shared" ref="Y8:Y35" si="5">((B8&lt;19968.2)*456.51+(B8&gt;19968.2)*(B8&lt;20196.46)*(20196.46-B8+228.26)+(B8&gt;20196.46)*(B8&lt;22659.62)*228.26+(B8&gt;22659.62)*(B8&lt;22887.88)*(22887.88-B8))/12*$O$2</f>
        <v>51.201400749999998</v>
      </c>
      <c r="Z8" s="131">
        <f t="shared" ref="Z8:Z35" si="6">Y8/40.3399</f>
        <v>1.2692495705244682</v>
      </c>
      <c r="AA8" s="71">
        <f>$Y8*SUM(Fasering!$D$5)</f>
        <v>0</v>
      </c>
      <c r="AB8" s="45">
        <f>$Y8*SUM(Fasering!$D$5:$D$7)</f>
        <v>13.238823240542111</v>
      </c>
      <c r="AC8" s="45">
        <f>$Y8*SUM(Fasering!$D$5:$D$8)</f>
        <v>20.834753890954403</v>
      </c>
      <c r="AD8" s="45">
        <f>$Y8*SUM(Fasering!$D$5:$D$9)</f>
        <v>28.430684541366695</v>
      </c>
      <c r="AE8" s="45">
        <f>$Y8*SUM(Fasering!$D$5:$D$10)</f>
        <v>36.026615191778987</v>
      </c>
      <c r="AF8" s="45">
        <f>$Y8*SUM(Fasering!$D$5:$D$11)</f>
        <v>43.60547009958772</v>
      </c>
      <c r="AG8" s="72">
        <f>$Y8*SUM(Fasering!$D$5:$D$12)</f>
        <v>51.201400750000012</v>
      </c>
      <c r="AH8" s="5">
        <f>($AK$2+(I8+R8)*12*7.57%)*SUM(Fasering!$D$5)</f>
        <v>0</v>
      </c>
      <c r="AI8" s="9">
        <f>($AK$2+(J8+S8)*12*7.57%)*SUM(Fasering!$D$5:$D$7)</f>
        <v>486.70573792397431</v>
      </c>
      <c r="AJ8" s="9">
        <f>($AK$2+(K8+T8)*12*7.57%)*SUM(Fasering!$D$5:$D$8)</f>
        <v>787.05387472094617</v>
      </c>
      <c r="AK8" s="9">
        <f>($AK$2+(L8+U8)*12*7.57%)*SUM(Fasering!$D$5:$D$9)</f>
        <v>1102.783627439366</v>
      </c>
      <c r="AL8" s="9">
        <f>($AK$2+(M8+V8)*12*7.57%)*SUM(Fasering!$D$5:$D$10)</f>
        <v>1433.8949960792343</v>
      </c>
      <c r="AM8" s="9">
        <f>($AK$2+(N8+W8)*12*7.57%)*SUM(Fasering!$D$5:$D$11)</f>
        <v>1779.5918101209916</v>
      </c>
      <c r="AN8" s="82">
        <f>($AK$2+(O8+X8)*12*7.57%)*SUM(Fasering!$D$5:$D$12)</f>
        <v>2141.4318325479003</v>
      </c>
      <c r="AO8" s="5">
        <f>($AK$2+(I8+AA8)*12*7.57%)*SUM(Fasering!$D$5)</f>
        <v>0</v>
      </c>
      <c r="AP8" s="9">
        <f>($AK$2+(J8+AB8)*12*7.57%)*SUM(Fasering!$D$5:$D$7)</f>
        <v>483.59614482541144</v>
      </c>
      <c r="AQ8" s="9">
        <f>($AK$2+(K8+AC8)*12*7.57%)*SUM(Fasering!$D$5:$D$8)</f>
        <v>779.35226430980742</v>
      </c>
      <c r="AR8" s="9">
        <f>($AK$2+(L8+AD8)*12*7.57%)*SUM(Fasering!$D$5:$D$9)</f>
        <v>1088.4426276468364</v>
      </c>
      <c r="AS8" s="9">
        <f>($AK$2+(M8+AE8)*12*7.57%)*SUM(Fasering!$D$5:$D$10)</f>
        <v>1410.8672348364987</v>
      </c>
      <c r="AT8" s="9">
        <f>($AK$2+(N8+AF8)*12*7.57%)*SUM(Fasering!$D$5:$D$11)</f>
        <v>1745.8563419044235</v>
      </c>
      <c r="AU8" s="82">
        <f>($AK$2+(O8+AG8)*12*7.57%)*SUM(Fasering!$D$5:$D$12)</f>
        <v>2094.9194612603005</v>
      </c>
    </row>
    <row r="9" spans="1:47" x14ac:dyDescent="0.3">
      <c r="A9" s="32">
        <f t="shared" ref="A9:A35" si="7">+A8+1</f>
        <v>1</v>
      </c>
      <c r="B9" s="125">
        <v>19380.830000000002</v>
      </c>
      <c r="C9" s="126"/>
      <c r="D9" s="125">
        <f t="shared" si="0"/>
        <v>26084.659097000003</v>
      </c>
      <c r="E9" s="127">
        <f t="shared" si="1"/>
        <v>646.62180860636749</v>
      </c>
      <c r="F9" s="130">
        <f t="shared" si="2"/>
        <v>2173.7215914166673</v>
      </c>
      <c r="G9" s="131">
        <f t="shared" ref="G9:G35" si="8">F9/40.3399</f>
        <v>53.885150717197298</v>
      </c>
      <c r="H9" s="61">
        <f>'L4'!$H$10</f>
        <v>1707.89</v>
      </c>
      <c r="I9" s="61">
        <f>GEW!$E$12+($F9-GEW!$E$12)*SUM(Fasering!$D$5)</f>
        <v>1821.9627753333334</v>
      </c>
      <c r="J9" s="61">
        <f>GEW!$E$12+($F9-GEW!$E$12)*SUM(Fasering!$D$5:$D$7)</f>
        <v>1912.9148336992291</v>
      </c>
      <c r="K9" s="61">
        <f>GEW!$E$12+($F9-GEW!$E$12)*SUM(Fasering!$D$5:$D$8)</f>
        <v>1965.0996476594241</v>
      </c>
      <c r="L9" s="61">
        <f>GEW!$E$12+($F9-GEW!$E$12)*SUM(Fasering!$D$5:$D$9)</f>
        <v>2017.2844616196189</v>
      </c>
      <c r="M9" s="61">
        <f>GEW!$E$12+($F9-GEW!$E$12)*SUM(Fasering!$D$5:$D$10)</f>
        <v>2069.4692755798142</v>
      </c>
      <c r="N9" s="61">
        <f>GEW!$E$12+($F9-GEW!$E$12)*SUM(Fasering!$D$5:$D$11)</f>
        <v>2121.5367774564725</v>
      </c>
      <c r="O9" s="73">
        <f>GEW!$E$12+($F9-GEW!$E$12)*SUM(Fasering!$D$5:$D$12)</f>
        <v>2173.7215914166673</v>
      </c>
      <c r="P9" s="130">
        <f t="shared" si="3"/>
        <v>102.40392308333332</v>
      </c>
      <c r="Q9" s="131">
        <f t="shared" si="4"/>
        <v>2.538526944373519</v>
      </c>
      <c r="R9" s="45">
        <f>$P9*SUM(Fasering!$D$5)</f>
        <v>0</v>
      </c>
      <c r="S9" s="45">
        <f>$P9*SUM(Fasering!$D$5:$D$7)</f>
        <v>26.477936481812367</v>
      </c>
      <c r="T9" s="45">
        <f>$P9*SUM(Fasering!$D$5:$D$8)</f>
        <v>41.669964173967927</v>
      </c>
      <c r="U9" s="45">
        <f>$P9*SUM(Fasering!$D$5:$D$9)</f>
        <v>56.861991866123489</v>
      </c>
      <c r="V9" s="45">
        <f>$P9*SUM(Fasering!$D$5:$D$10)</f>
        <v>72.054019558279052</v>
      </c>
      <c r="W9" s="45">
        <f>$P9*SUM(Fasering!$D$5:$D$11)</f>
        <v>87.211895391177791</v>
      </c>
      <c r="X9" s="72">
        <f>$P9*SUM(Fasering!$D$5:$D$12)</f>
        <v>102.40392308333335</v>
      </c>
      <c r="Y9" s="130">
        <f t="shared" si="5"/>
        <v>51.201400749999998</v>
      </c>
      <c r="Z9" s="131">
        <f t="shared" si="6"/>
        <v>1.2692495705244682</v>
      </c>
      <c r="AA9" s="71">
        <f>$Y9*SUM(Fasering!$D$5)</f>
        <v>0</v>
      </c>
      <c r="AB9" s="45">
        <f>$Y9*SUM(Fasering!$D$5:$D$7)</f>
        <v>13.238823240542111</v>
      </c>
      <c r="AC9" s="45">
        <f>$Y9*SUM(Fasering!$D$5:$D$8)</f>
        <v>20.834753890954403</v>
      </c>
      <c r="AD9" s="45">
        <f>$Y9*SUM(Fasering!$D$5:$D$9)</f>
        <v>28.430684541366695</v>
      </c>
      <c r="AE9" s="45">
        <f>$Y9*SUM(Fasering!$D$5:$D$10)</f>
        <v>36.026615191778987</v>
      </c>
      <c r="AF9" s="45">
        <f>$Y9*SUM(Fasering!$D$5:$D$11)</f>
        <v>43.60547009958772</v>
      </c>
      <c r="AG9" s="72">
        <f>$Y9*SUM(Fasering!$D$5:$D$12)</f>
        <v>51.201400750000012</v>
      </c>
      <c r="AH9" s="5">
        <f>($AK$2+(I9+R9)*12*7.57%)*SUM(Fasering!$D$5)</f>
        <v>0</v>
      </c>
      <c r="AI9" s="9">
        <f>($AK$2+(J9+S9)*12*7.57%)*SUM(Fasering!$D$5:$D$7)</f>
        <v>490.92567617936885</v>
      </c>
      <c r="AJ9" s="9">
        <f>($AK$2+(K9+T9)*12*7.57%)*SUM(Fasering!$D$5:$D$8)</f>
        <v>797.50550597042684</v>
      </c>
      <c r="AK9" s="9">
        <f>($AK$2+(L9+U9)*12*7.57%)*SUM(Fasering!$D$5:$D$9)</f>
        <v>1122.2453807063991</v>
      </c>
      <c r="AL9" s="9">
        <f>($AK$2+(M9+V9)*12*7.57%)*SUM(Fasering!$D$5:$D$10)</f>
        <v>1465.1453003872862</v>
      </c>
      <c r="AM9" s="9">
        <f>($AK$2+(N9+W9)*12*7.57%)*SUM(Fasering!$D$5:$D$11)</f>
        <v>1825.373231798488</v>
      </c>
      <c r="AN9" s="82">
        <f>($AK$2+(O9+X9)*12*7.57%)*SUM(Fasering!$D$5:$D$12)</f>
        <v>2204.5524173718009</v>
      </c>
      <c r="AO9" s="5">
        <f>($AK$2+(I9+AA9)*12*7.57%)*SUM(Fasering!$D$5)</f>
        <v>0</v>
      </c>
      <c r="AP9" s="9">
        <f>($AK$2+(J9+AB9)*12*7.57%)*SUM(Fasering!$D$5:$D$7)</f>
        <v>487.81608308080598</v>
      </c>
      <c r="AQ9" s="9">
        <f>($AK$2+(K9+AC9)*12*7.57%)*SUM(Fasering!$D$5:$D$8)</f>
        <v>789.80389555928798</v>
      </c>
      <c r="AR9" s="9">
        <f>($AK$2+(L9+AD9)*12*7.57%)*SUM(Fasering!$D$5:$D$9)</f>
        <v>1107.9043809138695</v>
      </c>
      <c r="AS9" s="9">
        <f>($AK$2+(M9+AE9)*12*7.57%)*SUM(Fasering!$D$5:$D$10)</f>
        <v>1442.1175391445508</v>
      </c>
      <c r="AT9" s="9">
        <f>($AK$2+(N9+AF9)*12*7.57%)*SUM(Fasering!$D$5:$D$11)</f>
        <v>1791.6377635819201</v>
      </c>
      <c r="AU9" s="82">
        <f>($AK$2+(O9+AG9)*12*7.57%)*SUM(Fasering!$D$5:$D$12)</f>
        <v>2158.0400460842011</v>
      </c>
    </row>
    <row r="10" spans="1:47" x14ac:dyDescent="0.3">
      <c r="A10" s="32">
        <f t="shared" si="7"/>
        <v>2</v>
      </c>
      <c r="B10" s="125">
        <v>20139.45</v>
      </c>
      <c r="C10" s="126"/>
      <c r="D10" s="125">
        <f t="shared" si="0"/>
        <v>27105.685755000002</v>
      </c>
      <c r="E10" s="127">
        <f t="shared" si="1"/>
        <v>671.93239832027348</v>
      </c>
      <c r="F10" s="130">
        <f t="shared" si="2"/>
        <v>2258.8071462500002</v>
      </c>
      <c r="G10" s="131">
        <f t="shared" si="8"/>
        <v>55.994366526689461</v>
      </c>
      <c r="H10" s="61">
        <f>'L4'!$H$10</f>
        <v>1707.89</v>
      </c>
      <c r="I10" s="61">
        <f>GEW!$E$12+($F10-GEW!$E$12)*SUM(Fasering!$D$5)</f>
        <v>1821.9627753333334</v>
      </c>
      <c r="J10" s="61">
        <f>GEW!$E$12+($F10-GEW!$E$12)*SUM(Fasering!$D$5:$D$7)</f>
        <v>1934.9148689377562</v>
      </c>
      <c r="K10" s="61">
        <f>GEW!$E$12+($F10-GEW!$E$12)*SUM(Fasering!$D$5:$D$8)</f>
        <v>1999.7224620484972</v>
      </c>
      <c r="L10" s="61">
        <f>GEW!$E$12+($F10-GEW!$E$12)*SUM(Fasering!$D$5:$D$9)</f>
        <v>2064.5300551592381</v>
      </c>
      <c r="M10" s="61">
        <f>GEW!$E$12+($F10-GEW!$E$12)*SUM(Fasering!$D$5:$D$10)</f>
        <v>2129.3376482699791</v>
      </c>
      <c r="N10" s="61">
        <f>GEW!$E$12+($F10-GEW!$E$12)*SUM(Fasering!$D$5:$D$11)</f>
        <v>2193.9995531392592</v>
      </c>
      <c r="O10" s="73">
        <f>GEW!$E$12+($F10-GEW!$E$12)*SUM(Fasering!$D$5:$D$12)</f>
        <v>2258.8071462500002</v>
      </c>
      <c r="P10" s="130">
        <f t="shared" si="3"/>
        <v>83.195686916666489</v>
      </c>
      <c r="Q10" s="131">
        <f t="shared" si="4"/>
        <v>2.0623672075703334</v>
      </c>
      <c r="R10" s="45">
        <f>$P10*SUM(Fasering!$D$5)</f>
        <v>0</v>
      </c>
      <c r="S10" s="45">
        <f>$P10*SUM(Fasering!$D$5:$D$7)</f>
        <v>21.511384011603035</v>
      </c>
      <c r="T10" s="45">
        <f>$P10*SUM(Fasering!$D$5:$D$8)</f>
        <v>33.853793769453496</v>
      </c>
      <c r="U10" s="45">
        <f>$P10*SUM(Fasering!$D$5:$D$9)</f>
        <v>46.196203527303958</v>
      </c>
      <c r="V10" s="45">
        <f>$P10*SUM(Fasering!$D$5:$D$10)</f>
        <v>58.538613285154419</v>
      </c>
      <c r="W10" s="45">
        <f>$P10*SUM(Fasering!$D$5:$D$11)</f>
        <v>70.853277158816041</v>
      </c>
      <c r="X10" s="72">
        <f>$P10*SUM(Fasering!$D$5:$D$12)</f>
        <v>83.195686916666503</v>
      </c>
      <c r="Y10" s="130">
        <f t="shared" si="5"/>
        <v>31.995407749999821</v>
      </c>
      <c r="Z10" s="131">
        <f t="shared" si="6"/>
        <v>0.79314544037044765</v>
      </c>
      <c r="AA10" s="71">
        <f>$Y10*SUM(Fasering!$D$5)</f>
        <v>0</v>
      </c>
      <c r="AB10" s="45">
        <f>$Y10*SUM(Fasering!$D$5:$D$7)</f>
        <v>8.2728507717890665</v>
      </c>
      <c r="AC10" s="45">
        <f>$Y10*SUM(Fasering!$D$5:$D$8)</f>
        <v>13.019496270558212</v>
      </c>
      <c r="AD10" s="45">
        <f>$Y10*SUM(Fasering!$D$5:$D$9)</f>
        <v>17.766141769327358</v>
      </c>
      <c r="AE10" s="45">
        <f>$Y10*SUM(Fasering!$D$5:$D$10)</f>
        <v>22.512787268096503</v>
      </c>
      <c r="AF10" s="45">
        <f>$Y10*SUM(Fasering!$D$5:$D$11)</f>
        <v>27.248762251230684</v>
      </c>
      <c r="AG10" s="72">
        <f>$Y10*SUM(Fasering!$D$5:$D$12)</f>
        <v>31.995407749999828</v>
      </c>
      <c r="AH10" s="5">
        <f>($AK$2+(I10+R10)*12*7.57%)*SUM(Fasering!$D$5)</f>
        <v>0</v>
      </c>
      <c r="AI10" s="9">
        <f>($AK$2+(J10+S10)*12*7.57%)*SUM(Fasering!$D$5:$D$7)</f>
        <v>494.92648797813331</v>
      </c>
      <c r="AJ10" s="9">
        <f>($AK$2+(K10+T10)*12*7.57%)*SUM(Fasering!$D$5:$D$8)</f>
        <v>807.41442100391157</v>
      </c>
      <c r="AK10" s="9">
        <f>($AK$2+(L10+U10)*12*7.57%)*SUM(Fasering!$D$5:$D$9)</f>
        <v>1140.6965540134618</v>
      </c>
      <c r="AL10" s="9">
        <f>($AK$2+(M10+V10)*12*7.57%)*SUM(Fasering!$D$5:$D$10)</f>
        <v>1494.772887006784</v>
      </c>
      <c r="AM10" s="9">
        <f>($AK$2+(N10+W10)*12*7.57%)*SUM(Fasering!$D$5:$D$11)</f>
        <v>1868.77738629705</v>
      </c>
      <c r="AN10" s="82">
        <f>($AK$2+(O10+X10)*12*7.57%)*SUM(Fasering!$D$5:$D$12)</f>
        <v>2264.3953736486005</v>
      </c>
      <c r="AO10" s="5">
        <f>($AK$2+(I10+AA10)*12*7.57%)*SUM(Fasering!$D$5)</f>
        <v>0</v>
      </c>
      <c r="AP10" s="9">
        <f>($AK$2+(J10+AB10)*12*7.57%)*SUM(Fasering!$D$5:$D$7)</f>
        <v>491.81703110988218</v>
      </c>
      <c r="AQ10" s="9">
        <f>($AK$2+(K10+AC10)*12*7.57%)*SUM(Fasering!$D$5:$D$8)</f>
        <v>799.71314799794277</v>
      </c>
      <c r="AR10" s="9">
        <f>($AK$2+(L10+AD10)*12*7.57%)*SUM(Fasering!$D$5:$D$9)</f>
        <v>1126.3561824956973</v>
      </c>
      <c r="AS10" s="9">
        <f>($AK$2+(M10+AE10)*12*7.57%)*SUM(Fasering!$D$5:$D$10)</f>
        <v>1471.7461346031459</v>
      </c>
      <c r="AT10" s="9">
        <f>($AK$2+(N10+AF10)*12*7.57%)*SUM(Fasering!$D$5:$D$11)</f>
        <v>1835.0433960209095</v>
      </c>
      <c r="AU10" s="82">
        <f>($AK$2+(O10+AG10)*12*7.57%)*SUM(Fasering!$D$5:$D$12)</f>
        <v>2217.8850400536007</v>
      </c>
    </row>
    <row r="11" spans="1:47" x14ac:dyDescent="0.3">
      <c r="A11" s="32">
        <f t="shared" si="7"/>
        <v>3</v>
      </c>
      <c r="B11" s="125">
        <v>20898.05</v>
      </c>
      <c r="C11" s="126"/>
      <c r="D11" s="125">
        <f t="shared" si="0"/>
        <v>28126.685495000002</v>
      </c>
      <c r="E11" s="127">
        <f t="shared" si="1"/>
        <v>697.24232075438965</v>
      </c>
      <c r="F11" s="130">
        <f t="shared" si="2"/>
        <v>2343.8904579166669</v>
      </c>
      <c r="G11" s="131">
        <f t="shared" si="8"/>
        <v>58.103526729532469</v>
      </c>
      <c r="H11" s="61">
        <f>'L4'!$H$10</f>
        <v>1707.89</v>
      </c>
      <c r="I11" s="61">
        <f>GEW!$E$12+($F11-GEW!$E$12)*SUM(Fasering!$D$5)</f>
        <v>1821.9627753333334</v>
      </c>
      <c r="J11" s="61">
        <f>GEW!$E$12+($F11-GEW!$E$12)*SUM(Fasering!$D$5:$D$7)</f>
        <v>1956.9143241748272</v>
      </c>
      <c r="K11" s="61">
        <f>GEW!$E$12+($F11-GEW!$E$12)*SUM(Fasering!$D$5:$D$8)</f>
        <v>2034.3443636534523</v>
      </c>
      <c r="L11" s="61">
        <f>GEW!$E$12+($F11-GEW!$E$12)*SUM(Fasering!$D$5:$D$9)</f>
        <v>2111.7744031320772</v>
      </c>
      <c r="M11" s="61">
        <f>GEW!$E$12+($F11-GEW!$E$12)*SUM(Fasering!$D$5:$D$10)</f>
        <v>2189.2044426107022</v>
      </c>
      <c r="N11" s="61">
        <f>GEW!$E$12+($F11-GEW!$E$12)*SUM(Fasering!$D$5:$D$11)</f>
        <v>2266.4604184380419</v>
      </c>
      <c r="O11" s="73">
        <f>GEW!$E$12+($F11-GEW!$E$12)*SUM(Fasering!$D$5:$D$12)</f>
        <v>2343.8904579166669</v>
      </c>
      <c r="P11" s="130">
        <f t="shared" si="3"/>
        <v>51.201400749999998</v>
      </c>
      <c r="Q11" s="131">
        <f t="shared" si="4"/>
        <v>1.2692495705244682</v>
      </c>
      <c r="R11" s="45">
        <f>$P11*SUM(Fasering!$D$5)</f>
        <v>0</v>
      </c>
      <c r="S11" s="45">
        <f>$P11*SUM(Fasering!$D$5:$D$7)</f>
        <v>13.238823240542111</v>
      </c>
      <c r="T11" s="45">
        <f>$P11*SUM(Fasering!$D$5:$D$8)</f>
        <v>20.834753890954403</v>
      </c>
      <c r="U11" s="45">
        <f>$P11*SUM(Fasering!$D$5:$D$9)</f>
        <v>28.430684541366695</v>
      </c>
      <c r="V11" s="45">
        <f>$P11*SUM(Fasering!$D$5:$D$10)</f>
        <v>36.026615191778987</v>
      </c>
      <c r="W11" s="45">
        <f>$P11*SUM(Fasering!$D$5:$D$11)</f>
        <v>43.60547009958772</v>
      </c>
      <c r="X11" s="72">
        <f>$P11*SUM(Fasering!$D$5:$D$12)</f>
        <v>51.201400750000012</v>
      </c>
      <c r="Y11" s="130">
        <f t="shared" si="5"/>
        <v>25.601261166666667</v>
      </c>
      <c r="Z11" s="131">
        <f t="shared" si="6"/>
        <v>0.63463868692452552</v>
      </c>
      <c r="AA11" s="71">
        <f>$Y11*SUM(Fasering!$D$5)</f>
        <v>0</v>
      </c>
      <c r="AB11" s="45">
        <f>$Y11*SUM(Fasering!$D$5:$D$7)</f>
        <v>6.6195566206351284</v>
      </c>
      <c r="AC11" s="45">
        <f>$Y11*SUM(Fasering!$D$5:$D$8)</f>
        <v>10.417605141506764</v>
      </c>
      <c r="AD11" s="45">
        <f>$Y11*SUM(Fasering!$D$5:$D$9)</f>
        <v>14.215653662378397</v>
      </c>
      <c r="AE11" s="45">
        <f>$Y11*SUM(Fasering!$D$5:$D$10)</f>
        <v>18.013702183250032</v>
      </c>
      <c r="AF11" s="45">
        <f>$Y11*SUM(Fasering!$D$5:$D$11)</f>
        <v>21.803212645795039</v>
      </c>
      <c r="AG11" s="72">
        <f>$Y11*SUM(Fasering!$D$5:$D$12)</f>
        <v>25.601261166666674</v>
      </c>
      <c r="AH11" s="5">
        <f>($AK$2+(I11+R11)*12*7.57%)*SUM(Fasering!$D$5)</f>
        <v>0</v>
      </c>
      <c r="AI11" s="9">
        <f>($AK$2+(J11+S11)*12*7.57%)*SUM(Fasering!$D$5:$D$7)</f>
        <v>498.15065076897224</v>
      </c>
      <c r="AJ11" s="9">
        <f>($AK$2+(K11+T11)*12*7.57%)*SUM(Fasering!$D$5:$D$8)</f>
        <v>815.39978916304699</v>
      </c>
      <c r="AK11" s="9">
        <f>($AK$2+(L11+U11)*12*7.57%)*SUM(Fasering!$D$5:$D$9)</f>
        <v>1155.5659328836009</v>
      </c>
      <c r="AL11" s="9">
        <f>($AK$2+(M11+V11)*12*7.57%)*SUM(Fasering!$D$5:$D$10)</f>
        <v>1518.649081930635</v>
      </c>
      <c r="AM11" s="9">
        <f>($AK$2+(N11+W11)*12*7.57%)*SUM(Fasering!$D$5:$D$11)</f>
        <v>1903.7558024138259</v>
      </c>
      <c r="AN11" s="82">
        <f>($AK$2+(O11+X11)*12*7.57%)*SUM(Fasering!$D$5:$D$12)</f>
        <v>2312.6214444128013</v>
      </c>
      <c r="AO11" s="5">
        <f>($AK$2+(I11+AA11)*12*7.57%)*SUM(Fasering!$D$5)</f>
        <v>0</v>
      </c>
      <c r="AP11" s="9">
        <f>($AK$2+(J11+AB11)*12*7.57%)*SUM(Fasering!$D$5:$D$7)</f>
        <v>496.5959223348467</v>
      </c>
      <c r="AQ11" s="9">
        <f>($AK$2+(K11+AC11)*12*7.57%)*SUM(Fasering!$D$5:$D$8)</f>
        <v>811.54915266006242</v>
      </c>
      <c r="AR11" s="9">
        <f>($AK$2+(L11+AD11)*12*7.57%)*SUM(Fasering!$D$5:$D$9)</f>
        <v>1148.3957471247188</v>
      </c>
      <c r="AS11" s="9">
        <f>($AK$2+(M11+AE11)*12*7.57%)*SUM(Fasering!$D$5:$D$10)</f>
        <v>1507.135705728816</v>
      </c>
      <c r="AT11" s="9">
        <f>($AK$2+(N11+AF11)*12*7.57%)*SUM(Fasering!$D$5:$D$11)</f>
        <v>1886.8888072757559</v>
      </c>
      <c r="AU11" s="82">
        <f>($AK$2+(O11+AG11)*12*7.57%)*SUM(Fasering!$D$5:$D$12)</f>
        <v>2289.366277615301</v>
      </c>
    </row>
    <row r="12" spans="1:47" x14ac:dyDescent="0.3">
      <c r="A12" s="32">
        <f t="shared" si="7"/>
        <v>4</v>
      </c>
      <c r="B12" s="125">
        <v>21652.61</v>
      </c>
      <c r="C12" s="126"/>
      <c r="D12" s="125">
        <f t="shared" si="0"/>
        <v>29142.247799000004</v>
      </c>
      <c r="E12" s="127">
        <f t="shared" si="1"/>
        <v>722.41745267092892</v>
      </c>
      <c r="F12" s="130">
        <f t="shared" si="2"/>
        <v>2428.520649916667</v>
      </c>
      <c r="G12" s="131">
        <f t="shared" si="8"/>
        <v>60.201454389244077</v>
      </c>
      <c r="H12" s="61">
        <f>'L4'!$H$10</f>
        <v>1707.89</v>
      </c>
      <c r="I12" s="61">
        <f>GEW!$E$12+($F12-GEW!$E$12)*SUM(Fasering!$D$5)</f>
        <v>1821.9627753333334</v>
      </c>
      <c r="J12" s="61">
        <f>GEW!$E$12+($F12-GEW!$E$12)*SUM(Fasering!$D$5:$D$7)</f>
        <v>1978.7966191177277</v>
      </c>
      <c r="K12" s="61">
        <f>GEW!$E$12+($F12-GEW!$E$12)*SUM(Fasering!$D$5:$D$8)</f>
        <v>2068.7818828665222</v>
      </c>
      <c r="L12" s="61">
        <f>GEW!$E$12+($F12-GEW!$E$12)*SUM(Fasering!$D$5:$D$9)</f>
        <v>2158.767146615317</v>
      </c>
      <c r="M12" s="61">
        <f>GEW!$E$12+($F12-GEW!$E$12)*SUM(Fasering!$D$5:$D$10)</f>
        <v>2248.7524103641113</v>
      </c>
      <c r="N12" s="61">
        <f>GEW!$E$12+($F12-GEW!$E$12)*SUM(Fasering!$D$5:$D$11)</f>
        <v>2338.5353861678727</v>
      </c>
      <c r="O12" s="73">
        <f>GEW!$E$12+($F12-GEW!$E$12)*SUM(Fasering!$D$5:$D$12)</f>
        <v>2428.520649916667</v>
      </c>
      <c r="P12" s="130">
        <f t="shared" si="3"/>
        <v>51.201400749999998</v>
      </c>
      <c r="Q12" s="131">
        <f t="shared" si="4"/>
        <v>1.2692495705244682</v>
      </c>
      <c r="R12" s="45">
        <f>$P12*SUM(Fasering!$D$5)</f>
        <v>0</v>
      </c>
      <c r="S12" s="45">
        <f>$P12*SUM(Fasering!$D$5:$D$7)</f>
        <v>13.238823240542111</v>
      </c>
      <c r="T12" s="45">
        <f>$P12*SUM(Fasering!$D$5:$D$8)</f>
        <v>20.834753890954403</v>
      </c>
      <c r="U12" s="45">
        <f>$P12*SUM(Fasering!$D$5:$D$9)</f>
        <v>28.430684541366695</v>
      </c>
      <c r="V12" s="45">
        <f>$P12*SUM(Fasering!$D$5:$D$10)</f>
        <v>36.026615191778987</v>
      </c>
      <c r="W12" s="45">
        <f>$P12*SUM(Fasering!$D$5:$D$11)</f>
        <v>43.60547009958772</v>
      </c>
      <c r="X12" s="72">
        <f>$P12*SUM(Fasering!$D$5:$D$12)</f>
        <v>51.201400750000012</v>
      </c>
      <c r="Y12" s="130">
        <f t="shared" si="5"/>
        <v>25.601261166666667</v>
      </c>
      <c r="Z12" s="131">
        <f t="shared" si="6"/>
        <v>0.63463868692452552</v>
      </c>
      <c r="AA12" s="71">
        <f>$Y12*SUM(Fasering!$D$5)</f>
        <v>0</v>
      </c>
      <c r="AB12" s="45">
        <f>$Y12*SUM(Fasering!$D$5:$D$7)</f>
        <v>6.6195566206351284</v>
      </c>
      <c r="AC12" s="45">
        <f>$Y12*SUM(Fasering!$D$5:$D$8)</f>
        <v>10.417605141506764</v>
      </c>
      <c r="AD12" s="45">
        <f>$Y12*SUM(Fasering!$D$5:$D$9)</f>
        <v>14.215653662378397</v>
      </c>
      <c r="AE12" s="45">
        <f>$Y12*SUM(Fasering!$D$5:$D$10)</f>
        <v>18.013702183250032</v>
      </c>
      <c r="AF12" s="45">
        <f>$Y12*SUM(Fasering!$D$5:$D$11)</f>
        <v>21.803212645795039</v>
      </c>
      <c r="AG12" s="72">
        <f>$Y12*SUM(Fasering!$D$5:$D$12)</f>
        <v>25.601261166666674</v>
      </c>
      <c r="AH12" s="5">
        <f>($AK$2+(I12+R12)*12*7.57%)*SUM(Fasering!$D$5)</f>
        <v>0</v>
      </c>
      <c r="AI12" s="9">
        <f>($AK$2+(J12+S12)*12*7.57%)*SUM(Fasering!$D$5:$D$7)</f>
        <v>503.29034797490323</v>
      </c>
      <c r="AJ12" s="9">
        <f>($AK$2+(K12+T12)*12*7.57%)*SUM(Fasering!$D$5:$D$8)</f>
        <v>828.1294114179949</v>
      </c>
      <c r="AK12" s="9">
        <f>($AK$2+(L12+U12)*12*7.57%)*SUM(Fasering!$D$5:$D$9)</f>
        <v>1179.2694832284956</v>
      </c>
      <c r="AL12" s="9">
        <f>($AK$2+(M12+V12)*12*7.57%)*SUM(Fasering!$D$5:$D$10)</f>
        <v>1556.7105634064046</v>
      </c>
      <c r="AM12" s="9">
        <f>($AK$2+(N12+W12)*12*7.57%)*SUM(Fasering!$D$5:$D$11)</f>
        <v>1959.5155388930468</v>
      </c>
      <c r="AN12" s="82">
        <f>($AK$2+(O12+X12)*12*7.57%)*SUM(Fasering!$D$5:$D$12)</f>
        <v>2389.4995108256012</v>
      </c>
      <c r="AO12" s="5">
        <f>($AK$2+(I12+AA12)*12*7.57%)*SUM(Fasering!$D$5)</f>
        <v>0</v>
      </c>
      <c r="AP12" s="9">
        <f>($AK$2+(J12+AB12)*12*7.57%)*SUM(Fasering!$D$5:$D$7)</f>
        <v>501.73561954077775</v>
      </c>
      <c r="AQ12" s="9">
        <f>($AK$2+(K12+AC12)*12*7.57%)*SUM(Fasering!$D$5:$D$8)</f>
        <v>824.27877491501044</v>
      </c>
      <c r="AR12" s="9">
        <f>($AK$2+(L12+AD12)*12*7.57%)*SUM(Fasering!$D$5:$D$9)</f>
        <v>1172.0992974696132</v>
      </c>
      <c r="AS12" s="9">
        <f>($AK$2+(M12+AE12)*12*7.57%)*SUM(Fasering!$D$5:$D$10)</f>
        <v>1545.197187204586</v>
      </c>
      <c r="AT12" s="9">
        <f>($AK$2+(N12+AF12)*12*7.57%)*SUM(Fasering!$D$5:$D$11)</f>
        <v>1942.6485437549768</v>
      </c>
      <c r="AU12" s="82">
        <f>($AK$2+(O12+AG12)*12*7.57%)*SUM(Fasering!$D$5:$D$12)</f>
        <v>2366.2443440281008</v>
      </c>
    </row>
    <row r="13" spans="1:47" x14ac:dyDescent="0.3">
      <c r="A13" s="32">
        <f t="shared" si="7"/>
        <v>5</v>
      </c>
      <c r="B13" s="125">
        <v>21661.919999999998</v>
      </c>
      <c r="C13" s="126"/>
      <c r="D13" s="125">
        <f t="shared" si="0"/>
        <v>29154.778127999998</v>
      </c>
      <c r="E13" s="127">
        <f t="shared" si="1"/>
        <v>722.72807141316662</v>
      </c>
      <c r="F13" s="130">
        <f t="shared" si="2"/>
        <v>2429.564844</v>
      </c>
      <c r="G13" s="131">
        <f t="shared" si="8"/>
        <v>60.227339284430549</v>
      </c>
      <c r="H13" s="61">
        <f>'L4'!$H$10</f>
        <v>1707.89</v>
      </c>
      <c r="I13" s="61">
        <f>GEW!$E$12+($F13-GEW!$E$12)*SUM(Fasering!$D$5)</f>
        <v>1821.9627753333334</v>
      </c>
      <c r="J13" s="61">
        <f>GEW!$E$12+($F13-GEW!$E$12)*SUM(Fasering!$D$5:$D$7)</f>
        <v>1979.0666097956305</v>
      </c>
      <c r="K13" s="61">
        <f>GEW!$E$12+($F13-GEW!$E$12)*SUM(Fasering!$D$5:$D$8)</f>
        <v>2069.2067838735643</v>
      </c>
      <c r="L13" s="61">
        <f>GEW!$E$12+($F13-GEW!$E$12)*SUM(Fasering!$D$5:$D$9)</f>
        <v>2159.3469579514976</v>
      </c>
      <c r="M13" s="61">
        <f>GEW!$E$12+($F13-GEW!$E$12)*SUM(Fasering!$D$5:$D$10)</f>
        <v>2249.4871320294315</v>
      </c>
      <c r="N13" s="61">
        <f>GEW!$E$12+($F13-GEW!$E$12)*SUM(Fasering!$D$5:$D$11)</f>
        <v>2339.4246699220666</v>
      </c>
      <c r="O13" s="73">
        <f>GEW!$E$12+($F13-GEW!$E$12)*SUM(Fasering!$D$5:$D$12)</f>
        <v>2429.564844</v>
      </c>
      <c r="P13" s="130">
        <f t="shared" si="3"/>
        <v>51.201400749999998</v>
      </c>
      <c r="Q13" s="131">
        <f t="shared" si="4"/>
        <v>1.2692495705244682</v>
      </c>
      <c r="R13" s="45">
        <f>$P13*SUM(Fasering!$D$5)</f>
        <v>0</v>
      </c>
      <c r="S13" s="45">
        <f>$P13*SUM(Fasering!$D$5:$D$7)</f>
        <v>13.238823240542111</v>
      </c>
      <c r="T13" s="45">
        <f>$P13*SUM(Fasering!$D$5:$D$8)</f>
        <v>20.834753890954403</v>
      </c>
      <c r="U13" s="45">
        <f>$P13*SUM(Fasering!$D$5:$D$9)</f>
        <v>28.430684541366695</v>
      </c>
      <c r="V13" s="45">
        <f>$P13*SUM(Fasering!$D$5:$D$10)</f>
        <v>36.026615191778987</v>
      </c>
      <c r="W13" s="45">
        <f>$P13*SUM(Fasering!$D$5:$D$11)</f>
        <v>43.60547009958772</v>
      </c>
      <c r="X13" s="72">
        <f>$P13*SUM(Fasering!$D$5:$D$12)</f>
        <v>51.201400750000012</v>
      </c>
      <c r="Y13" s="130">
        <f t="shared" si="5"/>
        <v>25.601261166666667</v>
      </c>
      <c r="Z13" s="131">
        <f t="shared" si="6"/>
        <v>0.63463868692452552</v>
      </c>
      <c r="AA13" s="71">
        <f>$Y13*SUM(Fasering!$D$5)</f>
        <v>0</v>
      </c>
      <c r="AB13" s="45">
        <f>$Y13*SUM(Fasering!$D$5:$D$7)</f>
        <v>6.6195566206351284</v>
      </c>
      <c r="AC13" s="45">
        <f>$Y13*SUM(Fasering!$D$5:$D$8)</f>
        <v>10.417605141506764</v>
      </c>
      <c r="AD13" s="45">
        <f>$Y13*SUM(Fasering!$D$5:$D$9)</f>
        <v>14.215653662378397</v>
      </c>
      <c r="AE13" s="45">
        <f>$Y13*SUM(Fasering!$D$5:$D$10)</f>
        <v>18.013702183250032</v>
      </c>
      <c r="AF13" s="45">
        <f>$Y13*SUM(Fasering!$D$5:$D$11)</f>
        <v>21.803212645795039</v>
      </c>
      <c r="AG13" s="72">
        <f>$Y13*SUM(Fasering!$D$5:$D$12)</f>
        <v>25.601261166666674</v>
      </c>
      <c r="AH13" s="5">
        <f>($AK$2+(I13+R13)*12*7.57%)*SUM(Fasering!$D$5)</f>
        <v>0</v>
      </c>
      <c r="AI13" s="9">
        <f>($AK$2+(J13+S13)*12*7.57%)*SUM(Fasering!$D$5:$D$7)</f>
        <v>503.35376318507497</v>
      </c>
      <c r="AJ13" s="9">
        <f>($AK$2+(K13+T13)*12*7.57%)*SUM(Fasering!$D$5:$D$8)</f>
        <v>828.28647352464452</v>
      </c>
      <c r="AK13" s="9">
        <f>($AK$2+(L13+U13)*12*7.57%)*SUM(Fasering!$D$5:$D$9)</f>
        <v>1179.561945131738</v>
      </c>
      <c r="AL13" s="9">
        <f>($AK$2+(M13+V13)*12*7.57%)*SUM(Fasering!$D$5:$D$10)</f>
        <v>1557.1801780063561</v>
      </c>
      <c r="AM13" s="9">
        <f>($AK$2+(N13+W13)*12*7.57%)*SUM(Fasering!$D$5:$D$11)</f>
        <v>1960.2035201624242</v>
      </c>
      <c r="AN13" s="82">
        <f>($AK$2+(O13+X13)*12*7.57%)*SUM(Fasering!$D$5:$D$12)</f>
        <v>2390.4480567309006</v>
      </c>
      <c r="AO13" s="5">
        <f>($AK$2+(I13+AA13)*12*7.57%)*SUM(Fasering!$D$5)</f>
        <v>0</v>
      </c>
      <c r="AP13" s="9">
        <f>($AK$2+(J13+AB13)*12*7.57%)*SUM(Fasering!$D$5:$D$7)</f>
        <v>501.79903475094943</v>
      </c>
      <c r="AQ13" s="9">
        <f>($AK$2+(K13+AC13)*12*7.57%)*SUM(Fasering!$D$5:$D$8)</f>
        <v>824.43583702166006</v>
      </c>
      <c r="AR13" s="9">
        <f>($AK$2+(L13+AD13)*12*7.57%)*SUM(Fasering!$D$5:$D$9)</f>
        <v>1172.3917593728559</v>
      </c>
      <c r="AS13" s="9">
        <f>($AK$2+(M13+AE13)*12*7.57%)*SUM(Fasering!$D$5:$D$10)</f>
        <v>1545.666801804537</v>
      </c>
      <c r="AT13" s="9">
        <f>($AK$2+(N13+AF13)*12*7.57%)*SUM(Fasering!$D$5:$D$11)</f>
        <v>1943.3365250243542</v>
      </c>
      <c r="AU13" s="82">
        <f>($AK$2+(O13+AG13)*12*7.57%)*SUM(Fasering!$D$5:$D$12)</f>
        <v>2367.1928899334002</v>
      </c>
    </row>
    <row r="14" spans="1:47" x14ac:dyDescent="0.3">
      <c r="A14" s="32">
        <f t="shared" si="7"/>
        <v>6</v>
      </c>
      <c r="B14" s="125">
        <v>22737.37</v>
      </c>
      <c r="C14" s="126"/>
      <c r="D14" s="125">
        <f t="shared" si="0"/>
        <v>30602.226283</v>
      </c>
      <c r="E14" s="127">
        <f t="shared" si="1"/>
        <v>758.60937392011385</v>
      </c>
      <c r="F14" s="125">
        <f t="shared" si="2"/>
        <v>2550.1855235833332</v>
      </c>
      <c r="G14" s="127">
        <f t="shared" si="8"/>
        <v>63.21744782667615</v>
      </c>
      <c r="H14" s="61">
        <f>'L4'!$H$10</f>
        <v>1707.89</v>
      </c>
      <c r="I14" s="61">
        <f>GEW!$E$12+($F14-GEW!$E$12)*SUM(Fasering!$D$5)</f>
        <v>1821.9627753333334</v>
      </c>
      <c r="J14" s="61">
        <f>GEW!$E$12+($F14-GEW!$E$12)*SUM(Fasering!$D$5:$D$7)</f>
        <v>2010.2547381039719</v>
      </c>
      <c r="K14" s="61">
        <f>GEW!$E$12+($F14-GEW!$E$12)*SUM(Fasering!$D$5:$D$8)</f>
        <v>2118.289467871783</v>
      </c>
      <c r="L14" s="61">
        <f>GEW!$E$12+($F14-GEW!$E$12)*SUM(Fasering!$D$5:$D$9)</f>
        <v>2226.3241976395939</v>
      </c>
      <c r="M14" s="61">
        <f>GEW!$E$12+($F14-GEW!$E$12)*SUM(Fasering!$D$5:$D$10)</f>
        <v>2334.3589274074052</v>
      </c>
      <c r="N14" s="61">
        <f>GEW!$E$12+($F14-GEW!$E$12)*SUM(Fasering!$D$5:$D$11)</f>
        <v>2442.1507938155223</v>
      </c>
      <c r="O14" s="73">
        <f>GEW!$E$12+($F14-GEW!$E$12)*SUM(Fasering!$D$5:$D$12)</f>
        <v>2550.1855235833332</v>
      </c>
      <c r="P14" s="130">
        <f t="shared" si="3"/>
        <v>42.481090333333562</v>
      </c>
      <c r="Q14" s="131">
        <f t="shared" si="4"/>
        <v>1.0530787218940445</v>
      </c>
      <c r="R14" s="45">
        <f>$P14*SUM(Fasering!$D$5)</f>
        <v>0</v>
      </c>
      <c r="S14" s="45">
        <f>$P14*SUM(Fasering!$D$5:$D$7)</f>
        <v>10.984067579215695</v>
      </c>
      <c r="T14" s="45">
        <f>$P14*SUM(Fasering!$D$5:$D$8)</f>
        <v>17.286305631285039</v>
      </c>
      <c r="U14" s="45">
        <f>$P14*SUM(Fasering!$D$5:$D$9)</f>
        <v>23.588543683354381</v>
      </c>
      <c r="V14" s="45">
        <f>$P14*SUM(Fasering!$D$5:$D$10)</f>
        <v>29.890781735423722</v>
      </c>
      <c r="W14" s="45">
        <f>$P14*SUM(Fasering!$D$5:$D$11)</f>
        <v>36.178852281264227</v>
      </c>
      <c r="X14" s="72">
        <f>$P14*SUM(Fasering!$D$5:$D$12)</f>
        <v>42.481090333333569</v>
      </c>
      <c r="Y14" s="130">
        <f t="shared" si="5"/>
        <v>16.880950750000228</v>
      </c>
      <c r="Z14" s="131">
        <f t="shared" si="6"/>
        <v>0.41846783829410156</v>
      </c>
      <c r="AA14" s="71">
        <f>$Y14*SUM(Fasering!$D$5)</f>
        <v>0</v>
      </c>
      <c r="AB14" s="45">
        <f>$Y14*SUM(Fasering!$D$5:$D$7)</f>
        <v>4.3648009593087123</v>
      </c>
      <c r="AC14" s="45">
        <f>$Y14*SUM(Fasering!$D$5:$D$8)</f>
        <v>6.8691568818373963</v>
      </c>
      <c r="AD14" s="45">
        <f>$Y14*SUM(Fasering!$D$5:$D$9)</f>
        <v>9.3735128043660794</v>
      </c>
      <c r="AE14" s="45">
        <f>$Y14*SUM(Fasering!$D$5:$D$10)</f>
        <v>11.877868726894764</v>
      </c>
      <c r="AF14" s="45">
        <f>$Y14*SUM(Fasering!$D$5:$D$11)</f>
        <v>14.376594827471548</v>
      </c>
      <c r="AG14" s="72">
        <f>$Y14*SUM(Fasering!$D$5:$D$12)</f>
        <v>16.880950750000231</v>
      </c>
      <c r="AH14" s="5">
        <f>($AK$2+(I14+R14)*12*7.57%)*SUM(Fasering!$D$5)</f>
        <v>0</v>
      </c>
      <c r="AI14" s="9">
        <f>($AK$2+(J14+S14)*12*7.57%)*SUM(Fasering!$D$5:$D$7)</f>
        <v>510.14961229231284</v>
      </c>
      <c r="AJ14" s="9">
        <f>($AK$2+(K14+T14)*12*7.57%)*SUM(Fasering!$D$5:$D$8)</f>
        <v>845.11793043166551</v>
      </c>
      <c r="AK14" s="9">
        <f>($AK$2+(L14+U14)*12*7.57%)*SUM(Fasering!$D$5:$D$9)</f>
        <v>1210.9034317982737</v>
      </c>
      <c r="AL14" s="9">
        <f>($AK$2+(M14+V14)*12*7.57%)*SUM(Fasering!$D$5:$D$10)</f>
        <v>1607.5061163921382</v>
      </c>
      <c r="AM14" s="9">
        <f>($AK$2+(N14+W14)*12*7.57%)*SUM(Fasering!$D$5:$D$11)</f>
        <v>2033.9305784285905</v>
      </c>
      <c r="AN14" s="82">
        <f>($AK$2+(O14+X14)*12*7.57%)*SUM(Fasering!$D$5:$D$12)</f>
        <v>2492.0983520819009</v>
      </c>
      <c r="AO14" s="5">
        <f>($AK$2+(I14+AA14)*12*7.57%)*SUM(Fasering!$D$5)</f>
        <v>0</v>
      </c>
      <c r="AP14" s="9">
        <f>($AK$2+(J14+AB14)*12*7.57%)*SUM(Fasering!$D$5:$D$7)</f>
        <v>508.5948838581873</v>
      </c>
      <c r="AQ14" s="9">
        <f>($AK$2+(K14+AC14)*12*7.57%)*SUM(Fasering!$D$5:$D$8)</f>
        <v>841.26729392868106</v>
      </c>
      <c r="AR14" s="9">
        <f>($AK$2+(L14+AD14)*12*7.57%)*SUM(Fasering!$D$5:$D$9)</f>
        <v>1203.7332460393916</v>
      </c>
      <c r="AS14" s="9">
        <f>($AK$2+(M14+AE14)*12*7.57%)*SUM(Fasering!$D$5:$D$10)</f>
        <v>1595.9927401903192</v>
      </c>
      <c r="AT14" s="9">
        <f>($AK$2+(N14+AF14)*12*7.57%)*SUM(Fasering!$D$5:$D$11)</f>
        <v>2017.0635832905205</v>
      </c>
      <c r="AU14" s="82">
        <f>($AK$2+(O14+AG14)*12*7.57%)*SUM(Fasering!$D$5:$D$12)</f>
        <v>2468.8431852844005</v>
      </c>
    </row>
    <row r="15" spans="1:47" x14ac:dyDescent="0.3">
      <c r="A15" s="32">
        <f t="shared" si="7"/>
        <v>7</v>
      </c>
      <c r="B15" s="125">
        <v>22749.06</v>
      </c>
      <c r="C15" s="126"/>
      <c r="D15" s="125">
        <f t="shared" si="0"/>
        <v>30617.959854000004</v>
      </c>
      <c r="E15" s="127">
        <f t="shared" si="1"/>
        <v>758.99939895735997</v>
      </c>
      <c r="F15" s="125">
        <f t="shared" si="2"/>
        <v>2551.4966545000002</v>
      </c>
      <c r="G15" s="127">
        <f t="shared" si="8"/>
        <v>63.249949913113326</v>
      </c>
      <c r="H15" s="61">
        <f>'L4'!$H$10</f>
        <v>1707.89</v>
      </c>
      <c r="I15" s="61">
        <f>GEW!$E$12+($F15-GEW!$E$12)*SUM(Fasering!$D$5)</f>
        <v>1821.9627753333334</v>
      </c>
      <c r="J15" s="61">
        <f>GEW!$E$12+($F15-GEW!$E$12)*SUM(Fasering!$D$5:$D$7)</f>
        <v>2010.5937489551734</v>
      </c>
      <c r="K15" s="61">
        <f>GEW!$E$12+($F15-GEW!$E$12)*SUM(Fasering!$D$5:$D$8)</f>
        <v>2118.8229901888963</v>
      </c>
      <c r="L15" s="61">
        <f>GEW!$E$12+($F15-GEW!$E$12)*SUM(Fasering!$D$5:$D$9)</f>
        <v>2227.0522314226191</v>
      </c>
      <c r="M15" s="61">
        <f>GEW!$E$12+($F15-GEW!$E$12)*SUM(Fasering!$D$5:$D$10)</f>
        <v>2335.2814726563415</v>
      </c>
      <c r="N15" s="61">
        <f>GEW!$E$12+($F15-GEW!$E$12)*SUM(Fasering!$D$5:$D$11)</f>
        <v>2443.2674132662778</v>
      </c>
      <c r="O15" s="73">
        <f>GEW!$E$12+($F15-GEW!$E$12)*SUM(Fasering!$D$5:$D$12)</f>
        <v>2551.4966545000002</v>
      </c>
      <c r="P15" s="130">
        <f t="shared" si="3"/>
        <v>41.169959416666636</v>
      </c>
      <c r="Q15" s="131">
        <f t="shared" si="4"/>
        <v>1.0205766354568711</v>
      </c>
      <c r="R15" s="45">
        <f>$P15*SUM(Fasering!$D$5)</f>
        <v>0</v>
      </c>
      <c r="S15" s="45">
        <f>$P15*SUM(Fasering!$D$5:$D$7)</f>
        <v>10.645056728014259</v>
      </c>
      <c r="T15" s="45">
        <f>$P15*SUM(Fasering!$D$5:$D$8)</f>
        <v>16.752783314171928</v>
      </c>
      <c r="U15" s="45">
        <f>$P15*SUM(Fasering!$D$5:$D$9)</f>
        <v>22.8605099003296</v>
      </c>
      <c r="V15" s="45">
        <f>$P15*SUM(Fasering!$D$5:$D$10)</f>
        <v>28.968236486487271</v>
      </c>
      <c r="W15" s="45">
        <f>$P15*SUM(Fasering!$D$5:$D$11)</f>
        <v>35.062232830508975</v>
      </c>
      <c r="X15" s="72">
        <f>$P15*SUM(Fasering!$D$5:$D$12)</f>
        <v>41.169959416666643</v>
      </c>
      <c r="Y15" s="130">
        <f t="shared" si="5"/>
        <v>15.569819833333302</v>
      </c>
      <c r="Z15" s="131">
        <f t="shared" si="6"/>
        <v>0.38596575185692827</v>
      </c>
      <c r="AA15" s="71">
        <f>$Y15*SUM(Fasering!$D$5)</f>
        <v>0</v>
      </c>
      <c r="AB15" s="45">
        <f>$Y15*SUM(Fasering!$D$5:$D$7)</f>
        <v>4.0257901081072749</v>
      </c>
      <c r="AC15" s="45">
        <f>$Y15*SUM(Fasering!$D$5:$D$8)</f>
        <v>6.3356345647242875</v>
      </c>
      <c r="AD15" s="45">
        <f>$Y15*SUM(Fasering!$D$5:$D$9)</f>
        <v>8.6454790213413002</v>
      </c>
      <c r="AE15" s="45">
        <f>$Y15*SUM(Fasering!$D$5:$D$10)</f>
        <v>10.955323477958313</v>
      </c>
      <c r="AF15" s="45">
        <f>$Y15*SUM(Fasering!$D$5:$D$11)</f>
        <v>13.259975376716293</v>
      </c>
      <c r="AG15" s="72">
        <f>$Y15*SUM(Fasering!$D$5:$D$12)</f>
        <v>15.569819833333305</v>
      </c>
      <c r="AH15" s="5">
        <f>($AK$2+(I15+R15)*12*7.57%)*SUM(Fasering!$D$5)</f>
        <v>0</v>
      </c>
      <c r="AI15" s="9">
        <f>($AK$2+(J15+S15)*12*7.57%)*SUM(Fasering!$D$5:$D$7)</f>
        <v>510.14961229231284</v>
      </c>
      <c r="AJ15" s="9">
        <f>($AK$2+(K15+T15)*12*7.57%)*SUM(Fasering!$D$5:$D$8)</f>
        <v>845.11793043166551</v>
      </c>
      <c r="AK15" s="9">
        <f>($AK$2+(L15+U15)*12*7.57%)*SUM(Fasering!$D$5:$D$9)</f>
        <v>1210.9034317982739</v>
      </c>
      <c r="AL15" s="9">
        <f>($AK$2+(M15+V15)*12*7.57%)*SUM(Fasering!$D$5:$D$10)</f>
        <v>1607.506116392138</v>
      </c>
      <c r="AM15" s="9">
        <f>($AK$2+(N15+W15)*12*7.57%)*SUM(Fasering!$D$5:$D$11)</f>
        <v>2033.9305784285905</v>
      </c>
      <c r="AN15" s="82">
        <f>($AK$2+(O15+X15)*12*7.57%)*SUM(Fasering!$D$5:$D$12)</f>
        <v>2492.0983520819009</v>
      </c>
      <c r="AO15" s="5">
        <f>($AK$2+(I15+AA15)*12*7.57%)*SUM(Fasering!$D$5)</f>
        <v>0</v>
      </c>
      <c r="AP15" s="9">
        <f>($AK$2+(J15+AB15)*12*7.57%)*SUM(Fasering!$D$5:$D$7)</f>
        <v>508.5948838581873</v>
      </c>
      <c r="AQ15" s="9">
        <f>($AK$2+(K15+AC15)*12*7.57%)*SUM(Fasering!$D$5:$D$8)</f>
        <v>841.26729392868106</v>
      </c>
      <c r="AR15" s="9">
        <f>($AK$2+(L15+AD15)*12*7.57%)*SUM(Fasering!$D$5:$D$9)</f>
        <v>1203.7332460393916</v>
      </c>
      <c r="AS15" s="9">
        <f>($AK$2+(M15+AE15)*12*7.57%)*SUM(Fasering!$D$5:$D$10)</f>
        <v>1595.9927401903192</v>
      </c>
      <c r="AT15" s="9">
        <f>($AK$2+(N15+AF15)*12*7.57%)*SUM(Fasering!$D$5:$D$11)</f>
        <v>2017.0635832905205</v>
      </c>
      <c r="AU15" s="82">
        <f>($AK$2+(O15+AG15)*12*7.57%)*SUM(Fasering!$D$5:$D$12)</f>
        <v>2468.843185284401</v>
      </c>
    </row>
    <row r="16" spans="1:47" x14ac:dyDescent="0.3">
      <c r="A16" s="32">
        <f t="shared" si="7"/>
        <v>8</v>
      </c>
      <c r="B16" s="125">
        <v>23824.51</v>
      </c>
      <c r="C16" s="126"/>
      <c r="D16" s="125">
        <f t="shared" si="0"/>
        <v>32065.408008999999</v>
      </c>
      <c r="E16" s="127">
        <f t="shared" si="1"/>
        <v>794.88070146430698</v>
      </c>
      <c r="F16" s="125">
        <f t="shared" si="2"/>
        <v>2672.1173340833334</v>
      </c>
      <c r="G16" s="127">
        <f t="shared" si="8"/>
        <v>66.24005845535892</v>
      </c>
      <c r="H16" s="61">
        <f>'L4'!$H$10</f>
        <v>1707.89</v>
      </c>
      <c r="I16" s="61">
        <f>GEW!$E$12+($F16-GEW!$E$12)*SUM(Fasering!$D$5)</f>
        <v>1821.9627753333334</v>
      </c>
      <c r="J16" s="61">
        <f>GEW!$E$12+($F16-GEW!$E$12)*SUM(Fasering!$D$5:$D$7)</f>
        <v>2041.7818772635151</v>
      </c>
      <c r="K16" s="61">
        <f>GEW!$E$12+($F16-GEW!$E$12)*SUM(Fasering!$D$5:$D$8)</f>
        <v>2167.905674187115</v>
      </c>
      <c r="L16" s="61">
        <f>GEW!$E$12+($F16-GEW!$E$12)*SUM(Fasering!$D$5:$D$9)</f>
        <v>2294.0294711107149</v>
      </c>
      <c r="M16" s="61">
        <f>GEW!$E$12+($F16-GEW!$E$12)*SUM(Fasering!$D$5:$D$10)</f>
        <v>2420.1532680343153</v>
      </c>
      <c r="N16" s="61">
        <f>GEW!$E$12+($F16-GEW!$E$12)*SUM(Fasering!$D$5:$D$11)</f>
        <v>2545.9935371597335</v>
      </c>
      <c r="O16" s="73">
        <f>GEW!$E$12+($F16-GEW!$E$12)*SUM(Fasering!$D$5:$D$12)</f>
        <v>2672.1173340833338</v>
      </c>
      <c r="P16" s="130">
        <f t="shared" si="3"/>
        <v>0</v>
      </c>
      <c r="Q16" s="131">
        <f t="shared" si="4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0">
        <f t="shared" si="5"/>
        <v>0</v>
      </c>
      <c r="Z16" s="131">
        <f t="shared" si="6"/>
        <v>0</v>
      </c>
      <c r="AA16" s="71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9">
        <f>($AK$2+(J16+S16)*12*7.57%)*SUM(Fasering!$D$5:$D$7)</f>
        <v>514.97475370815448</v>
      </c>
      <c r="AJ16" s="9">
        <f>($AK$2+(K16+T16)*12*7.57%)*SUM(Fasering!$D$5:$D$8)</f>
        <v>857.0684841490106</v>
      </c>
      <c r="AK16" s="9">
        <f>($AK$2+(L16+U16)*12*7.57%)*SUM(Fasering!$D$5:$D$9)</f>
        <v>1233.1562957101114</v>
      </c>
      <c r="AL16" s="9">
        <f>($AK$2+(M16+V16)*12*7.57%)*SUM(Fasering!$D$5:$D$10)</f>
        <v>1643.2381883914568</v>
      </c>
      <c r="AM16" s="9">
        <f>($AK$2+(N16+W16)*12*7.57%)*SUM(Fasering!$D$5:$D$11)</f>
        <v>2086.2777504588466</v>
      </c>
      <c r="AN16" s="82">
        <f>($AK$2+(O16+X16)*12*7.57%)*SUM(Fasering!$D$5:$D$12)</f>
        <v>2564.2713862813011</v>
      </c>
      <c r="AO16" s="5">
        <f>($AK$2+(I16+AA16)*12*7.57%)*SUM(Fasering!$D$5)</f>
        <v>0</v>
      </c>
      <c r="AP16" s="9">
        <f>($AK$2+(J16+AB16)*12*7.57%)*SUM(Fasering!$D$5:$D$7)</f>
        <v>514.97475370815448</v>
      </c>
      <c r="AQ16" s="9">
        <f>($AK$2+(K16+AC16)*12*7.57%)*SUM(Fasering!$D$5:$D$8)</f>
        <v>857.0684841490106</v>
      </c>
      <c r="AR16" s="9">
        <f>($AK$2+(L16+AD16)*12*7.57%)*SUM(Fasering!$D$5:$D$9)</f>
        <v>1233.1562957101114</v>
      </c>
      <c r="AS16" s="9">
        <f>($AK$2+(M16+AE16)*12*7.57%)*SUM(Fasering!$D$5:$D$10)</f>
        <v>1643.2381883914568</v>
      </c>
      <c r="AT16" s="9">
        <f>($AK$2+(N16+AF16)*12*7.57%)*SUM(Fasering!$D$5:$D$11)</f>
        <v>2086.2777504588466</v>
      </c>
      <c r="AU16" s="82">
        <f>($AK$2+(O16+AG16)*12*7.57%)*SUM(Fasering!$D$5:$D$12)</f>
        <v>2564.2713862813011</v>
      </c>
    </row>
    <row r="17" spans="1:47" x14ac:dyDescent="0.3">
      <c r="A17" s="32">
        <f t="shared" si="7"/>
        <v>9</v>
      </c>
      <c r="B17" s="125">
        <v>23847.68</v>
      </c>
      <c r="C17" s="126"/>
      <c r="D17" s="125">
        <f t="shared" si="0"/>
        <v>32096.592512000003</v>
      </c>
      <c r="E17" s="127">
        <f t="shared" si="1"/>
        <v>795.65374510100423</v>
      </c>
      <c r="F17" s="125">
        <f t="shared" si="2"/>
        <v>2674.7160426666669</v>
      </c>
      <c r="G17" s="127">
        <f t="shared" si="8"/>
        <v>66.304478758417019</v>
      </c>
      <c r="H17" s="61">
        <f>'L4'!$H$10</f>
        <v>1707.89</v>
      </c>
      <c r="I17" s="61">
        <f>GEW!$E$12+($F17-GEW!$E$12)*SUM(Fasering!$D$5)</f>
        <v>1821.9627753333334</v>
      </c>
      <c r="J17" s="61">
        <f>GEW!$E$12+($F17-GEW!$E$12)*SUM(Fasering!$D$5:$D$7)</f>
        <v>2042.4538089506268</v>
      </c>
      <c r="K17" s="61">
        <f>GEW!$E$12+($F17-GEW!$E$12)*SUM(Fasering!$D$5:$D$8)</f>
        <v>2168.9631345880994</v>
      </c>
      <c r="L17" s="61">
        <f>GEW!$E$12+($F17-GEW!$E$12)*SUM(Fasering!$D$5:$D$9)</f>
        <v>2295.4724602255724</v>
      </c>
      <c r="M17" s="61">
        <f>GEW!$E$12+($F17-GEW!$E$12)*SUM(Fasering!$D$5:$D$10)</f>
        <v>2421.9817858630449</v>
      </c>
      <c r="N17" s="61">
        <f>GEW!$E$12+($F17-GEW!$E$12)*SUM(Fasering!$D$5:$D$11)</f>
        <v>2548.2067170291944</v>
      </c>
      <c r="O17" s="73">
        <f>GEW!$E$12+($F17-GEW!$E$12)*SUM(Fasering!$D$5:$D$12)</f>
        <v>2674.7160426666669</v>
      </c>
      <c r="P17" s="130">
        <f t="shared" si="3"/>
        <v>0</v>
      </c>
      <c r="Q17" s="131">
        <f t="shared" si="4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0">
        <f t="shared" si="5"/>
        <v>0</v>
      </c>
      <c r="Z17" s="131">
        <f t="shared" si="6"/>
        <v>0</v>
      </c>
      <c r="AA17" s="71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9">
        <f>($AK$2+(J17+S17)*12*7.57%)*SUM(Fasering!$D$5:$D$7)</f>
        <v>515.13257652444668</v>
      </c>
      <c r="AJ17" s="9">
        <f>($AK$2+(K17+T17)*12*7.57%)*SUM(Fasering!$D$5:$D$8)</f>
        <v>857.45936803849224</v>
      </c>
      <c r="AK17" s="9">
        <f>($AK$2+(L17+U17)*12*7.57%)*SUM(Fasering!$D$5:$D$9)</f>
        <v>1233.884152025701</v>
      </c>
      <c r="AL17" s="9">
        <f>($AK$2+(M17+V17)*12*7.57%)*SUM(Fasering!$D$5:$D$10)</f>
        <v>1644.4069284860727</v>
      </c>
      <c r="AM17" s="9">
        <f>($AK$2+(N17+W17)*12*7.57%)*SUM(Fasering!$D$5:$D$11)</f>
        <v>2087.9899444450425</v>
      </c>
      <c r="AN17" s="82">
        <f>($AK$2+(O17+X17)*12*7.57%)*SUM(Fasering!$D$5:$D$12)</f>
        <v>2566.632053158401</v>
      </c>
      <c r="AO17" s="5">
        <f>($AK$2+(I17+AA17)*12*7.57%)*SUM(Fasering!$D$5)</f>
        <v>0</v>
      </c>
      <c r="AP17" s="9">
        <f>($AK$2+(J17+AB17)*12*7.57%)*SUM(Fasering!$D$5:$D$7)</f>
        <v>515.13257652444668</v>
      </c>
      <c r="AQ17" s="9">
        <f>($AK$2+(K17+AC17)*12*7.57%)*SUM(Fasering!$D$5:$D$8)</f>
        <v>857.45936803849224</v>
      </c>
      <c r="AR17" s="9">
        <f>($AK$2+(L17+AD17)*12*7.57%)*SUM(Fasering!$D$5:$D$9)</f>
        <v>1233.884152025701</v>
      </c>
      <c r="AS17" s="9">
        <f>($AK$2+(M17+AE17)*12*7.57%)*SUM(Fasering!$D$5:$D$10)</f>
        <v>1644.4069284860727</v>
      </c>
      <c r="AT17" s="9">
        <f>($AK$2+(N17+AF17)*12*7.57%)*SUM(Fasering!$D$5:$D$11)</f>
        <v>2087.9899444450425</v>
      </c>
      <c r="AU17" s="82">
        <f>($AK$2+(O17+AG17)*12*7.57%)*SUM(Fasering!$D$5:$D$12)</f>
        <v>2566.632053158401</v>
      </c>
    </row>
    <row r="18" spans="1:47" x14ac:dyDescent="0.3">
      <c r="A18" s="32">
        <f t="shared" si="7"/>
        <v>10</v>
      </c>
      <c r="B18" s="125">
        <v>24923.16</v>
      </c>
      <c r="C18" s="126"/>
      <c r="D18" s="125">
        <f t="shared" si="0"/>
        <v>33544.081043999999</v>
      </c>
      <c r="E18" s="127">
        <f t="shared" si="1"/>
        <v>831.53604852763635</v>
      </c>
      <c r="F18" s="125">
        <f t="shared" si="2"/>
        <v>2795.340087</v>
      </c>
      <c r="G18" s="127">
        <f t="shared" si="8"/>
        <v>69.294670710636368</v>
      </c>
      <c r="H18" s="61">
        <f>'L4'!$H$10</f>
        <v>1707.89</v>
      </c>
      <c r="I18" s="61">
        <f>GEW!$E$12+($F18-GEW!$E$12)*SUM(Fasering!$D$5)</f>
        <v>1821.9627753333334</v>
      </c>
      <c r="J18" s="61">
        <f>GEW!$E$12+($F18-GEW!$E$12)*SUM(Fasering!$D$5:$D$7)</f>
        <v>2073.6428072611525</v>
      </c>
      <c r="K18" s="61">
        <f>GEW!$E$12+($F18-GEW!$E$12)*SUM(Fasering!$D$5:$D$8)</f>
        <v>2218.0471877624959</v>
      </c>
      <c r="L18" s="61">
        <f>GEW!$E$12+($F18-GEW!$E$12)*SUM(Fasering!$D$5:$D$9)</f>
        <v>2362.4515682638389</v>
      </c>
      <c r="M18" s="61">
        <f>GEW!$E$12+($F18-GEW!$E$12)*SUM(Fasering!$D$5:$D$10)</f>
        <v>2506.8559487651819</v>
      </c>
      <c r="N18" s="61">
        <f>GEW!$E$12+($F18-GEW!$E$12)*SUM(Fasering!$D$5:$D$11)</f>
        <v>2650.9357064986571</v>
      </c>
      <c r="O18" s="73">
        <f>GEW!$E$12+($F18-GEW!$E$12)*SUM(Fasering!$D$5:$D$12)</f>
        <v>2795.3400870000005</v>
      </c>
      <c r="P18" s="125">
        <f t="shared" si="3"/>
        <v>0</v>
      </c>
      <c r="Q18" s="127">
        <f t="shared" si="4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25">
        <f t="shared" si="5"/>
        <v>0</v>
      </c>
      <c r="Z18" s="127">
        <f t="shared" si="6"/>
        <v>0</v>
      </c>
      <c r="AA18" s="71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9">
        <f>($AK$2+(J18+S18)*12*7.57%)*SUM(Fasering!$D$5:$D$7)</f>
        <v>522.45822531451597</v>
      </c>
      <c r="AJ18" s="9">
        <f>($AK$2+(K18+T18)*12*7.57%)*SUM(Fasering!$D$5:$D$8)</f>
        <v>875.6029936517657</v>
      </c>
      <c r="AK18" s="9">
        <f>($AK$2+(L18+U18)*12*7.57%)*SUM(Fasering!$D$5:$D$9)</f>
        <v>1267.668999254453</v>
      </c>
      <c r="AL18" s="9">
        <f>($AK$2+(M18+V18)*12*7.57%)*SUM(Fasering!$D$5:$D$10)</f>
        <v>1698.6562421225776</v>
      </c>
      <c r="AM18" s="9">
        <f>($AK$2+(N18+W18)*12*7.57%)*SUM(Fasering!$D$5:$D$11)</f>
        <v>2167.4647130368999</v>
      </c>
      <c r="AN18" s="82">
        <f>($AK$2+(O18+X18)*12*7.57%)*SUM(Fasering!$D$5:$D$12)</f>
        <v>2676.2069350308011</v>
      </c>
      <c r="AO18" s="5">
        <f>($AK$2+(I18+AA18)*12*7.57%)*SUM(Fasering!$D$5)</f>
        <v>0</v>
      </c>
      <c r="AP18" s="9">
        <f>($AK$2+(J18+AB18)*12*7.57%)*SUM(Fasering!$D$5:$D$7)</f>
        <v>522.45822531451597</v>
      </c>
      <c r="AQ18" s="9">
        <f>($AK$2+(K18+AC18)*12*7.57%)*SUM(Fasering!$D$5:$D$8)</f>
        <v>875.6029936517657</v>
      </c>
      <c r="AR18" s="9">
        <f>($AK$2+(L18+AD18)*12*7.57%)*SUM(Fasering!$D$5:$D$9)</f>
        <v>1267.668999254453</v>
      </c>
      <c r="AS18" s="9">
        <f>($AK$2+(M18+AE18)*12*7.57%)*SUM(Fasering!$D$5:$D$10)</f>
        <v>1698.6562421225776</v>
      </c>
      <c r="AT18" s="9">
        <f>($AK$2+(N18+AF18)*12*7.57%)*SUM(Fasering!$D$5:$D$11)</f>
        <v>2167.4647130368999</v>
      </c>
      <c r="AU18" s="82">
        <f>($AK$2+(O18+AG18)*12*7.57%)*SUM(Fasering!$D$5:$D$12)</f>
        <v>2676.2069350308011</v>
      </c>
    </row>
    <row r="19" spans="1:47" x14ac:dyDescent="0.3">
      <c r="A19" s="32">
        <f t="shared" si="7"/>
        <v>11</v>
      </c>
      <c r="B19" s="125">
        <v>24931.24</v>
      </c>
      <c r="C19" s="126"/>
      <c r="D19" s="125">
        <f t="shared" si="0"/>
        <v>33554.955916000006</v>
      </c>
      <c r="E19" s="127">
        <f t="shared" si="1"/>
        <v>831.80562956279039</v>
      </c>
      <c r="F19" s="125">
        <f t="shared" si="2"/>
        <v>2796.2463263333339</v>
      </c>
      <c r="G19" s="127">
        <f t="shared" si="8"/>
        <v>69.317135796899194</v>
      </c>
      <c r="H19" s="61">
        <f>'L4'!$H$10</f>
        <v>1707.89</v>
      </c>
      <c r="I19" s="61">
        <f>GEW!$E$12+($F19-GEW!$E$12)*SUM(Fasering!$D$5)</f>
        <v>1821.9627753333334</v>
      </c>
      <c r="J19" s="61">
        <f>GEW!$E$12+($F19-GEW!$E$12)*SUM(Fasering!$D$5:$D$7)</f>
        <v>2073.8771278494937</v>
      </c>
      <c r="K19" s="61">
        <f>GEW!$E$12+($F19-GEW!$E$12)*SUM(Fasering!$D$5:$D$8)</f>
        <v>2218.415952546266</v>
      </c>
      <c r="L19" s="61">
        <f>GEW!$E$12+($F19-GEW!$E$12)*SUM(Fasering!$D$5:$D$9)</f>
        <v>2362.9547772430383</v>
      </c>
      <c r="M19" s="61">
        <f>GEW!$E$12+($F19-GEW!$E$12)*SUM(Fasering!$D$5:$D$10)</f>
        <v>2507.4936019398106</v>
      </c>
      <c r="N19" s="61">
        <f>GEW!$E$12+($F19-GEW!$E$12)*SUM(Fasering!$D$5:$D$11)</f>
        <v>2651.707501636562</v>
      </c>
      <c r="O19" s="73">
        <f>GEW!$E$12+($F19-GEW!$E$12)*SUM(Fasering!$D$5:$D$12)</f>
        <v>2796.2463263333339</v>
      </c>
      <c r="P19" s="125">
        <f t="shared" si="3"/>
        <v>0</v>
      </c>
      <c r="Q19" s="127">
        <f t="shared" si="4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25">
        <f t="shared" si="5"/>
        <v>0</v>
      </c>
      <c r="Z19" s="127">
        <f t="shared" si="6"/>
        <v>0</v>
      </c>
      <c r="AA19" s="71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9">
        <f>($AK$2+(J19+S19)*12*7.57%)*SUM(Fasering!$D$5:$D$7)</f>
        <v>522.51326236050829</v>
      </c>
      <c r="AJ19" s="9">
        <f>($AK$2+(K19+T19)*12*7.57%)*SUM(Fasering!$D$5:$D$8)</f>
        <v>875.73930534045849</v>
      </c>
      <c r="AK19" s="9">
        <f>($AK$2+(L19+U19)*12*7.57%)*SUM(Fasering!$D$5:$D$9)</f>
        <v>1267.9228222596307</v>
      </c>
      <c r="AL19" s="9">
        <f>($AK$2+(M19+V19)*12*7.57%)*SUM(Fasering!$D$5:$D$10)</f>
        <v>1699.0638131180249</v>
      </c>
      <c r="AM19" s="9">
        <f>($AK$2+(N19+W19)*12*7.57%)*SUM(Fasering!$D$5:$D$11)</f>
        <v>2168.0618009699369</v>
      </c>
      <c r="AN19" s="82">
        <f>($AK$2+(O19+X19)*12*7.57%)*SUM(Fasering!$D$5:$D$12)</f>
        <v>2677.0301628412012</v>
      </c>
      <c r="AO19" s="5">
        <f>($AK$2+(I19+AA19)*12*7.57%)*SUM(Fasering!$D$5)</f>
        <v>0</v>
      </c>
      <c r="AP19" s="9">
        <f>($AK$2+(J19+AB19)*12*7.57%)*SUM(Fasering!$D$5:$D$7)</f>
        <v>522.51326236050829</v>
      </c>
      <c r="AQ19" s="9">
        <f>($AK$2+(K19+AC19)*12*7.57%)*SUM(Fasering!$D$5:$D$8)</f>
        <v>875.73930534045849</v>
      </c>
      <c r="AR19" s="9">
        <f>($AK$2+(L19+AD19)*12*7.57%)*SUM(Fasering!$D$5:$D$9)</f>
        <v>1267.9228222596307</v>
      </c>
      <c r="AS19" s="9">
        <f>($AK$2+(M19+AE19)*12*7.57%)*SUM(Fasering!$D$5:$D$10)</f>
        <v>1699.0638131180249</v>
      </c>
      <c r="AT19" s="9">
        <f>($AK$2+(N19+AF19)*12*7.57%)*SUM(Fasering!$D$5:$D$11)</f>
        <v>2168.0618009699369</v>
      </c>
      <c r="AU19" s="82">
        <f>($AK$2+(O19+AG19)*12*7.57%)*SUM(Fasering!$D$5:$D$12)</f>
        <v>2677.0301628412012</v>
      </c>
    </row>
    <row r="20" spans="1:47" x14ac:dyDescent="0.3">
      <c r="A20" s="32">
        <f t="shared" si="7"/>
        <v>12</v>
      </c>
      <c r="B20" s="125">
        <v>26006.69</v>
      </c>
      <c r="C20" s="126"/>
      <c r="D20" s="125">
        <f t="shared" si="0"/>
        <v>35002.404070999997</v>
      </c>
      <c r="E20" s="127">
        <f t="shared" si="1"/>
        <v>867.68693206973728</v>
      </c>
      <c r="F20" s="125">
        <f t="shared" si="2"/>
        <v>2916.8670059166666</v>
      </c>
      <c r="G20" s="127">
        <f t="shared" si="8"/>
        <v>72.307244339144788</v>
      </c>
      <c r="H20" s="61">
        <f>'L4'!$H$10</f>
        <v>1707.89</v>
      </c>
      <c r="I20" s="61">
        <f>GEW!$E$12+($F20-GEW!$E$12)*SUM(Fasering!$D$5)</f>
        <v>1821.9627753333334</v>
      </c>
      <c r="J20" s="61">
        <f>GEW!$E$12+($F20-GEW!$E$12)*SUM(Fasering!$D$5:$D$7)</f>
        <v>2105.0652561578354</v>
      </c>
      <c r="K20" s="61">
        <f>GEW!$E$12+($F20-GEW!$E$12)*SUM(Fasering!$D$5:$D$8)</f>
        <v>2267.4986365444847</v>
      </c>
      <c r="L20" s="61">
        <f>GEW!$E$12+($F20-GEW!$E$12)*SUM(Fasering!$D$5:$D$9)</f>
        <v>2429.9320169311341</v>
      </c>
      <c r="M20" s="61">
        <f>GEW!$E$12+($F20-GEW!$E$12)*SUM(Fasering!$D$5:$D$10)</f>
        <v>2592.3653973177834</v>
      </c>
      <c r="N20" s="61">
        <f>GEW!$E$12+($F20-GEW!$E$12)*SUM(Fasering!$D$5:$D$11)</f>
        <v>2754.4336255300173</v>
      </c>
      <c r="O20" s="73">
        <f>GEW!$E$12+($F20-GEW!$E$12)*SUM(Fasering!$D$5:$D$12)</f>
        <v>2916.867005916667</v>
      </c>
      <c r="P20" s="125">
        <f t="shared" si="3"/>
        <v>0</v>
      </c>
      <c r="Q20" s="127">
        <f t="shared" si="4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25">
        <f t="shared" si="5"/>
        <v>0</v>
      </c>
      <c r="Z20" s="127">
        <f t="shared" si="6"/>
        <v>0</v>
      </c>
      <c r="AA20" s="71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9">
        <f>($AK$2+(J20+S20)*12*7.57%)*SUM(Fasering!$D$5:$D$7)</f>
        <v>529.83870680510972</v>
      </c>
      <c r="AJ20" s="9">
        <f>($AK$2+(K20+T20)*12*7.57%)*SUM(Fasering!$D$5:$D$8)</f>
        <v>893.88242484597686</v>
      </c>
      <c r="AK20" s="9">
        <f>($AK$2+(L20+U20)*12*7.57%)*SUM(Fasering!$D$5:$D$9)</f>
        <v>1301.7067270762343</v>
      </c>
      <c r="AL20" s="9">
        <f>($AK$2+(M20+V20)*12*7.57%)*SUM(Fasering!$D$5:$D$10)</f>
        <v>1753.3116134958825</v>
      </c>
      <c r="AM20" s="9">
        <f>($AK$2+(N20+W20)*12*7.57%)*SUM(Fasering!$D$5:$D$11)</f>
        <v>2247.5343526511515</v>
      </c>
      <c r="AN20" s="82">
        <f>($AK$2+(O20+X20)*12*7.57%)*SUM(Fasering!$D$5:$D$12)</f>
        <v>2786.6019881747011</v>
      </c>
      <c r="AO20" s="5">
        <f>($AK$2+(I20+AA20)*12*7.57%)*SUM(Fasering!$D$5)</f>
        <v>0</v>
      </c>
      <c r="AP20" s="9">
        <f>($AK$2+(J20+AB20)*12*7.57%)*SUM(Fasering!$D$5:$D$7)</f>
        <v>529.83870680510972</v>
      </c>
      <c r="AQ20" s="9">
        <f>($AK$2+(K20+AC20)*12*7.57%)*SUM(Fasering!$D$5:$D$8)</f>
        <v>893.88242484597686</v>
      </c>
      <c r="AR20" s="9">
        <f>($AK$2+(L20+AD20)*12*7.57%)*SUM(Fasering!$D$5:$D$9)</f>
        <v>1301.7067270762343</v>
      </c>
      <c r="AS20" s="9">
        <f>($AK$2+(M20+AE20)*12*7.57%)*SUM(Fasering!$D$5:$D$10)</f>
        <v>1753.3116134958825</v>
      </c>
      <c r="AT20" s="9">
        <f>($AK$2+(N20+AF20)*12*7.57%)*SUM(Fasering!$D$5:$D$11)</f>
        <v>2247.5343526511515</v>
      </c>
      <c r="AU20" s="82">
        <f>($AK$2+(O20+AG20)*12*7.57%)*SUM(Fasering!$D$5:$D$12)</f>
        <v>2786.6019881747011</v>
      </c>
    </row>
    <row r="21" spans="1:47" x14ac:dyDescent="0.3">
      <c r="A21" s="32">
        <f t="shared" si="7"/>
        <v>13</v>
      </c>
      <c r="B21" s="125">
        <v>26014.77</v>
      </c>
      <c r="C21" s="126"/>
      <c r="D21" s="125">
        <f t="shared" si="0"/>
        <v>35013.278943000005</v>
      </c>
      <c r="E21" s="127">
        <f t="shared" si="1"/>
        <v>867.95651310489131</v>
      </c>
      <c r="F21" s="125">
        <f t="shared" si="2"/>
        <v>2917.7732452500004</v>
      </c>
      <c r="G21" s="127">
        <f t="shared" si="8"/>
        <v>72.329709425407614</v>
      </c>
      <c r="H21" s="61">
        <f>'L4'!$H$10</f>
        <v>1707.89</v>
      </c>
      <c r="I21" s="61">
        <f>GEW!$E$12+($F21-GEW!$E$12)*SUM(Fasering!$D$5)</f>
        <v>1821.9627753333334</v>
      </c>
      <c r="J21" s="61">
        <f>GEW!$E$12+($F21-GEW!$E$12)*SUM(Fasering!$D$5:$D$7)</f>
        <v>2105.2995767461766</v>
      </c>
      <c r="K21" s="61">
        <f>GEW!$E$12+($F21-GEW!$E$12)*SUM(Fasering!$D$5:$D$8)</f>
        <v>2267.8674013282553</v>
      </c>
      <c r="L21" s="61">
        <f>GEW!$E$12+($F21-GEW!$E$12)*SUM(Fasering!$D$5:$D$9)</f>
        <v>2430.4352259103334</v>
      </c>
      <c r="M21" s="61">
        <f>GEW!$E$12+($F21-GEW!$E$12)*SUM(Fasering!$D$5:$D$10)</f>
        <v>2593.0030504924125</v>
      </c>
      <c r="N21" s="61">
        <f>GEW!$E$12+($F21-GEW!$E$12)*SUM(Fasering!$D$5:$D$11)</f>
        <v>2755.2054206679222</v>
      </c>
      <c r="O21" s="73">
        <f>GEW!$E$12+($F21-GEW!$E$12)*SUM(Fasering!$D$5:$D$12)</f>
        <v>2917.7732452500004</v>
      </c>
      <c r="P21" s="125">
        <f t="shared" si="3"/>
        <v>0</v>
      </c>
      <c r="Q21" s="127">
        <f t="shared" si="4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25">
        <f t="shared" si="5"/>
        <v>0</v>
      </c>
      <c r="Z21" s="127">
        <f t="shared" si="6"/>
        <v>0</v>
      </c>
      <c r="AA21" s="71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9">
        <f>($AK$2+(J21+S21)*12*7.57%)*SUM(Fasering!$D$5:$D$7)</f>
        <v>529.89374385110204</v>
      </c>
      <c r="AJ21" s="9">
        <f>($AK$2+(K21+T21)*12*7.57%)*SUM(Fasering!$D$5:$D$8)</f>
        <v>894.01873653466953</v>
      </c>
      <c r="AK21" s="9">
        <f>($AK$2+(L21+U21)*12*7.57%)*SUM(Fasering!$D$5:$D$9)</f>
        <v>1301.9605500814118</v>
      </c>
      <c r="AL21" s="9">
        <f>($AK$2+(M21+V21)*12*7.57%)*SUM(Fasering!$D$5:$D$10)</f>
        <v>1753.7191844913295</v>
      </c>
      <c r="AM21" s="9">
        <f>($AK$2+(N21+W21)*12*7.57%)*SUM(Fasering!$D$5:$D$11)</f>
        <v>2248.1314405841886</v>
      </c>
      <c r="AN21" s="82">
        <f>($AK$2+(O21+X21)*12*7.57%)*SUM(Fasering!$D$5:$D$12)</f>
        <v>2787.4252159851012</v>
      </c>
      <c r="AO21" s="5">
        <f>($AK$2+(I21+AA21)*12*7.57%)*SUM(Fasering!$D$5)</f>
        <v>0</v>
      </c>
      <c r="AP21" s="9">
        <f>($AK$2+(J21+AB21)*12*7.57%)*SUM(Fasering!$D$5:$D$7)</f>
        <v>529.89374385110204</v>
      </c>
      <c r="AQ21" s="9">
        <f>($AK$2+(K21+AC21)*12*7.57%)*SUM(Fasering!$D$5:$D$8)</f>
        <v>894.01873653466953</v>
      </c>
      <c r="AR21" s="9">
        <f>($AK$2+(L21+AD21)*12*7.57%)*SUM(Fasering!$D$5:$D$9)</f>
        <v>1301.9605500814118</v>
      </c>
      <c r="AS21" s="9">
        <f>($AK$2+(M21+AE21)*12*7.57%)*SUM(Fasering!$D$5:$D$10)</f>
        <v>1753.7191844913295</v>
      </c>
      <c r="AT21" s="9">
        <f>($AK$2+(N21+AF21)*12*7.57%)*SUM(Fasering!$D$5:$D$11)</f>
        <v>2248.1314405841886</v>
      </c>
      <c r="AU21" s="82">
        <f>($AK$2+(O21+AG21)*12*7.57%)*SUM(Fasering!$D$5:$D$12)</f>
        <v>2787.4252159851012</v>
      </c>
    </row>
    <row r="22" spans="1:47" x14ac:dyDescent="0.3">
      <c r="A22" s="32">
        <f t="shared" si="7"/>
        <v>14</v>
      </c>
      <c r="B22" s="125">
        <v>27090.25</v>
      </c>
      <c r="C22" s="126"/>
      <c r="D22" s="125">
        <f t="shared" si="0"/>
        <v>36460.767475000001</v>
      </c>
      <c r="E22" s="127">
        <f t="shared" si="1"/>
        <v>903.83881653152343</v>
      </c>
      <c r="F22" s="125">
        <f t="shared" si="2"/>
        <v>3038.3972895833335</v>
      </c>
      <c r="G22" s="127">
        <f t="shared" si="8"/>
        <v>75.319901377626948</v>
      </c>
      <c r="H22" s="61">
        <f>'L4'!$H$10</f>
        <v>1707.89</v>
      </c>
      <c r="I22" s="61">
        <f>GEW!$E$12+($F22-GEW!$E$12)*SUM(Fasering!$D$5)</f>
        <v>1821.9627753333334</v>
      </c>
      <c r="J22" s="61">
        <f>GEW!$E$12+($F22-GEW!$E$12)*SUM(Fasering!$D$5:$D$7)</f>
        <v>2136.4885750567023</v>
      </c>
      <c r="K22" s="61">
        <f>GEW!$E$12+($F22-GEW!$E$12)*SUM(Fasering!$D$5:$D$8)</f>
        <v>2316.9514545026514</v>
      </c>
      <c r="L22" s="61">
        <f>GEW!$E$12+($F22-GEW!$E$12)*SUM(Fasering!$D$5:$D$9)</f>
        <v>2497.4143339486</v>
      </c>
      <c r="M22" s="61">
        <f>GEW!$E$12+($F22-GEW!$E$12)*SUM(Fasering!$D$5:$D$10)</f>
        <v>2677.877213394549</v>
      </c>
      <c r="N22" s="61">
        <f>GEW!$E$12+($F22-GEW!$E$12)*SUM(Fasering!$D$5:$D$11)</f>
        <v>2857.9344101373849</v>
      </c>
      <c r="O22" s="73">
        <f>GEW!$E$12+($F22-GEW!$E$12)*SUM(Fasering!$D$5:$D$12)</f>
        <v>3038.397289583334</v>
      </c>
      <c r="P22" s="125">
        <f t="shared" si="3"/>
        <v>0</v>
      </c>
      <c r="Q22" s="127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25">
        <f t="shared" si="5"/>
        <v>0</v>
      </c>
      <c r="Z22" s="127">
        <f t="shared" si="6"/>
        <v>0</v>
      </c>
      <c r="AA22" s="71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9">
        <f>($AK$2+(J22+S22)*12*7.57%)*SUM(Fasering!$D$5:$D$7)</f>
        <v>537.21939264117123</v>
      </c>
      <c r="AJ22" s="9">
        <f>($AK$2+(K22+T22)*12*7.57%)*SUM(Fasering!$D$5:$D$8)</f>
        <v>912.16236214794287</v>
      </c>
      <c r="AK22" s="9">
        <f>($AK$2+(L22+U22)*12*7.57%)*SUM(Fasering!$D$5:$D$9)</f>
        <v>1335.7453973101638</v>
      </c>
      <c r="AL22" s="9">
        <f>($AK$2+(M22+V22)*12*7.57%)*SUM(Fasering!$D$5:$D$10)</f>
        <v>1807.968498127834</v>
      </c>
      <c r="AM22" s="9">
        <f>($AK$2+(N22+W22)*12*7.57%)*SUM(Fasering!$D$5:$D$11)</f>
        <v>2327.6062091760464</v>
      </c>
      <c r="AN22" s="82">
        <f>($AK$2+(O22+X22)*12*7.57%)*SUM(Fasering!$D$5:$D$12)</f>
        <v>2897.0000978575013</v>
      </c>
      <c r="AO22" s="5">
        <f>($AK$2+(I22+AA22)*12*7.57%)*SUM(Fasering!$D$5)</f>
        <v>0</v>
      </c>
      <c r="AP22" s="9">
        <f>($AK$2+(J22+AB22)*12*7.57%)*SUM(Fasering!$D$5:$D$7)</f>
        <v>537.21939264117123</v>
      </c>
      <c r="AQ22" s="9">
        <f>($AK$2+(K22+AC22)*12*7.57%)*SUM(Fasering!$D$5:$D$8)</f>
        <v>912.16236214794287</v>
      </c>
      <c r="AR22" s="9">
        <f>($AK$2+(L22+AD22)*12*7.57%)*SUM(Fasering!$D$5:$D$9)</f>
        <v>1335.7453973101638</v>
      </c>
      <c r="AS22" s="9">
        <f>($AK$2+(M22+AE22)*12*7.57%)*SUM(Fasering!$D$5:$D$10)</f>
        <v>1807.968498127834</v>
      </c>
      <c r="AT22" s="9">
        <f>($AK$2+(N22+AF22)*12*7.57%)*SUM(Fasering!$D$5:$D$11)</f>
        <v>2327.6062091760464</v>
      </c>
      <c r="AU22" s="82">
        <f>($AK$2+(O22+AG22)*12*7.57%)*SUM(Fasering!$D$5:$D$12)</f>
        <v>2897.0000978575013</v>
      </c>
    </row>
    <row r="23" spans="1:47" x14ac:dyDescent="0.3">
      <c r="A23" s="32">
        <f t="shared" si="7"/>
        <v>15</v>
      </c>
      <c r="B23" s="125">
        <v>27098.3</v>
      </c>
      <c r="C23" s="126"/>
      <c r="D23" s="125">
        <f t="shared" si="0"/>
        <v>36471.601970000003</v>
      </c>
      <c r="E23" s="127">
        <f t="shared" si="1"/>
        <v>904.10739664699224</v>
      </c>
      <c r="F23" s="125">
        <f t="shared" si="2"/>
        <v>3039.3001641666669</v>
      </c>
      <c r="G23" s="127">
        <f t="shared" si="8"/>
        <v>75.34228305391602</v>
      </c>
      <c r="H23" s="61">
        <f>'L4'!$H$10</f>
        <v>1707.89</v>
      </c>
      <c r="I23" s="61">
        <f>GEW!$E$12+($F23-GEW!$E$12)*SUM(Fasering!$D$5)</f>
        <v>1821.9627753333334</v>
      </c>
      <c r="J23" s="61">
        <f>GEW!$E$12+($F23-GEW!$E$12)*SUM(Fasering!$D$5:$D$7)</f>
        <v>2136.7220256428591</v>
      </c>
      <c r="K23" s="61">
        <f>GEW!$E$12+($F23-GEW!$E$12)*SUM(Fasering!$D$5:$D$8)</f>
        <v>2317.3188501102441</v>
      </c>
      <c r="L23" s="61">
        <f>GEW!$E$12+($F23-GEW!$E$12)*SUM(Fasering!$D$5:$D$9)</f>
        <v>2497.915674577629</v>
      </c>
      <c r="M23" s="61">
        <f>GEW!$E$12+($F23-GEW!$E$12)*SUM(Fasering!$D$5:$D$10)</f>
        <v>2678.512499045014</v>
      </c>
      <c r="N23" s="61">
        <f>GEW!$E$12+($F23-GEW!$E$12)*SUM(Fasering!$D$5:$D$11)</f>
        <v>2858.703339699282</v>
      </c>
      <c r="O23" s="73">
        <f>GEW!$E$12+($F23-GEW!$E$12)*SUM(Fasering!$D$5:$D$12)</f>
        <v>3039.3001641666669</v>
      </c>
      <c r="P23" s="125">
        <f t="shared" si="3"/>
        <v>0</v>
      </c>
      <c r="Q23" s="127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25">
        <f t="shared" si="5"/>
        <v>0</v>
      </c>
      <c r="Z23" s="127">
        <f t="shared" si="6"/>
        <v>0</v>
      </c>
      <c r="AA23" s="71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9">
        <f>($AK$2+(J23+S23)*12*7.57%)*SUM(Fasering!$D$5:$D$7)</f>
        <v>537.2742253416958</v>
      </c>
      <c r="AJ23" s="9">
        <f>($AK$2+(K23+T23)*12*7.57%)*SUM(Fasering!$D$5:$D$8)</f>
        <v>912.29816772888057</v>
      </c>
      <c r="AK23" s="9">
        <f>($AK$2+(L23+U23)*12*7.57%)*SUM(Fasering!$D$5:$D$9)</f>
        <v>1335.9982779031934</v>
      </c>
      <c r="AL23" s="9">
        <f>($AK$2+(M23+V23)*12*7.57%)*SUM(Fasering!$D$5:$D$10)</f>
        <v>1808.374555864634</v>
      </c>
      <c r="AM23" s="9">
        <f>($AK$2+(N23+W23)*12*7.57%)*SUM(Fasering!$D$5:$D$11)</f>
        <v>2328.2010801984402</v>
      </c>
      <c r="AN23" s="82">
        <f>($AK$2+(O23+X23)*12*7.57%)*SUM(Fasering!$D$5:$D$12)</f>
        <v>2897.8202691290007</v>
      </c>
      <c r="AO23" s="5">
        <f>($AK$2+(I23+AA23)*12*7.57%)*SUM(Fasering!$D$5)</f>
        <v>0</v>
      </c>
      <c r="AP23" s="9">
        <f>($AK$2+(J23+AB23)*12*7.57%)*SUM(Fasering!$D$5:$D$7)</f>
        <v>537.2742253416958</v>
      </c>
      <c r="AQ23" s="9">
        <f>($AK$2+(K23+AC23)*12*7.57%)*SUM(Fasering!$D$5:$D$8)</f>
        <v>912.29816772888057</v>
      </c>
      <c r="AR23" s="9">
        <f>($AK$2+(L23+AD23)*12*7.57%)*SUM(Fasering!$D$5:$D$9)</f>
        <v>1335.9982779031934</v>
      </c>
      <c r="AS23" s="9">
        <f>($AK$2+(M23+AE23)*12*7.57%)*SUM(Fasering!$D$5:$D$10)</f>
        <v>1808.374555864634</v>
      </c>
      <c r="AT23" s="9">
        <f>($AK$2+(N23+AF23)*12*7.57%)*SUM(Fasering!$D$5:$D$11)</f>
        <v>2328.2010801984402</v>
      </c>
      <c r="AU23" s="82">
        <f>($AK$2+(O23+AG23)*12*7.57%)*SUM(Fasering!$D$5:$D$12)</f>
        <v>2897.8202691290007</v>
      </c>
    </row>
    <row r="24" spans="1:47" x14ac:dyDescent="0.3">
      <c r="A24" s="32">
        <f t="shared" si="7"/>
        <v>16</v>
      </c>
      <c r="B24" s="125">
        <v>28173.78</v>
      </c>
      <c r="C24" s="126"/>
      <c r="D24" s="125">
        <f t="shared" si="0"/>
        <v>37919.090501999999</v>
      </c>
      <c r="E24" s="127">
        <f t="shared" si="1"/>
        <v>939.98970007362436</v>
      </c>
      <c r="F24" s="125">
        <f t="shared" si="2"/>
        <v>3159.9242085000001</v>
      </c>
      <c r="G24" s="127">
        <f t="shared" si="8"/>
        <v>78.332475006135368</v>
      </c>
      <c r="H24" s="61">
        <f>'L4'!$H$10</f>
        <v>1707.89</v>
      </c>
      <c r="I24" s="61">
        <f>GEW!$E$12+($F24-GEW!$E$12)*SUM(Fasering!$D$5)</f>
        <v>1821.9627753333334</v>
      </c>
      <c r="J24" s="61">
        <f>GEW!$E$12+($F24-GEW!$E$12)*SUM(Fasering!$D$5:$D$7)</f>
        <v>2167.9110239533852</v>
      </c>
      <c r="K24" s="61">
        <f>GEW!$E$12+($F24-GEW!$E$12)*SUM(Fasering!$D$5:$D$8)</f>
        <v>2366.4029032846402</v>
      </c>
      <c r="L24" s="61">
        <f>GEW!$E$12+($F24-GEW!$E$12)*SUM(Fasering!$D$5:$D$9)</f>
        <v>2564.8947826158956</v>
      </c>
      <c r="M24" s="61">
        <f>GEW!$E$12+($F24-GEW!$E$12)*SUM(Fasering!$D$5:$D$10)</f>
        <v>2763.386661947151</v>
      </c>
      <c r="N24" s="61">
        <f>GEW!$E$12+($F24-GEW!$E$12)*SUM(Fasering!$D$5:$D$11)</f>
        <v>2961.4323291687451</v>
      </c>
      <c r="O24" s="73">
        <f>GEW!$E$12+($F24-GEW!$E$12)*SUM(Fasering!$D$5:$D$12)</f>
        <v>3159.9242085000005</v>
      </c>
      <c r="P24" s="125">
        <f t="shared" si="3"/>
        <v>0</v>
      </c>
      <c r="Q24" s="127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25">
        <f t="shared" si="5"/>
        <v>0</v>
      </c>
      <c r="Z24" s="127">
        <f t="shared" si="6"/>
        <v>0</v>
      </c>
      <c r="AA24" s="71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9">
        <f>($AK$2+(J24+S24)*12*7.57%)*SUM(Fasering!$D$5:$D$7)</f>
        <v>544.59987413176509</v>
      </c>
      <c r="AJ24" s="9">
        <f>($AK$2+(K24+T24)*12*7.57%)*SUM(Fasering!$D$5:$D$8)</f>
        <v>930.44179334215391</v>
      </c>
      <c r="AK24" s="9">
        <f>($AK$2+(L24+U24)*12*7.57%)*SUM(Fasering!$D$5:$D$9)</f>
        <v>1369.7831251319453</v>
      </c>
      <c r="AL24" s="9">
        <f>($AK$2+(M24+V24)*12*7.57%)*SUM(Fasering!$D$5:$D$10)</f>
        <v>1862.6238695011386</v>
      </c>
      <c r="AM24" s="9">
        <f>($AK$2+(N24+W24)*12*7.57%)*SUM(Fasering!$D$5:$D$11)</f>
        <v>2407.675848790298</v>
      </c>
      <c r="AN24" s="82">
        <f>($AK$2+(O24+X24)*12*7.57%)*SUM(Fasering!$D$5:$D$12)</f>
        <v>3007.3951510014012</v>
      </c>
      <c r="AO24" s="5">
        <f>($AK$2+(I24+AA24)*12*7.57%)*SUM(Fasering!$D$5)</f>
        <v>0</v>
      </c>
      <c r="AP24" s="9">
        <f>($AK$2+(J24+AB24)*12*7.57%)*SUM(Fasering!$D$5:$D$7)</f>
        <v>544.59987413176509</v>
      </c>
      <c r="AQ24" s="9">
        <f>($AK$2+(K24+AC24)*12*7.57%)*SUM(Fasering!$D$5:$D$8)</f>
        <v>930.44179334215391</v>
      </c>
      <c r="AR24" s="9">
        <f>($AK$2+(L24+AD24)*12*7.57%)*SUM(Fasering!$D$5:$D$9)</f>
        <v>1369.7831251319453</v>
      </c>
      <c r="AS24" s="9">
        <f>($AK$2+(M24+AE24)*12*7.57%)*SUM(Fasering!$D$5:$D$10)</f>
        <v>1862.6238695011386</v>
      </c>
      <c r="AT24" s="9">
        <f>($AK$2+(N24+AF24)*12*7.57%)*SUM(Fasering!$D$5:$D$11)</f>
        <v>2407.675848790298</v>
      </c>
      <c r="AU24" s="82">
        <f>($AK$2+(O24+AG24)*12*7.57%)*SUM(Fasering!$D$5:$D$12)</f>
        <v>3007.3951510014012</v>
      </c>
    </row>
    <row r="25" spans="1:47" x14ac:dyDescent="0.3">
      <c r="A25" s="32">
        <f t="shared" si="7"/>
        <v>17</v>
      </c>
      <c r="B25" s="125">
        <v>28184.81</v>
      </c>
      <c r="C25" s="126"/>
      <c r="D25" s="125">
        <f t="shared" si="0"/>
        <v>37933.935779000007</v>
      </c>
      <c r="E25" s="127">
        <f t="shared" si="1"/>
        <v>940.3577048778011</v>
      </c>
      <c r="F25" s="125">
        <f t="shared" si="2"/>
        <v>3161.1613149166669</v>
      </c>
      <c r="G25" s="127">
        <f t="shared" si="8"/>
        <v>78.363142073150087</v>
      </c>
      <c r="H25" s="61">
        <f>'L4'!$H$10</f>
        <v>1707.89</v>
      </c>
      <c r="I25" s="61">
        <f>GEW!$E$12+($F25-GEW!$E$12)*SUM(Fasering!$D$5)</f>
        <v>1821.9627753333334</v>
      </c>
      <c r="J25" s="61">
        <f>GEW!$E$12+($F25-GEW!$E$12)*SUM(Fasering!$D$5:$D$7)</f>
        <v>2168.2308947565289</v>
      </c>
      <c r="K25" s="61">
        <f>GEW!$E$12+($F25-GEW!$E$12)*SUM(Fasering!$D$5:$D$8)</f>
        <v>2366.9063037258511</v>
      </c>
      <c r="L25" s="61">
        <f>GEW!$E$12+($F25-GEW!$E$12)*SUM(Fasering!$D$5:$D$9)</f>
        <v>2565.5817126951738</v>
      </c>
      <c r="M25" s="61">
        <f>GEW!$E$12+($F25-GEW!$E$12)*SUM(Fasering!$D$5:$D$10)</f>
        <v>2764.2571216644965</v>
      </c>
      <c r="N25" s="61">
        <f>GEW!$E$12+($F25-GEW!$E$12)*SUM(Fasering!$D$5:$D$11)</f>
        <v>2962.4859059473447</v>
      </c>
      <c r="O25" s="73">
        <f>GEW!$E$12+($F25-GEW!$E$12)*SUM(Fasering!$D$5:$D$12)</f>
        <v>3161.1613149166669</v>
      </c>
      <c r="P25" s="125">
        <f t="shared" si="3"/>
        <v>0</v>
      </c>
      <c r="Q25" s="127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25">
        <f t="shared" si="5"/>
        <v>0</v>
      </c>
      <c r="Z25" s="127">
        <f t="shared" si="6"/>
        <v>0</v>
      </c>
      <c r="AA25" s="71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9">
        <f>($AK$2+(J25+S25)*12*7.57%)*SUM(Fasering!$D$5:$D$7)</f>
        <v>544.67500514875701</v>
      </c>
      <c r="AJ25" s="9">
        <f>($AK$2+(K25+T25)*12*7.57%)*SUM(Fasering!$D$5:$D$8)</f>
        <v>930.62787229342621</v>
      </c>
      <c r="AK25" s="9">
        <f>($AK$2+(L25+U25)*12*7.57%)*SUM(Fasering!$D$5:$D$9)</f>
        <v>1370.1296186650031</v>
      </c>
      <c r="AL25" s="9">
        <f>($AK$2+(M25+V25)*12*7.57%)*SUM(Fasering!$D$5:$D$10)</f>
        <v>1863.1802442634873</v>
      </c>
      <c r="AM25" s="9">
        <f>($AK$2+(N25+W25)*12*7.57%)*SUM(Fasering!$D$5:$D$11)</f>
        <v>2408.4909329365096</v>
      </c>
      <c r="AN25" s="82">
        <f>($AK$2+(O25+X25)*12*7.57%)*SUM(Fasering!$D$5:$D$12)</f>
        <v>3008.5189384703012</v>
      </c>
      <c r="AO25" s="5">
        <f>($AK$2+(I25+AA25)*12*7.57%)*SUM(Fasering!$D$5)</f>
        <v>0</v>
      </c>
      <c r="AP25" s="9">
        <f>($AK$2+(J25+AB25)*12*7.57%)*SUM(Fasering!$D$5:$D$7)</f>
        <v>544.67500514875701</v>
      </c>
      <c r="AQ25" s="9">
        <f>($AK$2+(K25+AC25)*12*7.57%)*SUM(Fasering!$D$5:$D$8)</f>
        <v>930.62787229342621</v>
      </c>
      <c r="AR25" s="9">
        <f>($AK$2+(L25+AD25)*12*7.57%)*SUM(Fasering!$D$5:$D$9)</f>
        <v>1370.1296186650031</v>
      </c>
      <c r="AS25" s="9">
        <f>($AK$2+(M25+AE25)*12*7.57%)*SUM(Fasering!$D$5:$D$10)</f>
        <v>1863.1802442634873</v>
      </c>
      <c r="AT25" s="9">
        <f>($AK$2+(N25+AF25)*12*7.57%)*SUM(Fasering!$D$5:$D$11)</f>
        <v>2408.4909329365096</v>
      </c>
      <c r="AU25" s="82">
        <f>($AK$2+(O25+AG25)*12*7.57%)*SUM(Fasering!$D$5:$D$12)</f>
        <v>3008.5189384703012</v>
      </c>
    </row>
    <row r="26" spans="1:47" x14ac:dyDescent="0.3">
      <c r="A26" s="32">
        <f t="shared" si="7"/>
        <v>18</v>
      </c>
      <c r="B26" s="125">
        <v>29260.29</v>
      </c>
      <c r="C26" s="126"/>
      <c r="D26" s="125">
        <f t="shared" si="0"/>
        <v>39381.424311000002</v>
      </c>
      <c r="E26" s="127">
        <f t="shared" si="1"/>
        <v>976.2400083044331</v>
      </c>
      <c r="F26" s="125">
        <f t="shared" si="2"/>
        <v>3281.7853592500005</v>
      </c>
      <c r="G26" s="127">
        <f t="shared" si="8"/>
        <v>81.353334025369435</v>
      </c>
      <c r="H26" s="61">
        <f>'L4'!$H$10</f>
        <v>1707.89</v>
      </c>
      <c r="I26" s="61">
        <f>GEW!$E$12+($F26-GEW!$E$12)*SUM(Fasering!$D$5)</f>
        <v>1821.9627753333334</v>
      </c>
      <c r="J26" s="61">
        <f>GEW!$E$12+($F26-GEW!$E$12)*SUM(Fasering!$D$5:$D$7)</f>
        <v>2199.419893067055</v>
      </c>
      <c r="K26" s="61">
        <f>GEW!$E$12+($F26-GEW!$E$12)*SUM(Fasering!$D$5:$D$8)</f>
        <v>2415.9903569002477</v>
      </c>
      <c r="L26" s="61">
        <f>GEW!$E$12+($F26-GEW!$E$12)*SUM(Fasering!$D$5:$D$9)</f>
        <v>2632.5608207334403</v>
      </c>
      <c r="M26" s="61">
        <f>GEW!$E$12+($F26-GEW!$E$12)*SUM(Fasering!$D$5:$D$10)</f>
        <v>2849.1312845666334</v>
      </c>
      <c r="N26" s="61">
        <f>GEW!$E$12+($F26-GEW!$E$12)*SUM(Fasering!$D$5:$D$11)</f>
        <v>3065.2148954168078</v>
      </c>
      <c r="O26" s="73">
        <f>GEW!$E$12+($F26-GEW!$E$12)*SUM(Fasering!$D$5:$D$12)</f>
        <v>3281.7853592500005</v>
      </c>
      <c r="P26" s="125">
        <f t="shared" si="3"/>
        <v>0</v>
      </c>
      <c r="Q26" s="127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25">
        <f t="shared" si="5"/>
        <v>0</v>
      </c>
      <c r="Z26" s="127">
        <f t="shared" si="6"/>
        <v>0</v>
      </c>
      <c r="AA26" s="71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9">
        <f>($AK$2+(J26+S26)*12*7.57%)*SUM(Fasering!$D$5:$D$7)</f>
        <v>552.0006539388263</v>
      </c>
      <c r="AJ26" s="9">
        <f>($AK$2+(K26+T26)*12*7.57%)*SUM(Fasering!$D$5:$D$8)</f>
        <v>948.77149790669989</v>
      </c>
      <c r="AK26" s="9">
        <f>($AK$2+(L26+U26)*12*7.57%)*SUM(Fasering!$D$5:$D$9)</f>
        <v>1403.9144658937551</v>
      </c>
      <c r="AL26" s="9">
        <f>($AK$2+(M26+V26)*12*7.57%)*SUM(Fasering!$D$5:$D$10)</f>
        <v>1917.4295578999927</v>
      </c>
      <c r="AM26" s="9">
        <f>($AK$2+(N26+W26)*12*7.57%)*SUM(Fasering!$D$5:$D$11)</f>
        <v>2487.9657015283678</v>
      </c>
      <c r="AN26" s="82">
        <f>($AK$2+(O26+X26)*12*7.57%)*SUM(Fasering!$D$5:$D$12)</f>
        <v>3118.0938203427017</v>
      </c>
      <c r="AO26" s="5">
        <f>($AK$2+(I26+AA26)*12*7.57%)*SUM(Fasering!$D$5)</f>
        <v>0</v>
      </c>
      <c r="AP26" s="9">
        <f>($AK$2+(J26+AB26)*12*7.57%)*SUM(Fasering!$D$5:$D$7)</f>
        <v>552.0006539388263</v>
      </c>
      <c r="AQ26" s="9">
        <f>($AK$2+(K26+AC26)*12*7.57%)*SUM(Fasering!$D$5:$D$8)</f>
        <v>948.77149790669989</v>
      </c>
      <c r="AR26" s="9">
        <f>($AK$2+(L26+AD26)*12*7.57%)*SUM(Fasering!$D$5:$D$9)</f>
        <v>1403.9144658937551</v>
      </c>
      <c r="AS26" s="9">
        <f>($AK$2+(M26+AE26)*12*7.57%)*SUM(Fasering!$D$5:$D$10)</f>
        <v>1917.4295578999927</v>
      </c>
      <c r="AT26" s="9">
        <f>($AK$2+(N26+AF26)*12*7.57%)*SUM(Fasering!$D$5:$D$11)</f>
        <v>2487.9657015283678</v>
      </c>
      <c r="AU26" s="82">
        <f>($AK$2+(O26+AG26)*12*7.57%)*SUM(Fasering!$D$5:$D$12)</f>
        <v>3118.0938203427017</v>
      </c>
    </row>
    <row r="27" spans="1:47" x14ac:dyDescent="0.3">
      <c r="A27" s="32">
        <f t="shared" si="7"/>
        <v>19</v>
      </c>
      <c r="B27" s="125">
        <v>29271.99</v>
      </c>
      <c r="C27" s="126"/>
      <c r="D27" s="125">
        <f t="shared" si="0"/>
        <v>39397.171341000008</v>
      </c>
      <c r="E27" s="127">
        <f t="shared" si="1"/>
        <v>976.6303669815743</v>
      </c>
      <c r="F27" s="125">
        <f t="shared" si="2"/>
        <v>3283.0976117500004</v>
      </c>
      <c r="G27" s="127">
        <f t="shared" si="8"/>
        <v>81.385863915131182</v>
      </c>
      <c r="H27" s="61">
        <f>'L4'!$H$10</f>
        <v>1707.89</v>
      </c>
      <c r="I27" s="61">
        <f>GEW!$E$12+($F27-GEW!$E$12)*SUM(Fasering!$D$5)</f>
        <v>1821.9627753333334</v>
      </c>
      <c r="J27" s="61">
        <f>GEW!$E$12+($F27-GEW!$E$12)*SUM(Fasering!$D$5:$D$7)</f>
        <v>2199.7591939189842</v>
      </c>
      <c r="K27" s="61">
        <f>GEW!$E$12+($F27-GEW!$E$12)*SUM(Fasering!$D$5:$D$8)</f>
        <v>2416.5243356094197</v>
      </c>
      <c r="L27" s="61">
        <f>GEW!$E$12+($F27-GEW!$E$12)*SUM(Fasering!$D$5:$D$9)</f>
        <v>2633.2894772998552</v>
      </c>
      <c r="M27" s="61">
        <f>GEW!$E$12+($F27-GEW!$E$12)*SUM(Fasering!$D$5:$D$10)</f>
        <v>2850.0546189902907</v>
      </c>
      <c r="N27" s="61">
        <f>GEW!$E$12+($F27-GEW!$E$12)*SUM(Fasering!$D$5:$D$11)</f>
        <v>3066.3324700595654</v>
      </c>
      <c r="O27" s="73">
        <f>GEW!$E$12+($F27-GEW!$E$12)*SUM(Fasering!$D$5:$D$12)</f>
        <v>3283.0976117500004</v>
      </c>
      <c r="P27" s="125">
        <f t="shared" si="3"/>
        <v>0</v>
      </c>
      <c r="Q27" s="127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25">
        <f t="shared" si="5"/>
        <v>0</v>
      </c>
      <c r="Z27" s="127">
        <f t="shared" si="6"/>
        <v>0</v>
      </c>
      <c r="AA27" s="71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9">
        <f>($AK$2+(J27+S27)*12*7.57%)*SUM(Fasering!$D$5:$D$7)</f>
        <v>552.0803486712656</v>
      </c>
      <c r="AJ27" s="9">
        <f>($AK$2+(K27+T27)*12*7.57%)*SUM(Fasering!$D$5:$D$8)</f>
        <v>948.9688799311682</v>
      </c>
      <c r="AK27" s="9">
        <f>($AK$2+(L27+U27)*12*7.57%)*SUM(Fasering!$D$5:$D$9)</f>
        <v>1404.2820066314503</v>
      </c>
      <c r="AL27" s="9">
        <f>($AK$2+(M27+V27)*12*7.57%)*SUM(Fasering!$D$5:$D$10)</f>
        <v>1918.0197287721119</v>
      </c>
      <c r="AM27" s="9">
        <f>($AK$2+(N27+W27)*12*7.57%)*SUM(Fasering!$D$5:$D$11)</f>
        <v>2488.8302966789283</v>
      </c>
      <c r="AN27" s="82">
        <f>($AK$2+(O27+X27)*12*7.57%)*SUM(Fasering!$D$5:$D$12)</f>
        <v>3119.2858705137019</v>
      </c>
      <c r="AO27" s="5">
        <f>($AK$2+(I27+AA27)*12*7.57%)*SUM(Fasering!$D$5)</f>
        <v>0</v>
      </c>
      <c r="AP27" s="9">
        <f>($AK$2+(J27+AB27)*12*7.57%)*SUM(Fasering!$D$5:$D$7)</f>
        <v>552.0803486712656</v>
      </c>
      <c r="AQ27" s="9">
        <f>($AK$2+(K27+AC27)*12*7.57%)*SUM(Fasering!$D$5:$D$8)</f>
        <v>948.9688799311682</v>
      </c>
      <c r="AR27" s="9">
        <f>($AK$2+(L27+AD27)*12*7.57%)*SUM(Fasering!$D$5:$D$9)</f>
        <v>1404.2820066314503</v>
      </c>
      <c r="AS27" s="9">
        <f>($AK$2+(M27+AE27)*12*7.57%)*SUM(Fasering!$D$5:$D$10)</f>
        <v>1918.0197287721119</v>
      </c>
      <c r="AT27" s="9">
        <f>($AK$2+(N27+AF27)*12*7.57%)*SUM(Fasering!$D$5:$D$11)</f>
        <v>2488.8302966789283</v>
      </c>
      <c r="AU27" s="82">
        <f>($AK$2+(O27+AG27)*12*7.57%)*SUM(Fasering!$D$5:$D$12)</f>
        <v>3119.2858705137019</v>
      </c>
    </row>
    <row r="28" spans="1:47" x14ac:dyDescent="0.3">
      <c r="A28" s="32">
        <f t="shared" si="7"/>
        <v>20</v>
      </c>
      <c r="B28" s="125">
        <v>30347.439999999999</v>
      </c>
      <c r="C28" s="126"/>
      <c r="D28" s="125">
        <f t="shared" si="0"/>
        <v>40844.619495999999</v>
      </c>
      <c r="E28" s="127">
        <f t="shared" si="1"/>
        <v>1012.5116694885213</v>
      </c>
      <c r="F28" s="125">
        <f t="shared" si="2"/>
        <v>3403.7182913333336</v>
      </c>
      <c r="G28" s="127">
        <f t="shared" si="8"/>
        <v>84.375972457376776</v>
      </c>
      <c r="H28" s="61">
        <f>'L4'!$H$10</f>
        <v>1707.89</v>
      </c>
      <c r="I28" s="61">
        <f>GEW!$E$12+($F28-GEW!$E$12)*SUM(Fasering!$D$5)</f>
        <v>1821.9627753333334</v>
      </c>
      <c r="J28" s="61">
        <f>GEW!$E$12+($F28-GEW!$E$12)*SUM(Fasering!$D$5:$D$7)</f>
        <v>2230.9473222273259</v>
      </c>
      <c r="K28" s="61">
        <f>GEW!$E$12+($F28-GEW!$E$12)*SUM(Fasering!$D$5:$D$8)</f>
        <v>2465.6070196076389</v>
      </c>
      <c r="L28" s="61">
        <f>GEW!$E$12+($F28-GEW!$E$12)*SUM(Fasering!$D$5:$D$9)</f>
        <v>2700.2667169879514</v>
      </c>
      <c r="M28" s="61">
        <f>GEW!$E$12+($F28-GEW!$E$12)*SUM(Fasering!$D$5:$D$10)</f>
        <v>2934.926414368264</v>
      </c>
      <c r="N28" s="61">
        <f>GEW!$E$12+($F28-GEW!$E$12)*SUM(Fasering!$D$5:$D$11)</f>
        <v>3169.058593953021</v>
      </c>
      <c r="O28" s="73">
        <f>GEW!$E$12+($F28-GEW!$E$12)*SUM(Fasering!$D$5:$D$12)</f>
        <v>3403.718291333334</v>
      </c>
      <c r="P28" s="125">
        <f t="shared" si="3"/>
        <v>0</v>
      </c>
      <c r="Q28" s="127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25">
        <f t="shared" si="5"/>
        <v>0</v>
      </c>
      <c r="Z28" s="127">
        <f t="shared" si="6"/>
        <v>0</v>
      </c>
      <c r="AA28" s="71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9">
        <f>($AK$2+(J28+S28)*12*7.57%)*SUM(Fasering!$D$5:$D$7)</f>
        <v>559.40579311586714</v>
      </c>
      <c r="AJ28" s="9">
        <f>($AK$2+(K28+T28)*12*7.57%)*SUM(Fasering!$D$5:$D$8)</f>
        <v>967.11199943668657</v>
      </c>
      <c r="AK28" s="9">
        <f>($AK$2+(L28+U28)*12*7.57%)*SUM(Fasering!$D$5:$D$9)</f>
        <v>1438.0659114480543</v>
      </c>
      <c r="AL28" s="9">
        <f>($AK$2+(M28+V28)*12*7.57%)*SUM(Fasering!$D$5:$D$10)</f>
        <v>1972.2675291499702</v>
      </c>
      <c r="AM28" s="9">
        <f>($AK$2+(N28+W28)*12*7.57%)*SUM(Fasering!$D$5:$D$11)</f>
        <v>2568.3028483601433</v>
      </c>
      <c r="AN28" s="82">
        <f>($AK$2+(O28+X28)*12*7.57%)*SUM(Fasering!$D$5:$D$12)</f>
        <v>3228.8576958472017</v>
      </c>
      <c r="AO28" s="5">
        <f>($AK$2+(I28+AA28)*12*7.57%)*SUM(Fasering!$D$5)</f>
        <v>0</v>
      </c>
      <c r="AP28" s="9">
        <f>($AK$2+(J28+AB28)*12*7.57%)*SUM(Fasering!$D$5:$D$7)</f>
        <v>559.40579311586714</v>
      </c>
      <c r="AQ28" s="9">
        <f>($AK$2+(K28+AC28)*12*7.57%)*SUM(Fasering!$D$5:$D$8)</f>
        <v>967.11199943668657</v>
      </c>
      <c r="AR28" s="9">
        <f>($AK$2+(L28+AD28)*12*7.57%)*SUM(Fasering!$D$5:$D$9)</f>
        <v>1438.0659114480543</v>
      </c>
      <c r="AS28" s="9">
        <f>($AK$2+(M28+AE28)*12*7.57%)*SUM(Fasering!$D$5:$D$10)</f>
        <v>1972.2675291499702</v>
      </c>
      <c r="AT28" s="9">
        <f>($AK$2+(N28+AF28)*12*7.57%)*SUM(Fasering!$D$5:$D$11)</f>
        <v>2568.3028483601433</v>
      </c>
      <c r="AU28" s="82">
        <f>($AK$2+(O28+AG28)*12*7.57%)*SUM(Fasering!$D$5:$D$12)</f>
        <v>3228.8576958472017</v>
      </c>
    </row>
    <row r="29" spans="1:47" x14ac:dyDescent="0.3">
      <c r="A29" s="32">
        <f t="shared" si="7"/>
        <v>21</v>
      </c>
      <c r="B29" s="125">
        <v>30359.13</v>
      </c>
      <c r="C29" s="126"/>
      <c r="D29" s="125">
        <f t="shared" si="0"/>
        <v>40860.353067000004</v>
      </c>
      <c r="E29" s="127">
        <f t="shared" si="1"/>
        <v>1012.9016945257674</v>
      </c>
      <c r="F29" s="125">
        <f t="shared" si="2"/>
        <v>3405.0294222500006</v>
      </c>
      <c r="G29" s="127">
        <f t="shared" si="8"/>
        <v>84.408474543813952</v>
      </c>
      <c r="H29" s="61">
        <f>'L4'!$H$10</f>
        <v>1707.89</v>
      </c>
      <c r="I29" s="61">
        <f>GEW!$E$12+($F29-GEW!$E$12)*SUM(Fasering!$D$5)</f>
        <v>1821.9627753333334</v>
      </c>
      <c r="J29" s="61">
        <f>GEW!$E$12+($F29-GEW!$E$12)*SUM(Fasering!$D$5:$D$7)</f>
        <v>2231.2863330785276</v>
      </c>
      <c r="K29" s="61">
        <f>GEW!$E$12+($F29-GEW!$E$12)*SUM(Fasering!$D$5:$D$8)</f>
        <v>2466.1405419247517</v>
      </c>
      <c r="L29" s="61">
        <f>GEW!$E$12+($F29-GEW!$E$12)*SUM(Fasering!$D$5:$D$9)</f>
        <v>2700.9947507709762</v>
      </c>
      <c r="M29" s="61">
        <f>GEW!$E$12+($F29-GEW!$E$12)*SUM(Fasering!$D$5:$D$10)</f>
        <v>2935.8489596172003</v>
      </c>
      <c r="N29" s="61">
        <f>GEW!$E$12+($F29-GEW!$E$12)*SUM(Fasering!$D$5:$D$11)</f>
        <v>3170.1752134037765</v>
      </c>
      <c r="O29" s="73">
        <f>GEW!$E$12+($F29-GEW!$E$12)*SUM(Fasering!$D$5:$D$12)</f>
        <v>3405.0294222500011</v>
      </c>
      <c r="P29" s="125">
        <f t="shared" si="3"/>
        <v>0</v>
      </c>
      <c r="Q29" s="127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25">
        <f t="shared" si="5"/>
        <v>0</v>
      </c>
      <c r="Z29" s="127">
        <f t="shared" si="6"/>
        <v>0</v>
      </c>
      <c r="AA29" s="71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9">
        <f>($AK$2+(J29+S29)*12*7.57%)*SUM(Fasering!$D$5:$D$7)</f>
        <v>559.48541973315059</v>
      </c>
      <c r="AJ29" s="9">
        <f>($AK$2+(K29+T29)*12*7.57%)*SUM(Fasering!$D$5:$D$8)</f>
        <v>967.30921275856986</v>
      </c>
      <c r="AK29" s="9">
        <f>($AK$2+(L29+U29)*12*7.57%)*SUM(Fasering!$D$5:$D$9)</f>
        <v>1438.4331380483666</v>
      </c>
      <c r="AL29" s="9">
        <f>($AK$2+(M29+V29)*12*7.57%)*SUM(Fasering!$D$5:$D$10)</f>
        <v>1972.8571956025407</v>
      </c>
      <c r="AM29" s="9">
        <f>($AK$2+(N29+W29)*12*7.57%)*SUM(Fasering!$D$5:$D$11)</f>
        <v>2569.1667045404902</v>
      </c>
      <c r="AN29" s="82">
        <f>($AK$2+(O29+X29)*12*7.57%)*SUM(Fasering!$D$5:$D$12)</f>
        <v>3230.0487271719021</v>
      </c>
      <c r="AO29" s="5">
        <f>($AK$2+(I29+AA29)*12*7.57%)*SUM(Fasering!$D$5)</f>
        <v>0</v>
      </c>
      <c r="AP29" s="9">
        <f>($AK$2+(J29+AB29)*12*7.57%)*SUM(Fasering!$D$5:$D$7)</f>
        <v>559.48541973315059</v>
      </c>
      <c r="AQ29" s="9">
        <f>($AK$2+(K29+AC29)*12*7.57%)*SUM(Fasering!$D$5:$D$8)</f>
        <v>967.30921275856986</v>
      </c>
      <c r="AR29" s="9">
        <f>($AK$2+(L29+AD29)*12*7.57%)*SUM(Fasering!$D$5:$D$9)</f>
        <v>1438.4331380483666</v>
      </c>
      <c r="AS29" s="9">
        <f>($AK$2+(M29+AE29)*12*7.57%)*SUM(Fasering!$D$5:$D$10)</f>
        <v>1972.8571956025407</v>
      </c>
      <c r="AT29" s="9">
        <f>($AK$2+(N29+AF29)*12*7.57%)*SUM(Fasering!$D$5:$D$11)</f>
        <v>2569.1667045404902</v>
      </c>
      <c r="AU29" s="82">
        <f>($AK$2+(O29+AG29)*12*7.57%)*SUM(Fasering!$D$5:$D$12)</f>
        <v>3230.0487271719021</v>
      </c>
    </row>
    <row r="30" spans="1:47" x14ac:dyDescent="0.3">
      <c r="A30" s="32">
        <f t="shared" si="7"/>
        <v>22</v>
      </c>
      <c r="B30" s="125">
        <v>31434.61</v>
      </c>
      <c r="C30" s="126"/>
      <c r="D30" s="125">
        <f t="shared" si="0"/>
        <v>42307.841599000007</v>
      </c>
      <c r="E30" s="127">
        <f t="shared" si="1"/>
        <v>1048.7839979523997</v>
      </c>
      <c r="F30" s="125">
        <f t="shared" si="2"/>
        <v>3525.6534665833333</v>
      </c>
      <c r="G30" s="127">
        <f t="shared" si="8"/>
        <v>87.398666496033286</v>
      </c>
      <c r="H30" s="61">
        <f>'L4'!$H$10</f>
        <v>1707.89</v>
      </c>
      <c r="I30" s="61">
        <f>GEW!$E$12+($F30-GEW!$E$12)*SUM(Fasering!$D$5)</f>
        <v>1821.9627753333334</v>
      </c>
      <c r="J30" s="61">
        <f>GEW!$E$12+($F30-GEW!$E$12)*SUM(Fasering!$D$5:$D$7)</f>
        <v>2262.4753313890533</v>
      </c>
      <c r="K30" s="61">
        <f>GEW!$E$12+($F30-GEW!$E$12)*SUM(Fasering!$D$5:$D$8)</f>
        <v>2515.2245950991478</v>
      </c>
      <c r="L30" s="61">
        <f>GEW!$E$12+($F30-GEW!$E$12)*SUM(Fasering!$D$5:$D$9)</f>
        <v>2767.9738588092423</v>
      </c>
      <c r="M30" s="61">
        <f>GEW!$E$12+($F30-GEW!$E$12)*SUM(Fasering!$D$5:$D$10)</f>
        <v>3020.7231225193368</v>
      </c>
      <c r="N30" s="61">
        <f>GEW!$E$12+($F30-GEW!$E$12)*SUM(Fasering!$D$5:$D$11)</f>
        <v>3272.9042028732392</v>
      </c>
      <c r="O30" s="73">
        <f>GEW!$E$12+($F30-GEW!$E$12)*SUM(Fasering!$D$5:$D$12)</f>
        <v>3525.6534665833337</v>
      </c>
      <c r="P30" s="125">
        <f t="shared" si="3"/>
        <v>0</v>
      </c>
      <c r="Q30" s="127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25">
        <f t="shared" si="5"/>
        <v>0</v>
      </c>
      <c r="Z30" s="127">
        <f t="shared" si="6"/>
        <v>0</v>
      </c>
      <c r="AA30" s="71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9">
        <f>($AK$2+(J30+S30)*12*7.57%)*SUM(Fasering!$D$5:$D$7)</f>
        <v>566.81106852321989</v>
      </c>
      <c r="AJ30" s="9">
        <f>($AK$2+(K30+T30)*12*7.57%)*SUM(Fasering!$D$5:$D$8)</f>
        <v>985.4528383718432</v>
      </c>
      <c r="AK30" s="9">
        <f>($AK$2+(L30+U30)*12*7.57%)*SUM(Fasering!$D$5:$D$9)</f>
        <v>1472.2179852771185</v>
      </c>
      <c r="AL30" s="9">
        <f>($AK$2+(M30+V30)*12*7.57%)*SUM(Fasering!$D$5:$D$10)</f>
        <v>2027.1065092390452</v>
      </c>
      <c r="AM30" s="9">
        <f>($AK$2+(N30+W30)*12*7.57%)*SUM(Fasering!$D$5:$D$11)</f>
        <v>2648.6414731323471</v>
      </c>
      <c r="AN30" s="82">
        <f>($AK$2+(O30+X30)*12*7.57%)*SUM(Fasering!$D$5:$D$12)</f>
        <v>3339.6236090443017</v>
      </c>
      <c r="AO30" s="5">
        <f>($AK$2+(I30+AA30)*12*7.57%)*SUM(Fasering!$D$5)</f>
        <v>0</v>
      </c>
      <c r="AP30" s="9">
        <f>($AK$2+(J30+AB30)*12*7.57%)*SUM(Fasering!$D$5:$D$7)</f>
        <v>566.81106852321989</v>
      </c>
      <c r="AQ30" s="9">
        <f>($AK$2+(K30+AC30)*12*7.57%)*SUM(Fasering!$D$5:$D$8)</f>
        <v>985.4528383718432</v>
      </c>
      <c r="AR30" s="9">
        <f>($AK$2+(L30+AD30)*12*7.57%)*SUM(Fasering!$D$5:$D$9)</f>
        <v>1472.2179852771185</v>
      </c>
      <c r="AS30" s="9">
        <f>($AK$2+(M30+AE30)*12*7.57%)*SUM(Fasering!$D$5:$D$10)</f>
        <v>2027.1065092390452</v>
      </c>
      <c r="AT30" s="9">
        <f>($AK$2+(N30+AF30)*12*7.57%)*SUM(Fasering!$D$5:$D$11)</f>
        <v>2648.6414731323471</v>
      </c>
      <c r="AU30" s="82">
        <f>($AK$2+(O30+AG30)*12*7.57%)*SUM(Fasering!$D$5:$D$12)</f>
        <v>3339.6236090443017</v>
      </c>
    </row>
    <row r="31" spans="1:47" x14ac:dyDescent="0.3">
      <c r="A31" s="32">
        <f t="shared" si="7"/>
        <v>23</v>
      </c>
      <c r="B31" s="125">
        <v>32521.759999999998</v>
      </c>
      <c r="C31" s="126"/>
      <c r="D31" s="125">
        <f t="shared" si="0"/>
        <v>43771.036784000004</v>
      </c>
      <c r="E31" s="127">
        <f t="shared" si="1"/>
        <v>1085.0556591364877</v>
      </c>
      <c r="F31" s="125">
        <f t="shared" si="2"/>
        <v>3647.5863986666668</v>
      </c>
      <c r="G31" s="127">
        <f t="shared" si="8"/>
        <v>90.421304928040641</v>
      </c>
      <c r="H31" s="61">
        <f>'L4'!$H$10</f>
        <v>1707.89</v>
      </c>
      <c r="I31" s="61">
        <f>GEW!$E$12+($F31-GEW!$E$12)*SUM(Fasering!$D$5)</f>
        <v>1821.9627753333334</v>
      </c>
      <c r="J31" s="61">
        <f>GEW!$E$12+($F31-GEW!$E$12)*SUM(Fasering!$D$5:$D$7)</f>
        <v>2294.0027605493242</v>
      </c>
      <c r="K31" s="61">
        <f>GEW!$E$12+($F31-GEW!$E$12)*SUM(Fasering!$D$5:$D$8)</f>
        <v>2564.841257806539</v>
      </c>
      <c r="L31" s="61">
        <f>GEW!$E$12+($F31-GEW!$E$12)*SUM(Fasering!$D$5:$D$9)</f>
        <v>2835.6797550637534</v>
      </c>
      <c r="M31" s="61">
        <f>GEW!$E$12+($F31-GEW!$E$12)*SUM(Fasering!$D$5:$D$10)</f>
        <v>3106.5182523209678</v>
      </c>
      <c r="N31" s="61">
        <f>GEW!$E$12+($F31-GEW!$E$12)*SUM(Fasering!$D$5:$D$11)</f>
        <v>3376.7479014094524</v>
      </c>
      <c r="O31" s="73">
        <f>GEW!$E$12+($F31-GEW!$E$12)*SUM(Fasering!$D$5:$D$12)</f>
        <v>3647.5863986666673</v>
      </c>
      <c r="P31" s="125">
        <f t="shared" si="3"/>
        <v>0</v>
      </c>
      <c r="Q31" s="127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25">
        <f t="shared" si="5"/>
        <v>0</v>
      </c>
      <c r="Z31" s="127">
        <f t="shared" si="6"/>
        <v>0</v>
      </c>
      <c r="AA31" s="71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9">
        <f>($AK$2+(J31+S31)*12*7.57%)*SUM(Fasering!$D$5:$D$7)</f>
        <v>574.21620770026061</v>
      </c>
      <c r="AJ31" s="9">
        <f>($AK$2+(K31+T31)*12*7.57%)*SUM(Fasering!$D$5:$D$8)</f>
        <v>1003.7933399018301</v>
      </c>
      <c r="AK31" s="9">
        <f>($AK$2+(L31+U31)*12*7.57%)*SUM(Fasering!$D$5:$D$9)</f>
        <v>1506.3694308314175</v>
      </c>
      <c r="AL31" s="9">
        <f>($AK$2+(M31+V31)*12*7.57%)*SUM(Fasering!$D$5:$D$10)</f>
        <v>2081.9444804890231</v>
      </c>
      <c r="AM31" s="9">
        <f>($AK$2+(N31+W31)*12*7.57%)*SUM(Fasering!$D$5:$D$11)</f>
        <v>2728.978619964123</v>
      </c>
      <c r="AN31" s="82">
        <f>($AK$2+(O31+X31)*12*7.57%)*SUM(Fasering!$D$5:$D$12)</f>
        <v>3450.3874845488021</v>
      </c>
      <c r="AO31" s="5">
        <f>($AK$2+(I31+AA31)*12*7.57%)*SUM(Fasering!$D$5)</f>
        <v>0</v>
      </c>
      <c r="AP31" s="9">
        <f>($AK$2+(J31+AB31)*12*7.57%)*SUM(Fasering!$D$5:$D$7)</f>
        <v>574.21620770026061</v>
      </c>
      <c r="AQ31" s="9">
        <f>($AK$2+(K31+AC31)*12*7.57%)*SUM(Fasering!$D$5:$D$8)</f>
        <v>1003.7933399018301</v>
      </c>
      <c r="AR31" s="9">
        <f>($AK$2+(L31+AD31)*12*7.57%)*SUM(Fasering!$D$5:$D$9)</f>
        <v>1506.3694308314175</v>
      </c>
      <c r="AS31" s="9">
        <f>($AK$2+(M31+AE31)*12*7.57%)*SUM(Fasering!$D$5:$D$10)</f>
        <v>2081.9444804890231</v>
      </c>
      <c r="AT31" s="9">
        <f>($AK$2+(N31+AF31)*12*7.57%)*SUM(Fasering!$D$5:$D$11)</f>
        <v>2728.978619964123</v>
      </c>
      <c r="AU31" s="82">
        <f>($AK$2+(O31+AG31)*12*7.57%)*SUM(Fasering!$D$5:$D$12)</f>
        <v>3450.3874845488021</v>
      </c>
    </row>
    <row r="32" spans="1:47" x14ac:dyDescent="0.3">
      <c r="A32" s="32">
        <f t="shared" si="7"/>
        <v>24</v>
      </c>
      <c r="B32" s="125">
        <v>33597.24</v>
      </c>
      <c r="C32" s="126"/>
      <c r="D32" s="125">
        <f t="shared" si="0"/>
        <v>45218.525315999999</v>
      </c>
      <c r="E32" s="127">
        <f t="shared" si="1"/>
        <v>1120.93796256312</v>
      </c>
      <c r="F32" s="125">
        <f t="shared" si="2"/>
        <v>3768.2104430000004</v>
      </c>
      <c r="G32" s="127">
        <f t="shared" si="8"/>
        <v>93.411496880260003</v>
      </c>
      <c r="H32" s="61">
        <f>'L4'!$H$10</f>
        <v>1707.89</v>
      </c>
      <c r="I32" s="61">
        <f>GEW!$E$12+($F32-GEW!$E$12)*SUM(Fasering!$D$5)</f>
        <v>1821.9627753333334</v>
      </c>
      <c r="J32" s="61">
        <f>GEW!$E$12+($F32-GEW!$E$12)*SUM(Fasering!$D$5:$D$7)</f>
        <v>2325.1917588598508</v>
      </c>
      <c r="K32" s="61">
        <f>GEW!$E$12+($F32-GEW!$E$12)*SUM(Fasering!$D$5:$D$8)</f>
        <v>2613.9253109809351</v>
      </c>
      <c r="L32" s="61">
        <f>GEW!$E$12+($F32-GEW!$E$12)*SUM(Fasering!$D$5:$D$9)</f>
        <v>2902.65886310202</v>
      </c>
      <c r="M32" s="61">
        <f>GEW!$E$12+($F32-GEW!$E$12)*SUM(Fasering!$D$5:$D$10)</f>
        <v>3191.3924152231048</v>
      </c>
      <c r="N32" s="61">
        <f>GEW!$E$12+($F32-GEW!$E$12)*SUM(Fasering!$D$5:$D$11)</f>
        <v>3479.476890878916</v>
      </c>
      <c r="O32" s="73">
        <f>GEW!$E$12+($F32-GEW!$E$12)*SUM(Fasering!$D$5:$D$12)</f>
        <v>3768.2104430000009</v>
      </c>
      <c r="P32" s="125">
        <f t="shared" si="3"/>
        <v>0</v>
      </c>
      <c r="Q32" s="127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25">
        <f t="shared" si="5"/>
        <v>0</v>
      </c>
      <c r="Z32" s="127">
        <f t="shared" si="6"/>
        <v>0</v>
      </c>
      <c r="AA32" s="71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9">
        <f>($AK$2+(J32+S32)*12*7.57%)*SUM(Fasering!$D$5:$D$7)</f>
        <v>581.54185649033013</v>
      </c>
      <c r="AJ32" s="9">
        <f>($AK$2+(K32+T32)*12*7.57%)*SUM(Fasering!$D$5:$D$8)</f>
        <v>1021.9369655151035</v>
      </c>
      <c r="AK32" s="9">
        <f>($AK$2+(L32+U32)*12*7.57%)*SUM(Fasering!$D$5:$D$9)</f>
        <v>1540.1542780601694</v>
      </c>
      <c r="AL32" s="9">
        <f>($AK$2+(M32+V32)*12*7.57%)*SUM(Fasering!$D$5:$D$10)</f>
        <v>2136.1937941255278</v>
      </c>
      <c r="AM32" s="9">
        <f>($AK$2+(N32+W32)*12*7.57%)*SUM(Fasering!$D$5:$D$11)</f>
        <v>2808.4533885559817</v>
      </c>
      <c r="AN32" s="82">
        <f>($AK$2+(O32+X32)*12*7.57%)*SUM(Fasering!$D$5:$D$12)</f>
        <v>3559.9623664212022</v>
      </c>
      <c r="AO32" s="5">
        <f>($AK$2+(I32+AA32)*12*7.57%)*SUM(Fasering!$D$5)</f>
        <v>0</v>
      </c>
      <c r="AP32" s="9">
        <f>($AK$2+(J32+AB32)*12*7.57%)*SUM(Fasering!$D$5:$D$7)</f>
        <v>581.54185649033013</v>
      </c>
      <c r="AQ32" s="9">
        <f>($AK$2+(K32+AC32)*12*7.57%)*SUM(Fasering!$D$5:$D$8)</f>
        <v>1021.9369655151035</v>
      </c>
      <c r="AR32" s="9">
        <f>($AK$2+(L32+AD32)*12*7.57%)*SUM(Fasering!$D$5:$D$9)</f>
        <v>1540.1542780601694</v>
      </c>
      <c r="AS32" s="9">
        <f>($AK$2+(M32+AE32)*12*7.57%)*SUM(Fasering!$D$5:$D$10)</f>
        <v>2136.1937941255278</v>
      </c>
      <c r="AT32" s="9">
        <f>($AK$2+(N32+AF32)*12*7.57%)*SUM(Fasering!$D$5:$D$11)</f>
        <v>2808.4533885559817</v>
      </c>
      <c r="AU32" s="82">
        <f>($AK$2+(O32+AG32)*12*7.57%)*SUM(Fasering!$D$5:$D$12)</f>
        <v>3559.9623664212022</v>
      </c>
    </row>
    <row r="33" spans="1:47" x14ac:dyDescent="0.3">
      <c r="A33" s="32">
        <f t="shared" si="7"/>
        <v>25</v>
      </c>
      <c r="B33" s="125">
        <v>33608.9</v>
      </c>
      <c r="C33" s="126"/>
      <c r="D33" s="125">
        <f t="shared" si="0"/>
        <v>45234.218510000006</v>
      </c>
      <c r="E33" s="127">
        <f t="shared" si="1"/>
        <v>1121.3269866806811</v>
      </c>
      <c r="F33" s="125">
        <f t="shared" si="2"/>
        <v>3769.518209166667</v>
      </c>
      <c r="G33" s="127">
        <f t="shared" si="8"/>
        <v>93.443915556723411</v>
      </c>
      <c r="H33" s="61">
        <f>'L4'!$H$10</f>
        <v>1707.89</v>
      </c>
      <c r="I33" s="61">
        <f>GEW!$E$12+($F33-GEW!$E$12)*SUM(Fasering!$D$5)</f>
        <v>1821.9627753333334</v>
      </c>
      <c r="J33" s="61">
        <f>GEW!$E$12+($F33-GEW!$E$12)*SUM(Fasering!$D$5:$D$7)</f>
        <v>2325.5298997088676</v>
      </c>
      <c r="K33" s="61">
        <f>GEW!$E$12+($F33-GEW!$E$12)*SUM(Fasering!$D$5:$D$8)</f>
        <v>2614.457464121871</v>
      </c>
      <c r="L33" s="61">
        <f>GEW!$E$12+($F33-GEW!$E$12)*SUM(Fasering!$D$5:$D$9)</f>
        <v>2903.3850285348744</v>
      </c>
      <c r="M33" s="61">
        <f>GEW!$E$12+($F33-GEW!$E$12)*SUM(Fasering!$D$5:$D$10)</f>
        <v>3192.3125929478779</v>
      </c>
      <c r="N33" s="61">
        <f>GEW!$E$12+($F33-GEW!$E$12)*SUM(Fasering!$D$5:$D$11)</f>
        <v>3480.590644753664</v>
      </c>
      <c r="O33" s="73">
        <f>GEW!$E$12+($F33-GEW!$E$12)*SUM(Fasering!$D$5:$D$12)</f>
        <v>3769.5182091666675</v>
      </c>
      <c r="P33" s="125">
        <f t="shared" si="3"/>
        <v>0</v>
      </c>
      <c r="Q33" s="127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25">
        <f t="shared" si="5"/>
        <v>0</v>
      </c>
      <c r="Z33" s="127">
        <f t="shared" si="6"/>
        <v>0</v>
      </c>
      <c r="AA33" s="71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9">
        <f>($AK$2+(J33+S33)*12*7.57%)*SUM(Fasering!$D$5:$D$7)</f>
        <v>581.62127876214561</v>
      </c>
      <c r="AJ33" s="9">
        <f>($AK$2+(K33+T33)*12*7.57%)*SUM(Fasering!$D$5:$D$8)</f>
        <v>1022.1336727292318</v>
      </c>
      <c r="AK33" s="9">
        <f>($AK$2+(L33+U33)*12*7.57%)*SUM(Fasering!$D$5:$D$9)</f>
        <v>1540.520562248334</v>
      </c>
      <c r="AL33" s="9">
        <f>($AK$2+(M33+V33)*12*7.57%)*SUM(Fasering!$D$5:$D$10)</f>
        <v>2136.7819473194522</v>
      </c>
      <c r="AM33" s="9">
        <f>($AK$2+(N33+W33)*12*7.57%)*SUM(Fasering!$D$5:$D$11)</f>
        <v>2809.3150278256853</v>
      </c>
      <c r="AN33" s="82">
        <f>($AK$2+(O33+X33)*12*7.57%)*SUM(Fasering!$D$5:$D$12)</f>
        <v>3561.1503412070015</v>
      </c>
      <c r="AO33" s="5">
        <f>($AK$2+(I33+AA33)*12*7.57%)*SUM(Fasering!$D$5)</f>
        <v>0</v>
      </c>
      <c r="AP33" s="9">
        <f>($AK$2+(J33+AB33)*12*7.57%)*SUM(Fasering!$D$5:$D$7)</f>
        <v>581.62127876214561</v>
      </c>
      <c r="AQ33" s="9">
        <f>($AK$2+(K33+AC33)*12*7.57%)*SUM(Fasering!$D$5:$D$8)</f>
        <v>1022.1336727292318</v>
      </c>
      <c r="AR33" s="9">
        <f>($AK$2+(L33+AD33)*12*7.57%)*SUM(Fasering!$D$5:$D$9)</f>
        <v>1540.520562248334</v>
      </c>
      <c r="AS33" s="9">
        <f>($AK$2+(M33+AE33)*12*7.57%)*SUM(Fasering!$D$5:$D$10)</f>
        <v>2136.7819473194522</v>
      </c>
      <c r="AT33" s="9">
        <f>($AK$2+(N33+AF33)*12*7.57%)*SUM(Fasering!$D$5:$D$11)</f>
        <v>2809.3150278256853</v>
      </c>
      <c r="AU33" s="82">
        <f>($AK$2+(O33+AG33)*12*7.57%)*SUM(Fasering!$D$5:$D$12)</f>
        <v>3561.1503412070015</v>
      </c>
    </row>
    <row r="34" spans="1:47" x14ac:dyDescent="0.3">
      <c r="A34" s="32">
        <f t="shared" si="7"/>
        <v>26</v>
      </c>
      <c r="B34" s="125">
        <v>33608.9</v>
      </c>
      <c r="C34" s="126"/>
      <c r="D34" s="125">
        <f t="shared" si="0"/>
        <v>45234.218510000006</v>
      </c>
      <c r="E34" s="127">
        <f t="shared" si="1"/>
        <v>1121.3269866806811</v>
      </c>
      <c r="F34" s="125">
        <f t="shared" si="2"/>
        <v>3769.518209166667</v>
      </c>
      <c r="G34" s="127">
        <f t="shared" si="8"/>
        <v>93.443915556723411</v>
      </c>
      <c r="H34" s="61">
        <f>'L4'!$H$10</f>
        <v>1707.89</v>
      </c>
      <c r="I34" s="61">
        <f>GEW!$E$12+($F34-GEW!$E$12)*SUM(Fasering!$D$5)</f>
        <v>1821.9627753333334</v>
      </c>
      <c r="J34" s="61">
        <f>GEW!$E$12+($F34-GEW!$E$12)*SUM(Fasering!$D$5:$D$7)</f>
        <v>2325.5298997088676</v>
      </c>
      <c r="K34" s="61">
        <f>GEW!$E$12+($F34-GEW!$E$12)*SUM(Fasering!$D$5:$D$8)</f>
        <v>2614.457464121871</v>
      </c>
      <c r="L34" s="61">
        <f>GEW!$E$12+($F34-GEW!$E$12)*SUM(Fasering!$D$5:$D$9)</f>
        <v>2903.3850285348744</v>
      </c>
      <c r="M34" s="61">
        <f>GEW!$E$12+($F34-GEW!$E$12)*SUM(Fasering!$D$5:$D$10)</f>
        <v>3192.3125929478779</v>
      </c>
      <c r="N34" s="61">
        <f>GEW!$E$12+($F34-GEW!$E$12)*SUM(Fasering!$D$5:$D$11)</f>
        <v>3480.590644753664</v>
      </c>
      <c r="O34" s="73">
        <f>GEW!$E$12+($F34-GEW!$E$12)*SUM(Fasering!$D$5:$D$12)</f>
        <v>3769.5182091666675</v>
      </c>
      <c r="P34" s="125">
        <f t="shared" si="3"/>
        <v>0</v>
      </c>
      <c r="Q34" s="127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25">
        <f t="shared" si="5"/>
        <v>0</v>
      </c>
      <c r="Z34" s="127">
        <f t="shared" si="6"/>
        <v>0</v>
      </c>
      <c r="AA34" s="71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9">
        <f>($AK$2+(J34+S34)*12*7.57%)*SUM(Fasering!$D$5:$D$7)</f>
        <v>581.62127876214561</v>
      </c>
      <c r="AJ34" s="9">
        <f>($AK$2+(K34+T34)*12*7.57%)*SUM(Fasering!$D$5:$D$8)</f>
        <v>1022.1336727292318</v>
      </c>
      <c r="AK34" s="9">
        <f>($AK$2+(L34+U34)*12*7.57%)*SUM(Fasering!$D$5:$D$9)</f>
        <v>1540.520562248334</v>
      </c>
      <c r="AL34" s="9">
        <f>($AK$2+(M34+V34)*12*7.57%)*SUM(Fasering!$D$5:$D$10)</f>
        <v>2136.7819473194522</v>
      </c>
      <c r="AM34" s="9">
        <f>($AK$2+(N34+W34)*12*7.57%)*SUM(Fasering!$D$5:$D$11)</f>
        <v>2809.3150278256853</v>
      </c>
      <c r="AN34" s="82">
        <f>($AK$2+(O34+X34)*12*7.57%)*SUM(Fasering!$D$5:$D$12)</f>
        <v>3561.1503412070015</v>
      </c>
      <c r="AO34" s="5">
        <f>($AK$2+(I34+AA34)*12*7.57%)*SUM(Fasering!$D$5)</f>
        <v>0</v>
      </c>
      <c r="AP34" s="9">
        <f>($AK$2+(J34+AB34)*12*7.57%)*SUM(Fasering!$D$5:$D$7)</f>
        <v>581.62127876214561</v>
      </c>
      <c r="AQ34" s="9">
        <f>($AK$2+(K34+AC34)*12*7.57%)*SUM(Fasering!$D$5:$D$8)</f>
        <v>1022.1336727292318</v>
      </c>
      <c r="AR34" s="9">
        <f>($AK$2+(L34+AD34)*12*7.57%)*SUM(Fasering!$D$5:$D$9)</f>
        <v>1540.520562248334</v>
      </c>
      <c r="AS34" s="9">
        <f>($AK$2+(M34+AE34)*12*7.57%)*SUM(Fasering!$D$5:$D$10)</f>
        <v>2136.7819473194522</v>
      </c>
      <c r="AT34" s="9">
        <f>($AK$2+(N34+AF34)*12*7.57%)*SUM(Fasering!$D$5:$D$11)</f>
        <v>2809.3150278256853</v>
      </c>
      <c r="AU34" s="82">
        <f>($AK$2+(O34+AG34)*12*7.57%)*SUM(Fasering!$D$5:$D$12)</f>
        <v>3561.1503412070015</v>
      </c>
    </row>
    <row r="35" spans="1:47" x14ac:dyDescent="0.3">
      <c r="A35" s="32">
        <f t="shared" si="7"/>
        <v>27</v>
      </c>
      <c r="B35" s="125">
        <v>33620.6</v>
      </c>
      <c r="C35" s="126"/>
      <c r="D35" s="125">
        <f t="shared" si="0"/>
        <v>45249.965540000005</v>
      </c>
      <c r="E35" s="127">
        <f t="shared" si="1"/>
        <v>1121.7173453578221</v>
      </c>
      <c r="F35" s="125">
        <f t="shared" si="2"/>
        <v>3770.8304616666669</v>
      </c>
      <c r="G35" s="127">
        <f t="shared" si="8"/>
        <v>93.476445446485158</v>
      </c>
      <c r="H35" s="61">
        <f>'L4'!$H$10</f>
        <v>1707.89</v>
      </c>
      <c r="I35" s="61">
        <f>GEW!$E$12+($F35-GEW!$E$12)*SUM(Fasering!$D$5)</f>
        <v>1821.9627753333334</v>
      </c>
      <c r="J35" s="61">
        <f>GEW!$E$12+($F35-GEW!$E$12)*SUM(Fasering!$D$5:$D$7)</f>
        <v>2325.8692005607968</v>
      </c>
      <c r="K35" s="61">
        <f>GEW!$E$12+($F35-GEW!$E$12)*SUM(Fasering!$D$5:$D$8)</f>
        <v>2614.9914428310431</v>
      </c>
      <c r="L35" s="61">
        <f>GEW!$E$12+($F35-GEW!$E$12)*SUM(Fasering!$D$5:$D$9)</f>
        <v>2904.1136851012889</v>
      </c>
      <c r="M35" s="61">
        <f>GEW!$E$12+($F35-GEW!$E$12)*SUM(Fasering!$D$5:$D$10)</f>
        <v>3193.2359273715351</v>
      </c>
      <c r="N35" s="61">
        <f>GEW!$E$12+($F35-GEW!$E$12)*SUM(Fasering!$D$5:$D$11)</f>
        <v>3481.7082193964216</v>
      </c>
      <c r="O35" s="73">
        <f>GEW!$E$12+($F35-GEW!$E$12)*SUM(Fasering!$D$5:$D$12)</f>
        <v>3770.8304616666674</v>
      </c>
      <c r="P35" s="125">
        <f t="shared" si="3"/>
        <v>0</v>
      </c>
      <c r="Q35" s="127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25">
        <f t="shared" si="5"/>
        <v>0</v>
      </c>
      <c r="Z35" s="127">
        <f t="shared" si="6"/>
        <v>0</v>
      </c>
      <c r="AA35" s="71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9">
        <f>($AK$2+(J35+S35)*12*7.57%)*SUM(Fasering!$D$5:$D$7)</f>
        <v>581.7009734945849</v>
      </c>
      <c r="AJ35" s="9">
        <f>($AK$2+(K35+T35)*12*7.57%)*SUM(Fasering!$D$5:$D$8)</f>
        <v>1022.3310547537003</v>
      </c>
      <c r="AK35" s="9">
        <f>($AK$2+(L35+U35)*12*7.57%)*SUM(Fasering!$D$5:$D$9)</f>
        <v>1540.888102986029</v>
      </c>
      <c r="AL35" s="9">
        <f>($AK$2+(M35+V35)*12*7.57%)*SUM(Fasering!$D$5:$D$10)</f>
        <v>2137.3721181915716</v>
      </c>
      <c r="AM35" s="9">
        <f>($AK$2+(N35+W35)*12*7.57%)*SUM(Fasering!$D$5:$D$11)</f>
        <v>2810.1796229762458</v>
      </c>
      <c r="AN35" s="82">
        <f>($AK$2+(O35+X35)*12*7.57%)*SUM(Fasering!$D$5:$D$12)</f>
        <v>3562.3423913780016</v>
      </c>
      <c r="AO35" s="5">
        <f>($AK$2+(I35+AA35)*12*7.57%)*SUM(Fasering!$D$5)</f>
        <v>0</v>
      </c>
      <c r="AP35" s="9">
        <f>($AK$2+(J35+AB35)*12*7.57%)*SUM(Fasering!$D$5:$D$7)</f>
        <v>581.7009734945849</v>
      </c>
      <c r="AQ35" s="9">
        <f>($AK$2+(K35+AC35)*12*7.57%)*SUM(Fasering!$D$5:$D$8)</f>
        <v>1022.3310547537003</v>
      </c>
      <c r="AR35" s="9">
        <f>($AK$2+(L35+AD35)*12*7.57%)*SUM(Fasering!$D$5:$D$9)</f>
        <v>1540.888102986029</v>
      </c>
      <c r="AS35" s="9">
        <f>($AK$2+(M35+AE35)*12*7.57%)*SUM(Fasering!$D$5:$D$10)</f>
        <v>2137.3721181915716</v>
      </c>
      <c r="AT35" s="9">
        <f>($AK$2+(N35+AF35)*12*7.57%)*SUM(Fasering!$D$5:$D$11)</f>
        <v>2810.1796229762458</v>
      </c>
      <c r="AU35" s="82">
        <f>($AK$2+(O35+AG35)*12*7.57%)*SUM(Fasering!$D$5:$D$12)</f>
        <v>3562.3423913780016</v>
      </c>
    </row>
    <row r="36" spans="1:47" x14ac:dyDescent="0.3">
      <c r="A36" s="35"/>
      <c r="B36" s="128"/>
      <c r="C36" s="129"/>
      <c r="D36" s="128"/>
      <c r="E36" s="129"/>
      <c r="F36" s="128"/>
      <c r="G36" s="129"/>
      <c r="H36" s="46"/>
      <c r="I36" s="46"/>
      <c r="J36" s="46"/>
      <c r="K36" s="46"/>
      <c r="L36" s="46"/>
      <c r="M36" s="46"/>
      <c r="N36" s="46"/>
      <c r="O36" s="70"/>
      <c r="P36" s="128"/>
      <c r="Q36" s="129"/>
      <c r="R36" s="46"/>
      <c r="S36" s="46"/>
      <c r="T36" s="46"/>
      <c r="U36" s="46"/>
      <c r="V36" s="46"/>
      <c r="W36" s="46"/>
      <c r="X36" s="70"/>
      <c r="Y36" s="128"/>
      <c r="Z36" s="129"/>
      <c r="AA36" s="46"/>
      <c r="AB36" s="46"/>
      <c r="AC36" s="46"/>
      <c r="AD36" s="46"/>
      <c r="AE36" s="46"/>
      <c r="AF36" s="46"/>
      <c r="AG36" s="70"/>
      <c r="AH36" s="83"/>
      <c r="AI36" s="84"/>
      <c r="AJ36" s="84"/>
      <c r="AK36" s="84"/>
      <c r="AL36" s="84"/>
      <c r="AM36" s="84"/>
      <c r="AN36" s="85"/>
      <c r="AO36" s="83"/>
      <c r="AP36" s="84"/>
      <c r="AQ36" s="84"/>
      <c r="AR36" s="84"/>
      <c r="AS36" s="84"/>
      <c r="AT36" s="84"/>
      <c r="AU36" s="85"/>
    </row>
  </sheetData>
  <mergeCells count="166"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23</vt:i4>
      </vt:variant>
    </vt:vector>
  </HeadingPairs>
  <TitlesOfParts>
    <vt:vector size="44" baseType="lpstr">
      <vt:lpstr>Inhoud</vt:lpstr>
      <vt:lpstr>Fasering</vt:lpstr>
      <vt:lpstr>L4</vt:lpstr>
      <vt:lpstr>L3</vt:lpstr>
      <vt:lpstr>L2</vt:lpstr>
      <vt:lpstr>A1</vt:lpstr>
      <vt:lpstr>A2</vt:lpstr>
      <vt:lpstr>A3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B1B!Afdrukbereik</vt:lpstr>
      <vt:lpstr>B1C!Afdrukbereik</vt:lpstr>
      <vt:lpstr>B2A!Afdrukbereik</vt:lpstr>
      <vt:lpstr>'B3'!Afdrukbereik</vt:lpstr>
      <vt:lpstr>'L2'!Afdrukbereik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2014-11-14T13:39:11Z</cp:lastPrinted>
  <dcterms:created xsi:type="dcterms:W3CDTF">2014-03-22T15:25:44Z</dcterms:created>
  <dcterms:modified xsi:type="dcterms:W3CDTF">2019-11-05T09:34:49Z</dcterms:modified>
</cp:coreProperties>
</file>