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2_MEDEWERKERS\STEVEN DE LOOZE\2018 Steven\Barema's\KO\"/>
    </mc:Choice>
  </mc:AlternateContent>
  <bookViews>
    <workbookView xWindow="-15" yWindow="-15" windowWidth="14520" windowHeight="11655" tabRatio="750"/>
  </bookViews>
  <sheets>
    <sheet name="Inhoud" sheetId="10" r:id="rId1"/>
    <sheet name="LOG4" sheetId="1" r:id="rId2"/>
    <sheet name="LOG3" sheetId="13" r:id="rId3"/>
    <sheet name="LOG2" sheetId="15" r:id="rId4"/>
    <sheet name="ADM1" sheetId="17" r:id="rId5"/>
    <sheet name="ADM2" sheetId="19" r:id="rId6"/>
    <sheet name="ADM3" sheetId="23" r:id="rId7"/>
    <sheet name="MV2(Verz pers)" sheetId="25" r:id="rId8"/>
    <sheet name="B3" sheetId="27" r:id="rId9"/>
    <sheet name="B2B" sheetId="29" r:id="rId10"/>
    <sheet name="B2A" sheetId="31" r:id="rId11"/>
    <sheet name="B1C" sheetId="33" r:id="rId12"/>
    <sheet name="B1b(HO)" sheetId="35" r:id="rId13"/>
    <sheet name="MV1" sheetId="39" r:id="rId14"/>
    <sheet name="MV1bis" sheetId="59" r:id="rId15"/>
    <sheet name="L1" sheetId="41" r:id="rId16"/>
    <sheet name="K3" sheetId="45" r:id="rId17"/>
    <sheet name="G1" sheetId="51" r:id="rId18"/>
    <sheet name="GS" sheetId="53" r:id="rId19"/>
    <sheet name="GEW" sheetId="58" r:id="rId20"/>
  </sheets>
  <definedNames>
    <definedName name="_xlnm.Print_Area" localSheetId="11">B1C!$A$1:$U$36</definedName>
    <definedName name="_xlnm.Print_Area" localSheetId="10">B2A!$A$1:$U$36</definedName>
    <definedName name="_xlnm.Print_Area" localSheetId="8">'B3'!$A$1:$U$36</definedName>
    <definedName name="_xlnm.Print_Area" localSheetId="17">'G1'!$A$1:$U$36</definedName>
    <definedName name="_xlnm.Print_Area" localSheetId="18">GS!$A$1:$U$36</definedName>
    <definedName name="_xlnm.Print_Area" localSheetId="16">'K3'!$A$1:$U$36</definedName>
    <definedName name="_xlnm.Print_Area" localSheetId="7">'MV2(Verz pers)'!$A$1:$U$36</definedName>
    <definedName name="Z_3515F0C3_212C_11D6_9FA4_00105AF813F4_.wvu.Cols" localSheetId="4" hidden="1">'ADM1'!$R:$S</definedName>
    <definedName name="Z_3515F0C3_212C_11D6_9FA4_00105AF813F4_.wvu.Cols" localSheetId="5" hidden="1">'ADM2'!$R:$S</definedName>
    <definedName name="Z_3515F0C3_212C_11D6_9FA4_00105AF813F4_.wvu.Cols" localSheetId="6" hidden="1">'ADM3'!$R:$S</definedName>
    <definedName name="Z_3515F0C3_212C_11D6_9FA4_00105AF813F4_.wvu.Cols" localSheetId="12" hidden="1">'B1b(HO)'!$R:$S</definedName>
    <definedName name="Z_3515F0C3_212C_11D6_9FA4_00105AF813F4_.wvu.Cols" localSheetId="11" hidden="1">B1C!$R:$S</definedName>
    <definedName name="Z_3515F0C3_212C_11D6_9FA4_00105AF813F4_.wvu.Cols" localSheetId="10" hidden="1">B2A!$R:$S</definedName>
    <definedName name="Z_3515F0C3_212C_11D6_9FA4_00105AF813F4_.wvu.Cols" localSheetId="9" hidden="1">B2B!$R:$S</definedName>
    <definedName name="Z_3515F0C3_212C_11D6_9FA4_00105AF813F4_.wvu.Cols" localSheetId="8" hidden="1">'B3'!$R:$S</definedName>
    <definedName name="Z_3515F0C3_212C_11D6_9FA4_00105AF813F4_.wvu.Cols" localSheetId="17" hidden="1">'G1'!$R:$S</definedName>
    <definedName name="Z_3515F0C3_212C_11D6_9FA4_00105AF813F4_.wvu.Cols" localSheetId="18" hidden="1">GS!$R:$S</definedName>
    <definedName name="Z_3515F0C3_212C_11D6_9FA4_00105AF813F4_.wvu.Cols" localSheetId="16" hidden="1">'K3'!$R:$S</definedName>
    <definedName name="Z_3515F0C3_212C_11D6_9FA4_00105AF813F4_.wvu.Cols" localSheetId="15" hidden="1">'L1'!$R:$S</definedName>
    <definedName name="Z_3515F0C3_212C_11D6_9FA4_00105AF813F4_.wvu.Cols" localSheetId="3" hidden="1">'LOG2'!$R:$S</definedName>
    <definedName name="Z_3515F0C3_212C_11D6_9FA4_00105AF813F4_.wvu.Cols" localSheetId="2" hidden="1">'LOG3'!$R:$S</definedName>
    <definedName name="Z_3515F0C3_212C_11D6_9FA4_00105AF813F4_.wvu.Cols" localSheetId="1" hidden="1">'LOG4'!$R:$S</definedName>
    <definedName name="Z_3515F0C3_212C_11D6_9FA4_00105AF813F4_.wvu.Cols" localSheetId="13" hidden="1">'MV1'!$R:$S</definedName>
    <definedName name="Z_3515F0C3_212C_11D6_9FA4_00105AF813F4_.wvu.Cols" localSheetId="7" hidden="1">'MV2(Verz pers)'!$R:$S</definedName>
    <definedName name="Z_575C8073_5FD0_11D5_9FA9_00105AF771B6_.wvu.Cols" localSheetId="4" hidden="1">'ADM1'!$R:$S</definedName>
    <definedName name="Z_575C8073_5FD0_11D5_9FA9_00105AF771B6_.wvu.Cols" localSheetId="5" hidden="1">'ADM2'!$R:$S</definedName>
    <definedName name="Z_575C8073_5FD0_11D5_9FA9_00105AF771B6_.wvu.Cols" localSheetId="6" hidden="1">'ADM3'!$R:$S</definedName>
    <definedName name="Z_575C8073_5FD0_11D5_9FA9_00105AF771B6_.wvu.Cols" localSheetId="12" hidden="1">'B1b(HO)'!$R:$S</definedName>
    <definedName name="Z_575C8073_5FD0_11D5_9FA9_00105AF771B6_.wvu.Cols" localSheetId="11" hidden="1">B1C!$R:$S</definedName>
    <definedName name="Z_575C8073_5FD0_11D5_9FA9_00105AF771B6_.wvu.Cols" localSheetId="10" hidden="1">B2A!$R:$S</definedName>
    <definedName name="Z_575C8073_5FD0_11D5_9FA9_00105AF771B6_.wvu.Cols" localSheetId="9" hidden="1">B2B!$R:$S</definedName>
    <definedName name="Z_575C8073_5FD0_11D5_9FA9_00105AF771B6_.wvu.Cols" localSheetId="8" hidden="1">'B3'!$R:$S</definedName>
    <definedName name="Z_575C8073_5FD0_11D5_9FA9_00105AF771B6_.wvu.Cols" localSheetId="17" hidden="1">'G1'!$R:$S</definedName>
    <definedName name="Z_575C8073_5FD0_11D5_9FA9_00105AF771B6_.wvu.Cols" localSheetId="18" hidden="1">GS!$R:$S</definedName>
    <definedName name="Z_575C8073_5FD0_11D5_9FA9_00105AF771B6_.wvu.Cols" localSheetId="16" hidden="1">'K3'!$R:$S</definedName>
    <definedName name="Z_575C8073_5FD0_11D5_9FA9_00105AF771B6_.wvu.Cols" localSheetId="15" hidden="1">'L1'!$R:$S</definedName>
    <definedName name="Z_575C8073_5FD0_11D5_9FA9_00105AF771B6_.wvu.Cols" localSheetId="3" hidden="1">'LOG2'!$R:$S</definedName>
    <definedName name="Z_575C8073_5FD0_11D5_9FA9_00105AF771B6_.wvu.Cols" localSheetId="2" hidden="1">'LOG3'!$R:$S</definedName>
    <definedName name="Z_575C8073_5FD0_11D5_9FA9_00105AF771B6_.wvu.Cols" localSheetId="1" hidden="1">'LOG4'!$R:$S</definedName>
    <definedName name="Z_575C8073_5FD0_11D5_9FA9_00105AF771B6_.wvu.Cols" localSheetId="13" hidden="1">'MV1'!$R:$S</definedName>
    <definedName name="Z_575C8073_5FD0_11D5_9FA9_00105AF771B6_.wvu.Cols" localSheetId="7" hidden="1">'MV2(Verz pers)'!$R:$S</definedName>
  </definedNames>
  <calcPr calcId="162913"/>
</workbook>
</file>

<file path=xl/calcChain.xml><?xml version="1.0" encoding="utf-8"?>
<calcChain xmlns="http://schemas.openxmlformats.org/spreadsheetml/2006/main">
  <c r="W1" i="59" l="1"/>
  <c r="L35" i="59" l="1"/>
  <c r="M35" i="59" s="1"/>
  <c r="J35" i="59"/>
  <c r="K35" i="59" s="1"/>
  <c r="B35" i="59"/>
  <c r="L34" i="59"/>
  <c r="M34" i="59" s="1"/>
  <c r="J34" i="59"/>
  <c r="K34" i="59" s="1"/>
  <c r="B34" i="59"/>
  <c r="L33" i="59"/>
  <c r="M33" i="59" s="1"/>
  <c r="J33" i="59"/>
  <c r="K33" i="59" s="1"/>
  <c r="B33" i="59"/>
  <c r="L32" i="59"/>
  <c r="M32" i="59" s="1"/>
  <c r="J32" i="59"/>
  <c r="K32" i="59" s="1"/>
  <c r="B32" i="59"/>
  <c r="L31" i="59"/>
  <c r="M31" i="59" s="1"/>
  <c r="K31" i="59"/>
  <c r="J31" i="59"/>
  <c r="B31" i="59"/>
  <c r="M30" i="59"/>
  <c r="L30" i="59"/>
  <c r="J30" i="59"/>
  <c r="K30" i="59" s="1"/>
  <c r="B30" i="59"/>
  <c r="L29" i="59"/>
  <c r="M29" i="59" s="1"/>
  <c r="J29" i="59"/>
  <c r="K29" i="59" s="1"/>
  <c r="H29" i="59"/>
  <c r="B29" i="59"/>
  <c r="L28" i="59"/>
  <c r="M28" i="59" s="1"/>
  <c r="K28" i="59"/>
  <c r="J28" i="59"/>
  <c r="B28" i="59"/>
  <c r="M27" i="59"/>
  <c r="L27" i="59"/>
  <c r="J27" i="59"/>
  <c r="K27" i="59" s="1"/>
  <c r="B27" i="59"/>
  <c r="L26" i="59"/>
  <c r="M26" i="59" s="1"/>
  <c r="J26" i="59"/>
  <c r="K26" i="59" s="1"/>
  <c r="B26" i="59"/>
  <c r="L25" i="59"/>
  <c r="M25" i="59" s="1"/>
  <c r="K25" i="59"/>
  <c r="J25" i="59"/>
  <c r="B25" i="59"/>
  <c r="M24" i="59"/>
  <c r="L24" i="59"/>
  <c r="J24" i="59"/>
  <c r="K24" i="59" s="1"/>
  <c r="B24" i="59"/>
  <c r="L23" i="59"/>
  <c r="M23" i="59" s="1"/>
  <c r="J23" i="59"/>
  <c r="K23" i="59" s="1"/>
  <c r="B23" i="59"/>
  <c r="L22" i="59"/>
  <c r="M22" i="59" s="1"/>
  <c r="J22" i="59"/>
  <c r="K22" i="59" s="1"/>
  <c r="B22" i="59"/>
  <c r="L21" i="59"/>
  <c r="M21" i="59" s="1"/>
  <c r="J21" i="59"/>
  <c r="K21" i="59" s="1"/>
  <c r="B21" i="59"/>
  <c r="L20" i="59"/>
  <c r="M20" i="59" s="1"/>
  <c r="J20" i="59"/>
  <c r="K20" i="59" s="1"/>
  <c r="H20" i="59"/>
  <c r="B20" i="59"/>
  <c r="L19" i="59"/>
  <c r="M19" i="59" s="1"/>
  <c r="J19" i="59"/>
  <c r="K19" i="59" s="1"/>
  <c r="B19" i="59"/>
  <c r="L18" i="59"/>
  <c r="M18" i="59" s="1"/>
  <c r="J18" i="59"/>
  <c r="K18" i="59" s="1"/>
  <c r="B18" i="59"/>
  <c r="L17" i="59"/>
  <c r="M17" i="59" s="1"/>
  <c r="J17" i="59"/>
  <c r="K17" i="59" s="1"/>
  <c r="B17" i="59"/>
  <c r="L16" i="59"/>
  <c r="M16" i="59" s="1"/>
  <c r="K16" i="59"/>
  <c r="J16" i="59"/>
  <c r="B16" i="59"/>
  <c r="M15" i="59"/>
  <c r="L15" i="59"/>
  <c r="K15" i="59"/>
  <c r="J15" i="59"/>
  <c r="B15" i="59"/>
  <c r="L14" i="59"/>
  <c r="M14" i="59" s="1"/>
  <c r="J14" i="59"/>
  <c r="K14" i="59" s="1"/>
  <c r="B14" i="59"/>
  <c r="L13" i="59"/>
  <c r="M13" i="59" s="1"/>
  <c r="K13" i="59"/>
  <c r="J13" i="59"/>
  <c r="H13" i="59"/>
  <c r="D13" i="59" s="1"/>
  <c r="B13" i="59"/>
  <c r="L12" i="59"/>
  <c r="M12" i="59" s="1"/>
  <c r="J12" i="59"/>
  <c r="K12" i="59" s="1"/>
  <c r="B12" i="59"/>
  <c r="L11" i="59"/>
  <c r="M11" i="59" s="1"/>
  <c r="J11" i="59"/>
  <c r="K11" i="59" s="1"/>
  <c r="H11" i="59"/>
  <c r="B11" i="59"/>
  <c r="A11" i="59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A29" i="59" s="1"/>
  <c r="A30" i="59" s="1"/>
  <c r="A31" i="59" s="1"/>
  <c r="A32" i="59" s="1"/>
  <c r="A33" i="59" s="1"/>
  <c r="A34" i="59" s="1"/>
  <c r="A35" i="59" s="1"/>
  <c r="L10" i="59"/>
  <c r="M10" i="59" s="1"/>
  <c r="K10" i="59"/>
  <c r="J10" i="59"/>
  <c r="B10" i="59"/>
  <c r="A10" i="59"/>
  <c r="M9" i="59"/>
  <c r="L9" i="59"/>
  <c r="J9" i="59"/>
  <c r="K9" i="59" s="1"/>
  <c r="B9" i="59"/>
  <c r="A9" i="59"/>
  <c r="L8" i="59"/>
  <c r="M8" i="59" s="1"/>
  <c r="J8" i="59"/>
  <c r="K8" i="59" s="1"/>
  <c r="H8" i="59"/>
  <c r="B8" i="59"/>
  <c r="H6" i="59"/>
  <c r="W2" i="59"/>
  <c r="H35" i="59" s="1"/>
  <c r="T8" i="59" l="1"/>
  <c r="U8" i="59" s="1"/>
  <c r="T11" i="59"/>
  <c r="U11" i="59" s="1"/>
  <c r="V13" i="59"/>
  <c r="N13" i="59"/>
  <c r="T35" i="59"/>
  <c r="U35" i="59" s="1"/>
  <c r="D35" i="59"/>
  <c r="T13" i="59"/>
  <c r="U13" i="59" s="1"/>
  <c r="H10" i="59"/>
  <c r="H14" i="59"/>
  <c r="H16" i="59"/>
  <c r="H26" i="59"/>
  <c r="T20" i="59"/>
  <c r="U20" i="59" s="1"/>
  <c r="D20" i="59"/>
  <c r="T29" i="59"/>
  <c r="U29" i="59" s="1"/>
  <c r="D29" i="59"/>
  <c r="H34" i="59"/>
  <c r="H31" i="59"/>
  <c r="H28" i="59"/>
  <c r="H25" i="59"/>
  <c r="H22" i="59"/>
  <c r="H33" i="59"/>
  <c r="H30" i="59"/>
  <c r="H27" i="59"/>
  <c r="H24" i="59"/>
  <c r="H21" i="59"/>
  <c r="H18" i="59"/>
  <c r="H15" i="59"/>
  <c r="D8" i="59"/>
  <c r="H9" i="59"/>
  <c r="D11" i="59"/>
  <c r="H12" i="59"/>
  <c r="H17" i="59"/>
  <c r="H19" i="59"/>
  <c r="H23" i="59"/>
  <c r="H32" i="59"/>
  <c r="N1" i="58"/>
  <c r="N1" i="51"/>
  <c r="N1" i="45"/>
  <c r="N1" i="41"/>
  <c r="N1" i="39"/>
  <c r="N1" i="35"/>
  <c r="N1" i="33"/>
  <c r="N1" i="31"/>
  <c r="N1" i="29"/>
  <c r="N1" i="27"/>
  <c r="N1" i="25"/>
  <c r="N1" i="23"/>
  <c r="N1" i="19"/>
  <c r="N1" i="17"/>
  <c r="N1" i="15"/>
  <c r="N1" i="13"/>
  <c r="N1" i="1"/>
  <c r="N1" i="53"/>
  <c r="C10" i="58"/>
  <c r="D6" i="53"/>
  <c r="D6" i="51"/>
  <c r="D6" i="45"/>
  <c r="D6" i="41"/>
  <c r="D6" i="39"/>
  <c r="D6" i="35"/>
  <c r="D6" i="33"/>
  <c r="D6" i="31"/>
  <c r="D6" i="29"/>
  <c r="D6" i="27"/>
  <c r="D6" i="25"/>
  <c r="D6" i="23"/>
  <c r="D6" i="19"/>
  <c r="D6" i="17"/>
  <c r="D6" i="15"/>
  <c r="D6" i="13"/>
  <c r="D6" i="1"/>
  <c r="T32" i="59" l="1"/>
  <c r="U32" i="59" s="1"/>
  <c r="D32" i="59"/>
  <c r="T17" i="59"/>
  <c r="U17" i="59" s="1"/>
  <c r="D17" i="59"/>
  <c r="T9" i="59"/>
  <c r="U9" i="59" s="1"/>
  <c r="D9" i="59"/>
  <c r="D18" i="59"/>
  <c r="T18" i="59"/>
  <c r="U18" i="59" s="1"/>
  <c r="T27" i="59"/>
  <c r="U27" i="59" s="1"/>
  <c r="D27" i="59"/>
  <c r="T22" i="59"/>
  <c r="U22" i="59" s="1"/>
  <c r="D22" i="59"/>
  <c r="T31" i="59"/>
  <c r="U31" i="59" s="1"/>
  <c r="D31" i="59"/>
  <c r="T26" i="59"/>
  <c r="U26" i="59" s="1"/>
  <c r="D26" i="59"/>
  <c r="D10" i="59"/>
  <c r="T10" i="59"/>
  <c r="U10" i="59" s="1"/>
  <c r="T23" i="59"/>
  <c r="U23" i="59" s="1"/>
  <c r="D23" i="59"/>
  <c r="T12" i="59"/>
  <c r="U12" i="59" s="1"/>
  <c r="D12" i="59"/>
  <c r="N8" i="59"/>
  <c r="V8" i="59"/>
  <c r="T21" i="59"/>
  <c r="U21" i="59" s="1"/>
  <c r="D21" i="59"/>
  <c r="T30" i="59"/>
  <c r="U30" i="59" s="1"/>
  <c r="D30" i="59"/>
  <c r="D25" i="59"/>
  <c r="T25" i="59"/>
  <c r="U25" i="59" s="1"/>
  <c r="D34" i="59"/>
  <c r="T34" i="59"/>
  <c r="U34" i="59" s="1"/>
  <c r="V20" i="59"/>
  <c r="N20" i="59"/>
  <c r="D16" i="59"/>
  <c r="T16" i="59"/>
  <c r="U16" i="59" s="1"/>
  <c r="R13" i="59"/>
  <c r="P13" i="59"/>
  <c r="T19" i="59"/>
  <c r="U19" i="59" s="1"/>
  <c r="D19" i="59"/>
  <c r="N11" i="59"/>
  <c r="V11" i="59"/>
  <c r="T15" i="59"/>
  <c r="U15" i="59" s="1"/>
  <c r="D15" i="59"/>
  <c r="T24" i="59"/>
  <c r="U24" i="59" s="1"/>
  <c r="D24" i="59"/>
  <c r="T33" i="59"/>
  <c r="U33" i="59" s="1"/>
  <c r="D33" i="59"/>
  <c r="T28" i="59"/>
  <c r="U28" i="59" s="1"/>
  <c r="D28" i="59"/>
  <c r="V29" i="59"/>
  <c r="N29" i="59"/>
  <c r="T14" i="59"/>
  <c r="U14" i="59" s="1"/>
  <c r="D14" i="59"/>
  <c r="V35" i="59"/>
  <c r="N35" i="59"/>
  <c r="U2" i="35"/>
  <c r="U2" i="15"/>
  <c r="U2" i="1"/>
  <c r="U2" i="53" s="1"/>
  <c r="R35" i="59" l="1"/>
  <c r="P35" i="59"/>
  <c r="P11" i="59"/>
  <c r="R11" i="59"/>
  <c r="V25" i="59"/>
  <c r="N25" i="59"/>
  <c r="N21" i="59"/>
  <c r="V21" i="59"/>
  <c r="P8" i="59"/>
  <c r="R8" i="59"/>
  <c r="V23" i="59"/>
  <c r="N23" i="59"/>
  <c r="V10" i="59"/>
  <c r="N10" i="59"/>
  <c r="V31" i="59"/>
  <c r="N31" i="59"/>
  <c r="V32" i="59"/>
  <c r="N32" i="59"/>
  <c r="R29" i="59"/>
  <c r="P29" i="59"/>
  <c r="N24" i="59"/>
  <c r="V24" i="59"/>
  <c r="V19" i="59"/>
  <c r="N19" i="59"/>
  <c r="R20" i="59"/>
  <c r="P20" i="59"/>
  <c r="V34" i="59"/>
  <c r="N34" i="59"/>
  <c r="N30" i="59"/>
  <c r="V30" i="59"/>
  <c r="V12" i="59"/>
  <c r="N12" i="59"/>
  <c r="V26" i="59"/>
  <c r="N26" i="59"/>
  <c r="N27" i="59"/>
  <c r="V27" i="59"/>
  <c r="V18" i="59"/>
  <c r="N18" i="59"/>
  <c r="N17" i="59"/>
  <c r="V17" i="59"/>
  <c r="N14" i="59"/>
  <c r="V14" i="59"/>
  <c r="N33" i="59"/>
  <c r="V33" i="59"/>
  <c r="V22" i="59"/>
  <c r="N22" i="59"/>
  <c r="N9" i="59"/>
  <c r="V9" i="59"/>
  <c r="V28" i="59"/>
  <c r="N28" i="59"/>
  <c r="V15" i="59"/>
  <c r="N15" i="59"/>
  <c r="V16" i="59"/>
  <c r="N16" i="59"/>
  <c r="U2" i="23"/>
  <c r="U2" i="45"/>
  <c r="U2" i="29"/>
  <c r="D8" i="29" s="1"/>
  <c r="T8" i="29" s="1"/>
  <c r="U8" i="29" s="1"/>
  <c r="E12" i="58"/>
  <c r="C12" i="58"/>
  <c r="U2" i="17"/>
  <c r="H8" i="17" s="1"/>
  <c r="I8" i="17" s="1"/>
  <c r="U2" i="25"/>
  <c r="U2" i="31"/>
  <c r="U2" i="39"/>
  <c r="H8" i="39" s="1"/>
  <c r="I8" i="39" s="1"/>
  <c r="U2" i="51"/>
  <c r="U2" i="13"/>
  <c r="U2" i="19"/>
  <c r="D8" i="19" s="1"/>
  <c r="U2" i="27"/>
  <c r="U2" i="33"/>
  <c r="U2" i="41"/>
  <c r="H8" i="41" s="1"/>
  <c r="I8" i="41" s="1"/>
  <c r="F6" i="17"/>
  <c r="A9" i="17"/>
  <c r="A10" i="17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F6" i="19"/>
  <c r="A9" i="19"/>
  <c r="A10" i="19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F6" i="23"/>
  <c r="A9" i="23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F6" i="35"/>
  <c r="A9" i="35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F6" i="33"/>
  <c r="A9" i="33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F6" i="31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F6" i="29"/>
  <c r="A9" i="29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F6" i="27"/>
  <c r="A9" i="27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F6" i="5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F6" i="53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F6" i="45"/>
  <c r="A9" i="45"/>
  <c r="A10" i="45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F6" i="41"/>
  <c r="A9" i="4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F6" i="15"/>
  <c r="A9" i="15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F6" i="13"/>
  <c r="A9" i="13"/>
  <c r="A10" i="13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F6" i="1"/>
  <c r="A9" i="1"/>
  <c r="F6" i="39"/>
  <c r="A9" i="39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F6" i="25"/>
  <c r="A9" i="25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F12" i="58"/>
  <c r="F11" i="1"/>
  <c r="J9" i="39"/>
  <c r="K9" i="39" s="1"/>
  <c r="D12" i="39"/>
  <c r="F14" i="39"/>
  <c r="G14" i="39" s="1"/>
  <c r="H16" i="39"/>
  <c r="I16" i="39" s="1"/>
  <c r="J18" i="39"/>
  <c r="K18" i="39" s="1"/>
  <c r="D21" i="39"/>
  <c r="L21" i="39" s="1"/>
  <c r="F23" i="39"/>
  <c r="H25" i="39"/>
  <c r="I25" i="39" s="1"/>
  <c r="J27" i="39"/>
  <c r="K27" i="39" s="1"/>
  <c r="D30" i="39"/>
  <c r="F32" i="39"/>
  <c r="H34" i="39"/>
  <c r="I34" i="39" s="1"/>
  <c r="F8" i="25"/>
  <c r="J9" i="25"/>
  <c r="K9" i="25" s="1"/>
  <c r="J12" i="25"/>
  <c r="K12" i="25" s="1"/>
  <c r="F14" i="25"/>
  <c r="F17" i="25"/>
  <c r="G17" i="25" s="1"/>
  <c r="J18" i="25"/>
  <c r="K18" i="25" s="1"/>
  <c r="J21" i="25"/>
  <c r="K21" i="25" s="1"/>
  <c r="F23" i="25"/>
  <c r="F26" i="25"/>
  <c r="J27" i="25"/>
  <c r="K27" i="25" s="1"/>
  <c r="J30" i="25"/>
  <c r="K30" i="25" s="1"/>
  <c r="F32" i="25"/>
  <c r="F35" i="25"/>
  <c r="F8" i="13"/>
  <c r="J9" i="13"/>
  <c r="K9" i="13" s="1"/>
  <c r="H10" i="13"/>
  <c r="I10" i="13" s="1"/>
  <c r="D12" i="13"/>
  <c r="J12" i="13"/>
  <c r="K12" i="13" s="1"/>
  <c r="F14" i="13"/>
  <c r="D15" i="13"/>
  <c r="H16" i="13"/>
  <c r="I16" i="13" s="1"/>
  <c r="F17" i="13"/>
  <c r="G17" i="13" s="1"/>
  <c r="J18" i="13"/>
  <c r="K18" i="13" s="1"/>
  <c r="H19" i="13"/>
  <c r="I19" i="13" s="1"/>
  <c r="D21" i="13"/>
  <c r="T21" i="13" s="1"/>
  <c r="U21" i="13" s="1"/>
  <c r="J21" i="13"/>
  <c r="K21" i="13" s="1"/>
  <c r="F23" i="13"/>
  <c r="D24" i="13"/>
  <c r="E24" i="13" s="1"/>
  <c r="H25" i="13"/>
  <c r="I25" i="13" s="1"/>
  <c r="F26" i="13"/>
  <c r="J27" i="13"/>
  <c r="K27" i="13" s="1"/>
  <c r="H28" i="13"/>
  <c r="I28" i="13" s="1"/>
  <c r="D30" i="13"/>
  <c r="J30" i="13"/>
  <c r="K30" i="13" s="1"/>
  <c r="F32" i="13"/>
  <c r="D33" i="13"/>
  <c r="H34" i="13"/>
  <c r="I34" i="13" s="1"/>
  <c r="F35" i="13"/>
  <c r="D8" i="15"/>
  <c r="E8" i="15" s="1"/>
  <c r="F8" i="15"/>
  <c r="G8" i="15" s="1"/>
  <c r="H8" i="15"/>
  <c r="I8" i="15" s="1"/>
  <c r="J8" i="15"/>
  <c r="K8" i="15" s="1"/>
  <c r="D9" i="15"/>
  <c r="E9" i="15" s="1"/>
  <c r="F9" i="15"/>
  <c r="H9" i="15"/>
  <c r="I9" i="15" s="1"/>
  <c r="J9" i="15"/>
  <c r="K9" i="15" s="1"/>
  <c r="D10" i="15"/>
  <c r="F10" i="15"/>
  <c r="G10" i="15" s="1"/>
  <c r="H10" i="15"/>
  <c r="I10" i="15" s="1"/>
  <c r="J10" i="15"/>
  <c r="K10" i="15" s="1"/>
  <c r="D11" i="15"/>
  <c r="E11" i="15" s="1"/>
  <c r="F11" i="15"/>
  <c r="G11" i="15" s="1"/>
  <c r="H11" i="15"/>
  <c r="I11" i="15" s="1"/>
  <c r="J11" i="15"/>
  <c r="K11" i="15" s="1"/>
  <c r="D12" i="15"/>
  <c r="T12" i="15" s="1"/>
  <c r="U12" i="15" s="1"/>
  <c r="F12" i="15"/>
  <c r="H12" i="15"/>
  <c r="I12" i="15" s="1"/>
  <c r="J12" i="15"/>
  <c r="K12" i="15" s="1"/>
  <c r="D13" i="15"/>
  <c r="F13" i="15"/>
  <c r="G13" i="15" s="1"/>
  <c r="H13" i="15"/>
  <c r="I13" i="15" s="1"/>
  <c r="J13" i="15"/>
  <c r="K13" i="15" s="1"/>
  <c r="D14" i="15"/>
  <c r="T14" i="15" s="1"/>
  <c r="U14" i="15" s="1"/>
  <c r="F14" i="15"/>
  <c r="R14" i="15" s="1"/>
  <c r="S14" i="15" s="1"/>
  <c r="H14" i="15"/>
  <c r="I14" i="15" s="1"/>
  <c r="J14" i="15"/>
  <c r="K14" i="15" s="1"/>
  <c r="D15" i="15"/>
  <c r="L15" i="15" s="1"/>
  <c r="F15" i="15"/>
  <c r="H15" i="15"/>
  <c r="I15" i="15" s="1"/>
  <c r="J15" i="15"/>
  <c r="K15" i="15" s="1"/>
  <c r="D16" i="15"/>
  <c r="F16" i="15"/>
  <c r="G16" i="15" s="1"/>
  <c r="H16" i="15"/>
  <c r="I16" i="15" s="1"/>
  <c r="J16" i="15"/>
  <c r="K16" i="15" s="1"/>
  <c r="D17" i="15"/>
  <c r="E17" i="15" s="1"/>
  <c r="F17" i="15"/>
  <c r="G17" i="15" s="1"/>
  <c r="H17" i="15"/>
  <c r="I17" i="15" s="1"/>
  <c r="J17" i="15"/>
  <c r="K17" i="15" s="1"/>
  <c r="D18" i="15"/>
  <c r="E18" i="15" s="1"/>
  <c r="F18" i="15"/>
  <c r="H18" i="15"/>
  <c r="I18" i="15" s="1"/>
  <c r="J18" i="15"/>
  <c r="K18" i="15" s="1"/>
  <c r="D19" i="15"/>
  <c r="F19" i="15"/>
  <c r="G19" i="15" s="1"/>
  <c r="H19" i="15"/>
  <c r="I19" i="15" s="1"/>
  <c r="J19" i="15"/>
  <c r="K19" i="15" s="1"/>
  <c r="D20" i="15"/>
  <c r="E20" i="15" s="1"/>
  <c r="F20" i="15"/>
  <c r="G20" i="15" s="1"/>
  <c r="H20" i="15"/>
  <c r="I20" i="15" s="1"/>
  <c r="J20" i="15"/>
  <c r="K20" i="15" s="1"/>
  <c r="D21" i="15"/>
  <c r="T21" i="15" s="1"/>
  <c r="U21" i="15" s="1"/>
  <c r="F21" i="15"/>
  <c r="H21" i="15"/>
  <c r="I21" i="15" s="1"/>
  <c r="J21" i="15"/>
  <c r="K21" i="15" s="1"/>
  <c r="D22" i="15"/>
  <c r="F22" i="15"/>
  <c r="G22" i="15" s="1"/>
  <c r="H22" i="15"/>
  <c r="I22" i="15" s="1"/>
  <c r="J22" i="15"/>
  <c r="K22" i="15" s="1"/>
  <c r="D23" i="15"/>
  <c r="E23" i="15" s="1"/>
  <c r="F23" i="15"/>
  <c r="R23" i="15" s="1"/>
  <c r="S23" i="15" s="1"/>
  <c r="H23" i="15"/>
  <c r="I23" i="15" s="1"/>
  <c r="J23" i="15"/>
  <c r="K23" i="15" s="1"/>
  <c r="D24" i="15"/>
  <c r="L24" i="15" s="1"/>
  <c r="F24" i="15"/>
  <c r="H24" i="15"/>
  <c r="I24" i="15" s="1"/>
  <c r="J24" i="15"/>
  <c r="K24" i="15" s="1"/>
  <c r="D25" i="15"/>
  <c r="F25" i="15"/>
  <c r="G25" i="15" s="1"/>
  <c r="H25" i="15"/>
  <c r="I25" i="15" s="1"/>
  <c r="J25" i="15"/>
  <c r="K25" i="15" s="1"/>
  <c r="D26" i="15"/>
  <c r="E26" i="15" s="1"/>
  <c r="F26" i="15"/>
  <c r="G26" i="15" s="1"/>
  <c r="H26" i="15"/>
  <c r="I26" i="15" s="1"/>
  <c r="J26" i="15"/>
  <c r="K26" i="15" s="1"/>
  <c r="D27" i="15"/>
  <c r="E27" i="15" s="1"/>
  <c r="F27" i="15"/>
  <c r="H27" i="15"/>
  <c r="I27" i="15" s="1"/>
  <c r="J27" i="15"/>
  <c r="K27" i="15" s="1"/>
  <c r="D28" i="15"/>
  <c r="F28" i="15"/>
  <c r="G28" i="15" s="1"/>
  <c r="H28" i="15"/>
  <c r="I28" i="15" s="1"/>
  <c r="J28" i="15"/>
  <c r="K28" i="15" s="1"/>
  <c r="D29" i="15"/>
  <c r="E29" i="15" s="1"/>
  <c r="F29" i="15"/>
  <c r="G29" i="15" s="1"/>
  <c r="H29" i="15"/>
  <c r="I29" i="15" s="1"/>
  <c r="J29" i="15"/>
  <c r="K29" i="15" s="1"/>
  <c r="D30" i="15"/>
  <c r="T30" i="15" s="1"/>
  <c r="U30" i="15" s="1"/>
  <c r="F30" i="15"/>
  <c r="H30" i="15"/>
  <c r="I30" i="15" s="1"/>
  <c r="J30" i="15"/>
  <c r="K30" i="15" s="1"/>
  <c r="D31" i="15"/>
  <c r="F31" i="15"/>
  <c r="G31" i="15" s="1"/>
  <c r="H31" i="15"/>
  <c r="I31" i="15" s="1"/>
  <c r="J31" i="15"/>
  <c r="K31" i="15" s="1"/>
  <c r="D32" i="15"/>
  <c r="E32" i="15" s="1"/>
  <c r="F32" i="15"/>
  <c r="R32" i="15" s="1"/>
  <c r="S32" i="15" s="1"/>
  <c r="H32" i="15"/>
  <c r="I32" i="15" s="1"/>
  <c r="J32" i="15"/>
  <c r="K32" i="15" s="1"/>
  <c r="D33" i="15"/>
  <c r="L33" i="15" s="1"/>
  <c r="F33" i="15"/>
  <c r="H33" i="15"/>
  <c r="I33" i="15" s="1"/>
  <c r="J33" i="15"/>
  <c r="K33" i="15" s="1"/>
  <c r="D34" i="15"/>
  <c r="F34" i="15"/>
  <c r="G34" i="15" s="1"/>
  <c r="H34" i="15"/>
  <c r="I34" i="15" s="1"/>
  <c r="J34" i="15"/>
  <c r="K34" i="15" s="1"/>
  <c r="D35" i="15"/>
  <c r="E35" i="15" s="1"/>
  <c r="F35" i="15"/>
  <c r="G35" i="15" s="1"/>
  <c r="H35" i="15"/>
  <c r="I35" i="15" s="1"/>
  <c r="J35" i="15"/>
  <c r="K35" i="15" s="1"/>
  <c r="D9" i="41"/>
  <c r="L9" i="41" s="1"/>
  <c r="M9" i="41" s="1"/>
  <c r="D16" i="41"/>
  <c r="T16" i="41" s="1"/>
  <c r="U16" i="41" s="1"/>
  <c r="J22" i="41"/>
  <c r="K22" i="41" s="1"/>
  <c r="H29" i="41"/>
  <c r="I29" i="41" s="1"/>
  <c r="D8" i="45"/>
  <c r="T8" i="45" s="1"/>
  <c r="U8" i="45" s="1"/>
  <c r="F8" i="45"/>
  <c r="H8" i="45"/>
  <c r="I8" i="45" s="1"/>
  <c r="J8" i="45"/>
  <c r="K8" i="45" s="1"/>
  <c r="D9" i="45"/>
  <c r="F9" i="45"/>
  <c r="H9" i="45"/>
  <c r="I9" i="45" s="1"/>
  <c r="J9" i="45"/>
  <c r="K9" i="45" s="1"/>
  <c r="D10" i="45"/>
  <c r="F10" i="45"/>
  <c r="G10" i="45" s="1"/>
  <c r="H10" i="45"/>
  <c r="I10" i="45" s="1"/>
  <c r="J10" i="45"/>
  <c r="K10" i="45" s="1"/>
  <c r="D11" i="45"/>
  <c r="T11" i="45" s="1"/>
  <c r="U11" i="45" s="1"/>
  <c r="F11" i="45"/>
  <c r="H11" i="45"/>
  <c r="I11" i="45" s="1"/>
  <c r="J11" i="45"/>
  <c r="K11" i="45" s="1"/>
  <c r="D12" i="45"/>
  <c r="F12" i="45"/>
  <c r="H12" i="45"/>
  <c r="I12" i="45" s="1"/>
  <c r="J12" i="45"/>
  <c r="K12" i="45" s="1"/>
  <c r="D13" i="45"/>
  <c r="F13" i="45"/>
  <c r="G13" i="45" s="1"/>
  <c r="H13" i="45"/>
  <c r="I13" i="45" s="1"/>
  <c r="J13" i="45"/>
  <c r="K13" i="45" s="1"/>
  <c r="D14" i="45"/>
  <c r="T14" i="45" s="1"/>
  <c r="U14" i="45" s="1"/>
  <c r="F14" i="45"/>
  <c r="H14" i="45"/>
  <c r="I14" i="45" s="1"/>
  <c r="J14" i="45"/>
  <c r="K14" i="45" s="1"/>
  <c r="D15" i="45"/>
  <c r="F15" i="45"/>
  <c r="H15" i="45"/>
  <c r="I15" i="45" s="1"/>
  <c r="J15" i="45"/>
  <c r="K15" i="45" s="1"/>
  <c r="D16" i="45"/>
  <c r="F16" i="45"/>
  <c r="G16" i="45" s="1"/>
  <c r="H16" i="45"/>
  <c r="I16" i="45" s="1"/>
  <c r="J16" i="45"/>
  <c r="K16" i="45" s="1"/>
  <c r="D17" i="45"/>
  <c r="T17" i="45" s="1"/>
  <c r="U17" i="45" s="1"/>
  <c r="F17" i="45"/>
  <c r="H17" i="45"/>
  <c r="I17" i="45" s="1"/>
  <c r="J17" i="45"/>
  <c r="K17" i="45" s="1"/>
  <c r="D18" i="45"/>
  <c r="F18" i="45"/>
  <c r="H18" i="45"/>
  <c r="I18" i="45" s="1"/>
  <c r="J18" i="45"/>
  <c r="K18" i="45" s="1"/>
  <c r="D19" i="45"/>
  <c r="F19" i="45"/>
  <c r="G19" i="45" s="1"/>
  <c r="H19" i="45"/>
  <c r="I19" i="45" s="1"/>
  <c r="J19" i="45"/>
  <c r="K19" i="45" s="1"/>
  <c r="D20" i="45"/>
  <c r="T20" i="45" s="1"/>
  <c r="U20" i="45" s="1"/>
  <c r="F20" i="45"/>
  <c r="H20" i="45"/>
  <c r="I20" i="45" s="1"/>
  <c r="J20" i="45"/>
  <c r="K20" i="45" s="1"/>
  <c r="D21" i="45"/>
  <c r="F21" i="45"/>
  <c r="H21" i="45"/>
  <c r="I21" i="45" s="1"/>
  <c r="J21" i="45"/>
  <c r="K21" i="45" s="1"/>
  <c r="D22" i="45"/>
  <c r="F22" i="45"/>
  <c r="G22" i="45" s="1"/>
  <c r="H22" i="45"/>
  <c r="I22" i="45" s="1"/>
  <c r="J22" i="45"/>
  <c r="K22" i="45" s="1"/>
  <c r="D23" i="45"/>
  <c r="T23" i="45" s="1"/>
  <c r="U23" i="45" s="1"/>
  <c r="F23" i="45"/>
  <c r="H23" i="45"/>
  <c r="I23" i="45" s="1"/>
  <c r="J23" i="45"/>
  <c r="K23" i="45" s="1"/>
  <c r="D24" i="45"/>
  <c r="F24" i="45"/>
  <c r="H24" i="45"/>
  <c r="I24" i="45" s="1"/>
  <c r="J24" i="45"/>
  <c r="K24" i="45" s="1"/>
  <c r="D25" i="45"/>
  <c r="F25" i="45"/>
  <c r="G25" i="45" s="1"/>
  <c r="H25" i="45"/>
  <c r="I25" i="45" s="1"/>
  <c r="J25" i="45"/>
  <c r="K25" i="45" s="1"/>
  <c r="D26" i="45"/>
  <c r="T26" i="45" s="1"/>
  <c r="U26" i="45" s="1"/>
  <c r="F26" i="45"/>
  <c r="H26" i="45"/>
  <c r="I26" i="45" s="1"/>
  <c r="J26" i="45"/>
  <c r="K26" i="45" s="1"/>
  <c r="D27" i="45"/>
  <c r="F27" i="45"/>
  <c r="H27" i="45"/>
  <c r="I27" i="45" s="1"/>
  <c r="J27" i="45"/>
  <c r="K27" i="45" s="1"/>
  <c r="D28" i="45"/>
  <c r="F28" i="45"/>
  <c r="G28" i="45" s="1"/>
  <c r="H28" i="45"/>
  <c r="I28" i="45" s="1"/>
  <c r="J28" i="45"/>
  <c r="K28" i="45" s="1"/>
  <c r="D29" i="45"/>
  <c r="T29" i="45" s="1"/>
  <c r="U29" i="45" s="1"/>
  <c r="F29" i="45"/>
  <c r="H29" i="45"/>
  <c r="I29" i="45" s="1"/>
  <c r="J29" i="45"/>
  <c r="K29" i="45" s="1"/>
  <c r="D30" i="45"/>
  <c r="F30" i="45"/>
  <c r="H30" i="45"/>
  <c r="I30" i="45" s="1"/>
  <c r="J30" i="45"/>
  <c r="K30" i="45" s="1"/>
  <c r="D31" i="45"/>
  <c r="F31" i="45"/>
  <c r="G31" i="45" s="1"/>
  <c r="H31" i="45"/>
  <c r="I31" i="45" s="1"/>
  <c r="J31" i="45"/>
  <c r="K31" i="45" s="1"/>
  <c r="D32" i="45"/>
  <c r="T32" i="45" s="1"/>
  <c r="U32" i="45" s="1"/>
  <c r="F32" i="45"/>
  <c r="H32" i="45"/>
  <c r="I32" i="45" s="1"/>
  <c r="J32" i="45"/>
  <c r="K32" i="45" s="1"/>
  <c r="D33" i="45"/>
  <c r="F33" i="45"/>
  <c r="H33" i="45"/>
  <c r="I33" i="45" s="1"/>
  <c r="J33" i="45"/>
  <c r="K33" i="45" s="1"/>
  <c r="D34" i="45"/>
  <c r="F34" i="45"/>
  <c r="G34" i="45" s="1"/>
  <c r="H34" i="45"/>
  <c r="I34" i="45" s="1"/>
  <c r="J34" i="45"/>
  <c r="K34" i="45" s="1"/>
  <c r="D35" i="45"/>
  <c r="T35" i="45" s="1"/>
  <c r="U35" i="45" s="1"/>
  <c r="F35" i="45"/>
  <c r="H35" i="45"/>
  <c r="I35" i="45" s="1"/>
  <c r="J35" i="45"/>
  <c r="K35" i="45" s="1"/>
  <c r="D8" i="53"/>
  <c r="F8" i="53"/>
  <c r="G8" i="53" s="1"/>
  <c r="H8" i="53"/>
  <c r="I8" i="53" s="1"/>
  <c r="J8" i="53"/>
  <c r="K8" i="53" s="1"/>
  <c r="D9" i="53"/>
  <c r="E9" i="53" s="1"/>
  <c r="F9" i="53"/>
  <c r="H9" i="53"/>
  <c r="I9" i="53" s="1"/>
  <c r="J9" i="53"/>
  <c r="K9" i="53" s="1"/>
  <c r="D10" i="53"/>
  <c r="F10" i="53"/>
  <c r="H10" i="53"/>
  <c r="I10" i="53" s="1"/>
  <c r="J10" i="53"/>
  <c r="K10" i="53" s="1"/>
  <c r="D11" i="53"/>
  <c r="F11" i="53"/>
  <c r="G11" i="53" s="1"/>
  <c r="H11" i="53"/>
  <c r="I11" i="53" s="1"/>
  <c r="J11" i="53"/>
  <c r="K11" i="53" s="1"/>
  <c r="D12" i="53"/>
  <c r="E12" i="53" s="1"/>
  <c r="F12" i="53"/>
  <c r="H12" i="53"/>
  <c r="I12" i="53" s="1"/>
  <c r="J12" i="53"/>
  <c r="K12" i="53" s="1"/>
  <c r="D13" i="53"/>
  <c r="F13" i="53"/>
  <c r="H13" i="53"/>
  <c r="I13" i="53" s="1"/>
  <c r="J13" i="53"/>
  <c r="K13" i="53" s="1"/>
  <c r="D14" i="53"/>
  <c r="F14" i="53"/>
  <c r="G14" i="53" s="1"/>
  <c r="H14" i="53"/>
  <c r="I14" i="53" s="1"/>
  <c r="J14" i="53"/>
  <c r="K14" i="53" s="1"/>
  <c r="D15" i="53"/>
  <c r="E15" i="53" s="1"/>
  <c r="F15" i="53"/>
  <c r="H15" i="53"/>
  <c r="I15" i="53" s="1"/>
  <c r="J15" i="53"/>
  <c r="K15" i="53" s="1"/>
  <c r="D16" i="53"/>
  <c r="F16" i="53"/>
  <c r="H16" i="53"/>
  <c r="I16" i="53" s="1"/>
  <c r="J16" i="53"/>
  <c r="K16" i="53" s="1"/>
  <c r="D17" i="53"/>
  <c r="F17" i="53"/>
  <c r="G17" i="53" s="1"/>
  <c r="H17" i="53"/>
  <c r="I17" i="53" s="1"/>
  <c r="J17" i="53"/>
  <c r="K17" i="53" s="1"/>
  <c r="D18" i="53"/>
  <c r="E18" i="53" s="1"/>
  <c r="F18" i="53"/>
  <c r="H18" i="53"/>
  <c r="I18" i="53" s="1"/>
  <c r="J18" i="53"/>
  <c r="K18" i="53" s="1"/>
  <c r="D19" i="53"/>
  <c r="F19" i="53"/>
  <c r="H19" i="53"/>
  <c r="I19" i="53" s="1"/>
  <c r="J19" i="53"/>
  <c r="K19" i="53" s="1"/>
  <c r="D20" i="53"/>
  <c r="F20" i="53"/>
  <c r="G20" i="53" s="1"/>
  <c r="H20" i="53"/>
  <c r="I20" i="53" s="1"/>
  <c r="J20" i="53"/>
  <c r="K20" i="53" s="1"/>
  <c r="D21" i="53"/>
  <c r="E21" i="53" s="1"/>
  <c r="F21" i="53"/>
  <c r="H21" i="53"/>
  <c r="I21" i="53" s="1"/>
  <c r="J21" i="53"/>
  <c r="K21" i="53" s="1"/>
  <c r="D22" i="53"/>
  <c r="F22" i="53"/>
  <c r="H22" i="53"/>
  <c r="I22" i="53" s="1"/>
  <c r="J22" i="53"/>
  <c r="K22" i="53" s="1"/>
  <c r="D23" i="53"/>
  <c r="F23" i="53"/>
  <c r="G23" i="53" s="1"/>
  <c r="H23" i="53"/>
  <c r="I23" i="53" s="1"/>
  <c r="J23" i="53"/>
  <c r="K23" i="53" s="1"/>
  <c r="D24" i="53"/>
  <c r="E24" i="53" s="1"/>
  <c r="F24" i="53"/>
  <c r="H24" i="53"/>
  <c r="I24" i="53" s="1"/>
  <c r="J24" i="53"/>
  <c r="K24" i="53" s="1"/>
  <c r="D25" i="53"/>
  <c r="F25" i="53"/>
  <c r="H25" i="53"/>
  <c r="I25" i="53" s="1"/>
  <c r="J25" i="53"/>
  <c r="K25" i="53" s="1"/>
  <c r="D26" i="53"/>
  <c r="F26" i="53"/>
  <c r="G26" i="53" s="1"/>
  <c r="H26" i="53"/>
  <c r="I26" i="53" s="1"/>
  <c r="J26" i="53"/>
  <c r="K26" i="53" s="1"/>
  <c r="D27" i="53"/>
  <c r="E27" i="53" s="1"/>
  <c r="F27" i="53"/>
  <c r="H27" i="53"/>
  <c r="I27" i="53" s="1"/>
  <c r="J27" i="53"/>
  <c r="K27" i="53" s="1"/>
  <c r="D28" i="53"/>
  <c r="F28" i="53"/>
  <c r="H28" i="53"/>
  <c r="I28" i="53" s="1"/>
  <c r="J28" i="53"/>
  <c r="K28" i="53" s="1"/>
  <c r="D29" i="53"/>
  <c r="F29" i="53"/>
  <c r="G29" i="53" s="1"/>
  <c r="H29" i="53"/>
  <c r="I29" i="53" s="1"/>
  <c r="J29" i="53"/>
  <c r="K29" i="53" s="1"/>
  <c r="D30" i="53"/>
  <c r="E30" i="53" s="1"/>
  <c r="F30" i="53"/>
  <c r="H30" i="53"/>
  <c r="I30" i="53" s="1"/>
  <c r="J30" i="53"/>
  <c r="K30" i="53" s="1"/>
  <c r="D31" i="53"/>
  <c r="F31" i="53"/>
  <c r="H31" i="53"/>
  <c r="I31" i="53" s="1"/>
  <c r="J31" i="53"/>
  <c r="K31" i="53" s="1"/>
  <c r="D32" i="53"/>
  <c r="F32" i="53"/>
  <c r="G32" i="53" s="1"/>
  <c r="H32" i="53"/>
  <c r="I32" i="53" s="1"/>
  <c r="J32" i="53"/>
  <c r="K32" i="53" s="1"/>
  <c r="D33" i="53"/>
  <c r="E33" i="53" s="1"/>
  <c r="F33" i="53"/>
  <c r="H33" i="53"/>
  <c r="I33" i="53" s="1"/>
  <c r="J33" i="53"/>
  <c r="K33" i="53" s="1"/>
  <c r="D34" i="53"/>
  <c r="F34" i="53"/>
  <c r="H34" i="53"/>
  <c r="I34" i="53" s="1"/>
  <c r="J34" i="53"/>
  <c r="K34" i="53" s="1"/>
  <c r="D35" i="53"/>
  <c r="F35" i="53"/>
  <c r="G35" i="53" s="1"/>
  <c r="H35" i="53"/>
  <c r="I35" i="53" s="1"/>
  <c r="J35" i="53"/>
  <c r="K35" i="53" s="1"/>
  <c r="D12" i="58"/>
  <c r="G12" i="58"/>
  <c r="M12" i="58"/>
  <c r="N12" i="58" s="1"/>
  <c r="D8" i="51"/>
  <c r="F8" i="51"/>
  <c r="H8" i="51"/>
  <c r="I8" i="51" s="1"/>
  <c r="J8" i="51"/>
  <c r="K8" i="51" s="1"/>
  <c r="D9" i="51"/>
  <c r="F9" i="51"/>
  <c r="G9" i="51" s="1"/>
  <c r="H9" i="51"/>
  <c r="I9" i="51" s="1"/>
  <c r="J9" i="51"/>
  <c r="K9" i="51" s="1"/>
  <c r="D10" i="51"/>
  <c r="T10" i="51" s="1"/>
  <c r="U10" i="51" s="1"/>
  <c r="F10" i="51"/>
  <c r="H10" i="51"/>
  <c r="I10" i="51" s="1"/>
  <c r="J10" i="51"/>
  <c r="K10" i="51" s="1"/>
  <c r="D11" i="51"/>
  <c r="F11" i="51"/>
  <c r="H11" i="51"/>
  <c r="I11" i="51" s="1"/>
  <c r="J11" i="51"/>
  <c r="K11" i="51" s="1"/>
  <c r="D12" i="51"/>
  <c r="F12" i="51"/>
  <c r="G12" i="51" s="1"/>
  <c r="H12" i="51"/>
  <c r="I12" i="51" s="1"/>
  <c r="J12" i="51"/>
  <c r="K12" i="51" s="1"/>
  <c r="D13" i="51"/>
  <c r="T13" i="51" s="1"/>
  <c r="U13" i="51" s="1"/>
  <c r="F13" i="51"/>
  <c r="H13" i="51"/>
  <c r="I13" i="51" s="1"/>
  <c r="J13" i="51"/>
  <c r="K13" i="51" s="1"/>
  <c r="D14" i="51"/>
  <c r="F14" i="51"/>
  <c r="H14" i="51"/>
  <c r="I14" i="51" s="1"/>
  <c r="J14" i="51"/>
  <c r="K14" i="51" s="1"/>
  <c r="D15" i="51"/>
  <c r="F15" i="51"/>
  <c r="G15" i="51" s="1"/>
  <c r="H15" i="51"/>
  <c r="I15" i="51" s="1"/>
  <c r="J15" i="51"/>
  <c r="K15" i="51" s="1"/>
  <c r="D16" i="51"/>
  <c r="T16" i="51" s="1"/>
  <c r="U16" i="51" s="1"/>
  <c r="F16" i="51"/>
  <c r="H16" i="51"/>
  <c r="I16" i="51" s="1"/>
  <c r="J16" i="51"/>
  <c r="K16" i="51" s="1"/>
  <c r="D17" i="51"/>
  <c r="F17" i="51"/>
  <c r="H17" i="51"/>
  <c r="I17" i="51" s="1"/>
  <c r="J17" i="51"/>
  <c r="K17" i="51" s="1"/>
  <c r="D18" i="51"/>
  <c r="F18" i="51"/>
  <c r="G18" i="51" s="1"/>
  <c r="H18" i="51"/>
  <c r="I18" i="51" s="1"/>
  <c r="J18" i="51"/>
  <c r="K18" i="51" s="1"/>
  <c r="D19" i="51"/>
  <c r="T19" i="51" s="1"/>
  <c r="U19" i="51" s="1"/>
  <c r="F19" i="51"/>
  <c r="H19" i="51"/>
  <c r="I19" i="51" s="1"/>
  <c r="J19" i="51"/>
  <c r="K19" i="51" s="1"/>
  <c r="D20" i="51"/>
  <c r="F20" i="51"/>
  <c r="H20" i="51"/>
  <c r="I20" i="51" s="1"/>
  <c r="J20" i="51"/>
  <c r="K20" i="51" s="1"/>
  <c r="D21" i="51"/>
  <c r="F21" i="51"/>
  <c r="G21" i="51" s="1"/>
  <c r="H21" i="51"/>
  <c r="I21" i="51" s="1"/>
  <c r="J21" i="51"/>
  <c r="K21" i="51" s="1"/>
  <c r="D22" i="51"/>
  <c r="T22" i="51" s="1"/>
  <c r="U22" i="51" s="1"/>
  <c r="F22" i="51"/>
  <c r="H22" i="51"/>
  <c r="I22" i="51" s="1"/>
  <c r="J22" i="51"/>
  <c r="K22" i="51" s="1"/>
  <c r="D23" i="51"/>
  <c r="F23" i="51"/>
  <c r="H23" i="51"/>
  <c r="I23" i="51" s="1"/>
  <c r="J23" i="51"/>
  <c r="K23" i="51" s="1"/>
  <c r="D24" i="51"/>
  <c r="F24" i="51"/>
  <c r="G24" i="51" s="1"/>
  <c r="H24" i="51"/>
  <c r="I24" i="51" s="1"/>
  <c r="J24" i="51"/>
  <c r="K24" i="51" s="1"/>
  <c r="D25" i="51"/>
  <c r="T25" i="51" s="1"/>
  <c r="U25" i="51" s="1"/>
  <c r="F25" i="51"/>
  <c r="H25" i="51"/>
  <c r="I25" i="51" s="1"/>
  <c r="J25" i="51"/>
  <c r="K25" i="51" s="1"/>
  <c r="D26" i="51"/>
  <c r="F26" i="51"/>
  <c r="H26" i="51"/>
  <c r="I26" i="51" s="1"/>
  <c r="J26" i="51"/>
  <c r="K26" i="51" s="1"/>
  <c r="D27" i="51"/>
  <c r="F27" i="51"/>
  <c r="G27" i="51" s="1"/>
  <c r="H27" i="51"/>
  <c r="I27" i="51" s="1"/>
  <c r="J27" i="51"/>
  <c r="K27" i="51" s="1"/>
  <c r="D28" i="51"/>
  <c r="T28" i="51" s="1"/>
  <c r="U28" i="51" s="1"/>
  <c r="F28" i="51"/>
  <c r="H28" i="51"/>
  <c r="I28" i="51" s="1"/>
  <c r="J28" i="51"/>
  <c r="K28" i="51" s="1"/>
  <c r="D29" i="51"/>
  <c r="F29" i="51"/>
  <c r="H29" i="51"/>
  <c r="I29" i="51" s="1"/>
  <c r="J29" i="51"/>
  <c r="K29" i="51" s="1"/>
  <c r="D30" i="51"/>
  <c r="F30" i="51"/>
  <c r="G30" i="51" s="1"/>
  <c r="H30" i="51"/>
  <c r="I30" i="51" s="1"/>
  <c r="J30" i="51"/>
  <c r="K30" i="51" s="1"/>
  <c r="D31" i="51"/>
  <c r="T31" i="51" s="1"/>
  <c r="U31" i="51" s="1"/>
  <c r="F31" i="51"/>
  <c r="H31" i="51"/>
  <c r="I31" i="51" s="1"/>
  <c r="J31" i="51"/>
  <c r="K31" i="51" s="1"/>
  <c r="D32" i="51"/>
  <c r="F32" i="51"/>
  <c r="H32" i="51"/>
  <c r="I32" i="51" s="1"/>
  <c r="J32" i="51"/>
  <c r="K32" i="51" s="1"/>
  <c r="D33" i="51"/>
  <c r="F33" i="51"/>
  <c r="G33" i="51" s="1"/>
  <c r="H33" i="51"/>
  <c r="I33" i="51" s="1"/>
  <c r="J33" i="51"/>
  <c r="K33" i="51" s="1"/>
  <c r="D34" i="51"/>
  <c r="T34" i="51" s="1"/>
  <c r="U34" i="51" s="1"/>
  <c r="F34" i="51"/>
  <c r="H34" i="51"/>
  <c r="I34" i="51" s="1"/>
  <c r="J34" i="51"/>
  <c r="K34" i="51" s="1"/>
  <c r="D35" i="51"/>
  <c r="F35" i="51"/>
  <c r="H35" i="51"/>
  <c r="I35" i="51" s="1"/>
  <c r="J35" i="51"/>
  <c r="K35" i="51" s="1"/>
  <c r="D8" i="27"/>
  <c r="T8" i="27" s="1"/>
  <c r="U8" i="27" s="1"/>
  <c r="F8" i="27"/>
  <c r="H8" i="27"/>
  <c r="I8" i="27" s="1"/>
  <c r="J8" i="27"/>
  <c r="K8" i="27" s="1"/>
  <c r="D9" i="27"/>
  <c r="F9" i="27"/>
  <c r="H9" i="27"/>
  <c r="I9" i="27" s="1"/>
  <c r="J9" i="27"/>
  <c r="K9" i="27" s="1"/>
  <c r="D10" i="27"/>
  <c r="F10" i="27"/>
  <c r="G10" i="27" s="1"/>
  <c r="H10" i="27"/>
  <c r="I10" i="27" s="1"/>
  <c r="J10" i="27"/>
  <c r="K10" i="27" s="1"/>
  <c r="D11" i="27"/>
  <c r="T11" i="27" s="1"/>
  <c r="U11" i="27" s="1"/>
  <c r="F11" i="27"/>
  <c r="H11" i="27"/>
  <c r="I11" i="27" s="1"/>
  <c r="J11" i="27"/>
  <c r="K11" i="27" s="1"/>
  <c r="D12" i="27"/>
  <c r="F12" i="27"/>
  <c r="H12" i="27"/>
  <c r="I12" i="27" s="1"/>
  <c r="J12" i="27"/>
  <c r="K12" i="27" s="1"/>
  <c r="D13" i="27"/>
  <c r="F13" i="27"/>
  <c r="G13" i="27" s="1"/>
  <c r="H13" i="27"/>
  <c r="I13" i="27" s="1"/>
  <c r="J13" i="27"/>
  <c r="K13" i="27" s="1"/>
  <c r="D14" i="27"/>
  <c r="T14" i="27" s="1"/>
  <c r="U14" i="27" s="1"/>
  <c r="F14" i="27"/>
  <c r="H14" i="27"/>
  <c r="I14" i="27" s="1"/>
  <c r="J14" i="27"/>
  <c r="K14" i="27" s="1"/>
  <c r="D15" i="27"/>
  <c r="F15" i="27"/>
  <c r="H15" i="27"/>
  <c r="I15" i="27" s="1"/>
  <c r="J15" i="27"/>
  <c r="K15" i="27" s="1"/>
  <c r="D16" i="27"/>
  <c r="F16" i="27"/>
  <c r="G16" i="27" s="1"/>
  <c r="H16" i="27"/>
  <c r="I16" i="27" s="1"/>
  <c r="J16" i="27"/>
  <c r="K16" i="27" s="1"/>
  <c r="D17" i="27"/>
  <c r="T17" i="27" s="1"/>
  <c r="U17" i="27" s="1"/>
  <c r="F17" i="27"/>
  <c r="H17" i="27"/>
  <c r="I17" i="27" s="1"/>
  <c r="J17" i="27"/>
  <c r="K17" i="27" s="1"/>
  <c r="D18" i="27"/>
  <c r="F18" i="27"/>
  <c r="H18" i="27"/>
  <c r="I18" i="27" s="1"/>
  <c r="J18" i="27"/>
  <c r="K18" i="27" s="1"/>
  <c r="D19" i="27"/>
  <c r="F19" i="27"/>
  <c r="G19" i="27" s="1"/>
  <c r="H19" i="27"/>
  <c r="I19" i="27" s="1"/>
  <c r="J19" i="27"/>
  <c r="K19" i="27" s="1"/>
  <c r="D20" i="27"/>
  <c r="T20" i="27" s="1"/>
  <c r="U20" i="27" s="1"/>
  <c r="F20" i="27"/>
  <c r="H20" i="27"/>
  <c r="I20" i="27" s="1"/>
  <c r="J20" i="27"/>
  <c r="K20" i="27" s="1"/>
  <c r="D21" i="27"/>
  <c r="F21" i="27"/>
  <c r="H21" i="27"/>
  <c r="I21" i="27" s="1"/>
  <c r="J21" i="27"/>
  <c r="K21" i="27" s="1"/>
  <c r="D22" i="27"/>
  <c r="F22" i="27"/>
  <c r="G22" i="27" s="1"/>
  <c r="H22" i="27"/>
  <c r="I22" i="27" s="1"/>
  <c r="J22" i="27"/>
  <c r="K22" i="27" s="1"/>
  <c r="D23" i="27"/>
  <c r="T23" i="27" s="1"/>
  <c r="U23" i="27" s="1"/>
  <c r="F23" i="27"/>
  <c r="H23" i="27"/>
  <c r="I23" i="27" s="1"/>
  <c r="J23" i="27"/>
  <c r="K23" i="27" s="1"/>
  <c r="D24" i="27"/>
  <c r="F24" i="27"/>
  <c r="H24" i="27"/>
  <c r="I24" i="27" s="1"/>
  <c r="J24" i="27"/>
  <c r="K24" i="27" s="1"/>
  <c r="D25" i="27"/>
  <c r="F25" i="27"/>
  <c r="G25" i="27" s="1"/>
  <c r="H25" i="27"/>
  <c r="I25" i="27" s="1"/>
  <c r="J25" i="27"/>
  <c r="K25" i="27" s="1"/>
  <c r="D26" i="27"/>
  <c r="T26" i="27" s="1"/>
  <c r="U26" i="27" s="1"/>
  <c r="F26" i="27"/>
  <c r="H26" i="27"/>
  <c r="I26" i="27" s="1"/>
  <c r="J26" i="27"/>
  <c r="K26" i="27" s="1"/>
  <c r="D27" i="27"/>
  <c r="F27" i="27"/>
  <c r="H27" i="27"/>
  <c r="I27" i="27" s="1"/>
  <c r="J27" i="27"/>
  <c r="K27" i="27" s="1"/>
  <c r="D28" i="27"/>
  <c r="F28" i="27"/>
  <c r="G28" i="27" s="1"/>
  <c r="H28" i="27"/>
  <c r="I28" i="27" s="1"/>
  <c r="J28" i="27"/>
  <c r="K28" i="27" s="1"/>
  <c r="D29" i="27"/>
  <c r="T29" i="27" s="1"/>
  <c r="U29" i="27" s="1"/>
  <c r="F29" i="27"/>
  <c r="H29" i="27"/>
  <c r="I29" i="27" s="1"/>
  <c r="J29" i="27"/>
  <c r="K29" i="27" s="1"/>
  <c r="D30" i="27"/>
  <c r="F30" i="27"/>
  <c r="H30" i="27"/>
  <c r="I30" i="27" s="1"/>
  <c r="J30" i="27"/>
  <c r="K30" i="27" s="1"/>
  <c r="D31" i="27"/>
  <c r="F31" i="27"/>
  <c r="G31" i="27" s="1"/>
  <c r="H31" i="27"/>
  <c r="I31" i="27" s="1"/>
  <c r="J31" i="27"/>
  <c r="K31" i="27" s="1"/>
  <c r="D32" i="27"/>
  <c r="T32" i="27" s="1"/>
  <c r="U32" i="27" s="1"/>
  <c r="F32" i="27"/>
  <c r="H32" i="27"/>
  <c r="I32" i="27" s="1"/>
  <c r="J32" i="27"/>
  <c r="K32" i="27" s="1"/>
  <c r="D33" i="27"/>
  <c r="F33" i="27"/>
  <c r="H33" i="27"/>
  <c r="I33" i="27" s="1"/>
  <c r="J33" i="27"/>
  <c r="K33" i="27" s="1"/>
  <c r="D34" i="27"/>
  <c r="F34" i="27"/>
  <c r="G34" i="27" s="1"/>
  <c r="H34" i="27"/>
  <c r="I34" i="27" s="1"/>
  <c r="J34" i="27"/>
  <c r="K34" i="27" s="1"/>
  <c r="D35" i="27"/>
  <c r="T35" i="27" s="1"/>
  <c r="U35" i="27" s="1"/>
  <c r="F35" i="27"/>
  <c r="H35" i="27"/>
  <c r="I35" i="27" s="1"/>
  <c r="J35" i="27"/>
  <c r="K35" i="27" s="1"/>
  <c r="D9" i="29"/>
  <c r="T9" i="29" s="1"/>
  <c r="U9" i="29" s="1"/>
  <c r="D10" i="29"/>
  <c r="T10" i="29" s="1"/>
  <c r="U10" i="29" s="1"/>
  <c r="F11" i="29"/>
  <c r="F12" i="29"/>
  <c r="G12" i="29" s="1"/>
  <c r="H13" i="29"/>
  <c r="I13" i="29" s="1"/>
  <c r="H14" i="29"/>
  <c r="I14" i="29" s="1"/>
  <c r="J15" i="29"/>
  <c r="K15" i="29" s="1"/>
  <c r="J16" i="29"/>
  <c r="K16" i="29" s="1"/>
  <c r="D18" i="29"/>
  <c r="L18" i="29" s="1"/>
  <c r="D19" i="29"/>
  <c r="T19" i="29" s="1"/>
  <c r="U19" i="29" s="1"/>
  <c r="F20" i="29"/>
  <c r="G20" i="29" s="1"/>
  <c r="F21" i="29"/>
  <c r="H22" i="29"/>
  <c r="I22" i="29" s="1"/>
  <c r="H23" i="29"/>
  <c r="I23" i="29" s="1"/>
  <c r="J24" i="29"/>
  <c r="K24" i="29" s="1"/>
  <c r="J25" i="29"/>
  <c r="K25" i="29" s="1"/>
  <c r="D27" i="29"/>
  <c r="E27" i="29" s="1"/>
  <c r="D28" i="29"/>
  <c r="T28" i="29" s="1"/>
  <c r="U28" i="29" s="1"/>
  <c r="F29" i="29"/>
  <c r="G29" i="29" s="1"/>
  <c r="F30" i="29"/>
  <c r="G30" i="29" s="1"/>
  <c r="H31" i="29"/>
  <c r="I31" i="29" s="1"/>
  <c r="H32" i="29"/>
  <c r="I32" i="29" s="1"/>
  <c r="J33" i="29"/>
  <c r="K33" i="29" s="1"/>
  <c r="J34" i="29"/>
  <c r="K34" i="29" s="1"/>
  <c r="D8" i="31"/>
  <c r="T8" i="31" s="1"/>
  <c r="U8" i="31" s="1"/>
  <c r="F8" i="31"/>
  <c r="H8" i="31"/>
  <c r="I8" i="31" s="1"/>
  <c r="J8" i="31"/>
  <c r="K8" i="31" s="1"/>
  <c r="D9" i="31"/>
  <c r="F9" i="31"/>
  <c r="H9" i="31"/>
  <c r="I9" i="31" s="1"/>
  <c r="J9" i="31"/>
  <c r="K9" i="31" s="1"/>
  <c r="D10" i="31"/>
  <c r="T10" i="31" s="1"/>
  <c r="U10" i="31" s="1"/>
  <c r="F10" i="31"/>
  <c r="G10" i="31" s="1"/>
  <c r="H10" i="31"/>
  <c r="I10" i="31" s="1"/>
  <c r="J10" i="31"/>
  <c r="K10" i="31" s="1"/>
  <c r="D11" i="31"/>
  <c r="T11" i="31" s="1"/>
  <c r="U11" i="31" s="1"/>
  <c r="F11" i="31"/>
  <c r="H11" i="31"/>
  <c r="I11" i="31" s="1"/>
  <c r="J11" i="31"/>
  <c r="K11" i="31" s="1"/>
  <c r="D12" i="31"/>
  <c r="F12" i="31"/>
  <c r="H12" i="31"/>
  <c r="I12" i="31" s="1"/>
  <c r="J12" i="31"/>
  <c r="K12" i="31" s="1"/>
  <c r="D13" i="31"/>
  <c r="L13" i="31" s="1"/>
  <c r="N13" i="31" s="1"/>
  <c r="O13" i="31" s="1"/>
  <c r="F13" i="31"/>
  <c r="G13" i="31" s="1"/>
  <c r="H13" i="31"/>
  <c r="I13" i="31" s="1"/>
  <c r="J13" i="31"/>
  <c r="K13" i="31" s="1"/>
  <c r="D14" i="31"/>
  <c r="T14" i="31" s="1"/>
  <c r="U14" i="31" s="1"/>
  <c r="F14" i="31"/>
  <c r="H14" i="31"/>
  <c r="I14" i="31" s="1"/>
  <c r="J14" i="31"/>
  <c r="K14" i="31" s="1"/>
  <c r="D15" i="31"/>
  <c r="F15" i="31"/>
  <c r="G15" i="31" s="1"/>
  <c r="H15" i="31"/>
  <c r="I15" i="31" s="1"/>
  <c r="J15" i="31"/>
  <c r="K15" i="31" s="1"/>
  <c r="D16" i="31"/>
  <c r="E16" i="31" s="1"/>
  <c r="F16" i="31"/>
  <c r="G16" i="31" s="1"/>
  <c r="H16" i="31"/>
  <c r="I16" i="31" s="1"/>
  <c r="J16" i="31"/>
  <c r="K16" i="31" s="1"/>
  <c r="D17" i="31"/>
  <c r="T17" i="31" s="1"/>
  <c r="U17" i="31" s="1"/>
  <c r="F17" i="31"/>
  <c r="H17" i="31"/>
  <c r="I17" i="31" s="1"/>
  <c r="J17" i="31"/>
  <c r="K17" i="31" s="1"/>
  <c r="D18" i="31"/>
  <c r="F18" i="31"/>
  <c r="H18" i="31"/>
  <c r="I18" i="31" s="1"/>
  <c r="J18" i="31"/>
  <c r="K18" i="31" s="1"/>
  <c r="D19" i="31"/>
  <c r="T19" i="31" s="1"/>
  <c r="U19" i="31" s="1"/>
  <c r="F19" i="31"/>
  <c r="G19" i="31" s="1"/>
  <c r="H19" i="31"/>
  <c r="I19" i="31" s="1"/>
  <c r="J19" i="31"/>
  <c r="K19" i="31" s="1"/>
  <c r="D20" i="31"/>
  <c r="T20" i="31" s="1"/>
  <c r="U20" i="31" s="1"/>
  <c r="F20" i="31"/>
  <c r="H20" i="31"/>
  <c r="I20" i="31" s="1"/>
  <c r="J20" i="31"/>
  <c r="K20" i="31" s="1"/>
  <c r="D21" i="31"/>
  <c r="F21" i="31"/>
  <c r="H21" i="31"/>
  <c r="I21" i="31" s="1"/>
  <c r="J21" i="31"/>
  <c r="K21" i="31" s="1"/>
  <c r="D22" i="31"/>
  <c r="L22" i="31" s="1"/>
  <c r="F22" i="31"/>
  <c r="G22" i="31" s="1"/>
  <c r="H22" i="31"/>
  <c r="I22" i="31" s="1"/>
  <c r="J22" i="31"/>
  <c r="K22" i="31" s="1"/>
  <c r="D23" i="31"/>
  <c r="T23" i="31" s="1"/>
  <c r="U23" i="31" s="1"/>
  <c r="F23" i="31"/>
  <c r="G23" i="31" s="1"/>
  <c r="H23" i="31"/>
  <c r="I23" i="31" s="1"/>
  <c r="J23" i="31"/>
  <c r="K23" i="31" s="1"/>
  <c r="D24" i="31"/>
  <c r="E24" i="31" s="1"/>
  <c r="F24" i="31"/>
  <c r="G24" i="31" s="1"/>
  <c r="H24" i="31"/>
  <c r="I24" i="31" s="1"/>
  <c r="J24" i="31"/>
  <c r="K24" i="31" s="1"/>
  <c r="D25" i="31"/>
  <c r="E25" i="31" s="1"/>
  <c r="F25" i="31"/>
  <c r="G25" i="31" s="1"/>
  <c r="H25" i="31"/>
  <c r="I25" i="31" s="1"/>
  <c r="J25" i="31"/>
  <c r="K25" i="31" s="1"/>
  <c r="D26" i="31"/>
  <c r="T26" i="31" s="1"/>
  <c r="U26" i="31" s="1"/>
  <c r="F26" i="31"/>
  <c r="H26" i="31"/>
  <c r="I26" i="31" s="1"/>
  <c r="J26" i="31"/>
  <c r="K26" i="31" s="1"/>
  <c r="D27" i="31"/>
  <c r="T27" i="31" s="1"/>
  <c r="U27" i="31" s="1"/>
  <c r="F27" i="31"/>
  <c r="H27" i="31"/>
  <c r="I27" i="31" s="1"/>
  <c r="J27" i="31"/>
  <c r="K27" i="31" s="1"/>
  <c r="D28" i="31"/>
  <c r="T28" i="31" s="1"/>
  <c r="U28" i="31" s="1"/>
  <c r="F28" i="31"/>
  <c r="G28" i="31" s="1"/>
  <c r="H28" i="31"/>
  <c r="I28" i="31" s="1"/>
  <c r="J28" i="31"/>
  <c r="K28" i="31" s="1"/>
  <c r="D29" i="31"/>
  <c r="T29" i="31" s="1"/>
  <c r="U29" i="31" s="1"/>
  <c r="F29" i="31"/>
  <c r="G29" i="31" s="1"/>
  <c r="H29" i="31"/>
  <c r="I29" i="31" s="1"/>
  <c r="J29" i="31"/>
  <c r="K29" i="31" s="1"/>
  <c r="D30" i="31"/>
  <c r="E30" i="31" s="1"/>
  <c r="F30" i="31"/>
  <c r="H30" i="31"/>
  <c r="I30" i="31" s="1"/>
  <c r="J30" i="31"/>
  <c r="K30" i="31" s="1"/>
  <c r="D31" i="31"/>
  <c r="L31" i="31" s="1"/>
  <c r="N31" i="31" s="1"/>
  <c r="O31" i="31" s="1"/>
  <c r="F31" i="31"/>
  <c r="G31" i="31" s="1"/>
  <c r="H31" i="31"/>
  <c r="I31" i="31" s="1"/>
  <c r="J31" i="31"/>
  <c r="K31" i="31" s="1"/>
  <c r="D32" i="31"/>
  <c r="T32" i="31" s="1"/>
  <c r="U32" i="31" s="1"/>
  <c r="F32" i="31"/>
  <c r="R32" i="31" s="1"/>
  <c r="S32" i="31" s="1"/>
  <c r="H32" i="31"/>
  <c r="I32" i="31" s="1"/>
  <c r="J32" i="31"/>
  <c r="K32" i="31" s="1"/>
  <c r="D33" i="31"/>
  <c r="L33" i="31" s="1"/>
  <c r="N33" i="31" s="1"/>
  <c r="O33" i="31" s="1"/>
  <c r="F33" i="31"/>
  <c r="G33" i="31" s="1"/>
  <c r="H33" i="31"/>
  <c r="I33" i="31" s="1"/>
  <c r="J33" i="31"/>
  <c r="K33" i="31" s="1"/>
  <c r="D34" i="31"/>
  <c r="E34" i="31" s="1"/>
  <c r="F34" i="31"/>
  <c r="G34" i="31" s="1"/>
  <c r="H34" i="31"/>
  <c r="I34" i="31" s="1"/>
  <c r="J34" i="31"/>
  <c r="K34" i="31" s="1"/>
  <c r="D35" i="31"/>
  <c r="T35" i="31" s="1"/>
  <c r="U35" i="31" s="1"/>
  <c r="F35" i="31"/>
  <c r="G35" i="31" s="1"/>
  <c r="H35" i="31"/>
  <c r="I35" i="31" s="1"/>
  <c r="J35" i="31"/>
  <c r="K35" i="31" s="1"/>
  <c r="D8" i="33"/>
  <c r="T8" i="33" s="1"/>
  <c r="U8" i="33" s="1"/>
  <c r="F8" i="33"/>
  <c r="G8" i="33" s="1"/>
  <c r="H8" i="33"/>
  <c r="I8" i="33" s="1"/>
  <c r="J8" i="33"/>
  <c r="K8" i="33" s="1"/>
  <c r="D9" i="33"/>
  <c r="E9" i="33" s="1"/>
  <c r="F9" i="33"/>
  <c r="G9" i="33" s="1"/>
  <c r="H9" i="33"/>
  <c r="I9" i="33" s="1"/>
  <c r="J9" i="33"/>
  <c r="K9" i="33" s="1"/>
  <c r="D10" i="33"/>
  <c r="E10" i="33" s="1"/>
  <c r="F10" i="33"/>
  <c r="G10" i="33" s="1"/>
  <c r="H10" i="33"/>
  <c r="I10" i="33" s="1"/>
  <c r="J10" i="33"/>
  <c r="K10" i="33" s="1"/>
  <c r="D11" i="33"/>
  <c r="T11" i="33" s="1"/>
  <c r="U11" i="33" s="1"/>
  <c r="F11" i="33"/>
  <c r="H11" i="33"/>
  <c r="I11" i="33" s="1"/>
  <c r="J11" i="33"/>
  <c r="K11" i="33" s="1"/>
  <c r="D12" i="33"/>
  <c r="T12" i="33" s="1"/>
  <c r="U12" i="33" s="1"/>
  <c r="F12" i="33"/>
  <c r="G12" i="33" s="1"/>
  <c r="H12" i="33"/>
  <c r="I12" i="33" s="1"/>
  <c r="J12" i="33"/>
  <c r="K12" i="33" s="1"/>
  <c r="D13" i="33"/>
  <c r="E13" i="33" s="1"/>
  <c r="F13" i="33"/>
  <c r="G13" i="33" s="1"/>
  <c r="H13" i="33"/>
  <c r="I13" i="33" s="1"/>
  <c r="J13" i="33"/>
  <c r="K13" i="33" s="1"/>
  <c r="D14" i="33"/>
  <c r="T14" i="33" s="1"/>
  <c r="U14" i="33" s="1"/>
  <c r="F14" i="33"/>
  <c r="H14" i="33"/>
  <c r="I14" i="33" s="1"/>
  <c r="J14" i="33"/>
  <c r="K14" i="33" s="1"/>
  <c r="D15" i="33"/>
  <c r="L15" i="33" s="1"/>
  <c r="N15" i="33" s="1"/>
  <c r="O15" i="33" s="1"/>
  <c r="F15" i="33"/>
  <c r="G15" i="33" s="1"/>
  <c r="H15" i="33"/>
  <c r="I15" i="33" s="1"/>
  <c r="J15" i="33"/>
  <c r="K15" i="33" s="1"/>
  <c r="D16" i="33"/>
  <c r="F16" i="33"/>
  <c r="G16" i="33" s="1"/>
  <c r="H16" i="33"/>
  <c r="I16" i="33" s="1"/>
  <c r="J16" i="33"/>
  <c r="K16" i="33" s="1"/>
  <c r="D17" i="33"/>
  <c r="T17" i="33" s="1"/>
  <c r="U17" i="33" s="1"/>
  <c r="F17" i="33"/>
  <c r="G17" i="33" s="1"/>
  <c r="H17" i="33"/>
  <c r="I17" i="33" s="1"/>
  <c r="J17" i="33"/>
  <c r="K17" i="33" s="1"/>
  <c r="D18" i="33"/>
  <c r="E18" i="33" s="1"/>
  <c r="F18" i="33"/>
  <c r="G18" i="33" s="1"/>
  <c r="H18" i="33"/>
  <c r="I18" i="33" s="1"/>
  <c r="J18" i="33"/>
  <c r="K18" i="33" s="1"/>
  <c r="D19" i="33"/>
  <c r="F19" i="33"/>
  <c r="G19" i="33" s="1"/>
  <c r="H19" i="33"/>
  <c r="I19" i="33" s="1"/>
  <c r="J19" i="33"/>
  <c r="K19" i="33" s="1"/>
  <c r="D20" i="33"/>
  <c r="T20" i="33" s="1"/>
  <c r="U20" i="33" s="1"/>
  <c r="F20" i="33"/>
  <c r="H20" i="33"/>
  <c r="I20" i="33" s="1"/>
  <c r="J20" i="33"/>
  <c r="K20" i="33" s="1"/>
  <c r="D21" i="33"/>
  <c r="T21" i="33" s="1"/>
  <c r="U21" i="33" s="1"/>
  <c r="F21" i="33"/>
  <c r="G21" i="33" s="1"/>
  <c r="H21" i="33"/>
  <c r="I21" i="33" s="1"/>
  <c r="J21" i="33"/>
  <c r="K21" i="33" s="1"/>
  <c r="D22" i="33"/>
  <c r="F22" i="33"/>
  <c r="G22" i="33" s="1"/>
  <c r="H22" i="33"/>
  <c r="I22" i="33" s="1"/>
  <c r="J22" i="33"/>
  <c r="K22" i="33" s="1"/>
  <c r="D23" i="33"/>
  <c r="T23" i="33" s="1"/>
  <c r="U23" i="33" s="1"/>
  <c r="F23" i="33"/>
  <c r="G23" i="33" s="1"/>
  <c r="H23" i="33"/>
  <c r="I23" i="33" s="1"/>
  <c r="J23" i="33"/>
  <c r="K23" i="33" s="1"/>
  <c r="D24" i="33"/>
  <c r="E24" i="33" s="1"/>
  <c r="F24" i="33"/>
  <c r="G24" i="33" s="1"/>
  <c r="H24" i="33"/>
  <c r="I24" i="33" s="1"/>
  <c r="J24" i="33"/>
  <c r="K24" i="33" s="1"/>
  <c r="D25" i="33"/>
  <c r="F25" i="33"/>
  <c r="G25" i="33" s="1"/>
  <c r="H25" i="33"/>
  <c r="I25" i="33" s="1"/>
  <c r="J25" i="33"/>
  <c r="K25" i="33" s="1"/>
  <c r="D26" i="33"/>
  <c r="F26" i="33"/>
  <c r="H26" i="33"/>
  <c r="I26" i="33" s="1"/>
  <c r="J26" i="33"/>
  <c r="K26" i="33" s="1"/>
  <c r="D27" i="33"/>
  <c r="T27" i="33" s="1"/>
  <c r="U27" i="33" s="1"/>
  <c r="F27" i="33"/>
  <c r="H27" i="33"/>
  <c r="I27" i="33" s="1"/>
  <c r="J27" i="33"/>
  <c r="K27" i="33" s="1"/>
  <c r="D28" i="33"/>
  <c r="L28" i="33" s="1"/>
  <c r="M28" i="33" s="1"/>
  <c r="F28" i="33"/>
  <c r="G28" i="33" s="1"/>
  <c r="H28" i="33"/>
  <c r="I28" i="33" s="1"/>
  <c r="J28" i="33"/>
  <c r="K28" i="33" s="1"/>
  <c r="D29" i="33"/>
  <c r="E29" i="33" s="1"/>
  <c r="F29" i="33"/>
  <c r="G29" i="33" s="1"/>
  <c r="H29" i="33"/>
  <c r="I29" i="33" s="1"/>
  <c r="J29" i="33"/>
  <c r="K29" i="33" s="1"/>
  <c r="D30" i="33"/>
  <c r="F30" i="33"/>
  <c r="G30" i="33" s="1"/>
  <c r="H30" i="33"/>
  <c r="I30" i="33" s="1"/>
  <c r="J30" i="33"/>
  <c r="K30" i="33" s="1"/>
  <c r="D31" i="33"/>
  <c r="E31" i="33" s="1"/>
  <c r="F31" i="33"/>
  <c r="G31" i="33" s="1"/>
  <c r="H31" i="33"/>
  <c r="I31" i="33" s="1"/>
  <c r="J31" i="33"/>
  <c r="K31" i="33" s="1"/>
  <c r="D32" i="33"/>
  <c r="T32" i="33" s="1"/>
  <c r="U32" i="33" s="1"/>
  <c r="F32" i="33"/>
  <c r="G32" i="33" s="1"/>
  <c r="H32" i="33"/>
  <c r="I32" i="33" s="1"/>
  <c r="J32" i="33"/>
  <c r="K32" i="33" s="1"/>
  <c r="D33" i="33"/>
  <c r="E33" i="33" s="1"/>
  <c r="F33" i="33"/>
  <c r="G33" i="33" s="1"/>
  <c r="H33" i="33"/>
  <c r="I33" i="33" s="1"/>
  <c r="J33" i="33"/>
  <c r="K33" i="33" s="1"/>
  <c r="D34" i="33"/>
  <c r="T34" i="33" s="1"/>
  <c r="U34" i="33" s="1"/>
  <c r="F34" i="33"/>
  <c r="G34" i="33" s="1"/>
  <c r="H34" i="33"/>
  <c r="I34" i="33" s="1"/>
  <c r="J34" i="33"/>
  <c r="K34" i="33" s="1"/>
  <c r="D35" i="33"/>
  <c r="F35" i="33"/>
  <c r="H35" i="33"/>
  <c r="I35" i="33" s="1"/>
  <c r="J35" i="33"/>
  <c r="K35" i="33" s="1"/>
  <c r="D8" i="35"/>
  <c r="F8" i="35"/>
  <c r="G8" i="35" s="1"/>
  <c r="H8" i="35"/>
  <c r="I8" i="35" s="1"/>
  <c r="J8" i="35"/>
  <c r="K8" i="35" s="1"/>
  <c r="D9" i="35"/>
  <c r="E9" i="35" s="1"/>
  <c r="F9" i="35"/>
  <c r="G9" i="35" s="1"/>
  <c r="H9" i="35"/>
  <c r="I9" i="35" s="1"/>
  <c r="J9" i="35"/>
  <c r="K9" i="35" s="1"/>
  <c r="D10" i="35"/>
  <c r="T10" i="35" s="1"/>
  <c r="U10" i="35" s="1"/>
  <c r="F10" i="35"/>
  <c r="G10" i="35" s="1"/>
  <c r="H10" i="35"/>
  <c r="J10" i="35"/>
  <c r="K10" i="35" s="1"/>
  <c r="D11" i="35"/>
  <c r="T11" i="35" s="1"/>
  <c r="U11" i="35" s="1"/>
  <c r="F11" i="35"/>
  <c r="H11" i="35"/>
  <c r="I11" i="35" s="1"/>
  <c r="J11" i="35"/>
  <c r="K11" i="35" s="1"/>
  <c r="D12" i="35"/>
  <c r="T12" i="35" s="1"/>
  <c r="U12" i="35" s="1"/>
  <c r="F12" i="35"/>
  <c r="H12" i="35"/>
  <c r="I12" i="35" s="1"/>
  <c r="J12" i="35"/>
  <c r="K12" i="35" s="1"/>
  <c r="D13" i="35"/>
  <c r="E13" i="35" s="1"/>
  <c r="F13" i="35"/>
  <c r="G13" i="35" s="1"/>
  <c r="H13" i="35"/>
  <c r="I13" i="35" s="1"/>
  <c r="J13" i="35"/>
  <c r="K13" i="35" s="1"/>
  <c r="D14" i="35"/>
  <c r="F14" i="35"/>
  <c r="H14" i="35"/>
  <c r="I14" i="35" s="1"/>
  <c r="J14" i="35"/>
  <c r="K14" i="35" s="1"/>
  <c r="D15" i="35"/>
  <c r="F15" i="35"/>
  <c r="G15" i="35" s="1"/>
  <c r="H15" i="35"/>
  <c r="I15" i="35" s="1"/>
  <c r="J15" i="35"/>
  <c r="K15" i="35" s="1"/>
  <c r="D16" i="35"/>
  <c r="T16" i="35" s="1"/>
  <c r="U16" i="35" s="1"/>
  <c r="F16" i="35"/>
  <c r="G16" i="35" s="1"/>
  <c r="H16" i="35"/>
  <c r="J16" i="35"/>
  <c r="K16" i="35" s="1"/>
  <c r="D17" i="35"/>
  <c r="T17" i="35" s="1"/>
  <c r="U17" i="35" s="1"/>
  <c r="F17" i="35"/>
  <c r="G17" i="35" s="1"/>
  <c r="H17" i="35"/>
  <c r="I17" i="35" s="1"/>
  <c r="J17" i="35"/>
  <c r="K17" i="35" s="1"/>
  <c r="D18" i="35"/>
  <c r="E18" i="35" s="1"/>
  <c r="F18" i="35"/>
  <c r="G18" i="35" s="1"/>
  <c r="H18" i="35"/>
  <c r="J18" i="35"/>
  <c r="K18" i="35" s="1"/>
  <c r="D19" i="35"/>
  <c r="T19" i="35" s="1"/>
  <c r="U19" i="35" s="1"/>
  <c r="F19" i="35"/>
  <c r="G19" i="35" s="1"/>
  <c r="H19" i="35"/>
  <c r="I19" i="35" s="1"/>
  <c r="J19" i="35"/>
  <c r="K19" i="35" s="1"/>
  <c r="D20" i="35"/>
  <c r="F20" i="35"/>
  <c r="H20" i="35"/>
  <c r="I20" i="35" s="1"/>
  <c r="J20" i="35"/>
  <c r="K20" i="35" s="1"/>
  <c r="D21" i="35"/>
  <c r="F21" i="35"/>
  <c r="G21" i="35" s="1"/>
  <c r="H21" i="35"/>
  <c r="I21" i="35" s="1"/>
  <c r="J21" i="35"/>
  <c r="K21" i="35" s="1"/>
  <c r="D22" i="35"/>
  <c r="L22" i="35" s="1"/>
  <c r="M22" i="35" s="1"/>
  <c r="F22" i="35"/>
  <c r="H22" i="35"/>
  <c r="I22" i="35" s="1"/>
  <c r="J22" i="35"/>
  <c r="K22" i="35" s="1"/>
  <c r="D23" i="35"/>
  <c r="E23" i="35" s="1"/>
  <c r="F23" i="35"/>
  <c r="G23" i="35" s="1"/>
  <c r="H23" i="35"/>
  <c r="I23" i="35" s="1"/>
  <c r="J23" i="35"/>
  <c r="K23" i="35" s="1"/>
  <c r="D24" i="35"/>
  <c r="F24" i="35"/>
  <c r="H24" i="35"/>
  <c r="I24" i="35" s="1"/>
  <c r="J24" i="35"/>
  <c r="K24" i="35" s="1"/>
  <c r="D25" i="35"/>
  <c r="E25" i="35" s="1"/>
  <c r="F25" i="35"/>
  <c r="G25" i="35" s="1"/>
  <c r="H25" i="35"/>
  <c r="I25" i="35" s="1"/>
  <c r="J25" i="35"/>
  <c r="K25" i="35" s="1"/>
  <c r="D26" i="35"/>
  <c r="F26" i="35"/>
  <c r="H26" i="35"/>
  <c r="I26" i="35" s="1"/>
  <c r="J26" i="35"/>
  <c r="K26" i="35" s="1"/>
  <c r="D27" i="35"/>
  <c r="E27" i="35" s="1"/>
  <c r="F27" i="35"/>
  <c r="G27" i="35" s="1"/>
  <c r="H27" i="35"/>
  <c r="I27" i="35" s="1"/>
  <c r="J27" i="35"/>
  <c r="K27" i="35" s="1"/>
  <c r="D28" i="35"/>
  <c r="F28" i="35"/>
  <c r="G28" i="35" s="1"/>
  <c r="H28" i="35"/>
  <c r="I28" i="35" s="1"/>
  <c r="J28" i="35"/>
  <c r="K28" i="35" s="1"/>
  <c r="D29" i="35"/>
  <c r="T29" i="35" s="1"/>
  <c r="U29" i="35" s="1"/>
  <c r="F29" i="35"/>
  <c r="H29" i="35"/>
  <c r="I29" i="35" s="1"/>
  <c r="J29" i="35"/>
  <c r="K29" i="35" s="1"/>
  <c r="D30" i="35"/>
  <c r="F30" i="35"/>
  <c r="H30" i="35"/>
  <c r="I30" i="35" s="1"/>
  <c r="J30" i="35"/>
  <c r="K30" i="35" s="1"/>
  <c r="D31" i="35"/>
  <c r="E31" i="35" s="1"/>
  <c r="F31" i="35"/>
  <c r="G31" i="35" s="1"/>
  <c r="H31" i="35"/>
  <c r="I31" i="35" s="1"/>
  <c r="J31" i="35"/>
  <c r="K31" i="35" s="1"/>
  <c r="D32" i="35"/>
  <c r="E32" i="35" s="1"/>
  <c r="F32" i="35"/>
  <c r="G32" i="35" s="1"/>
  <c r="H32" i="35"/>
  <c r="I32" i="35" s="1"/>
  <c r="J32" i="35"/>
  <c r="K32" i="35" s="1"/>
  <c r="D33" i="35"/>
  <c r="E33" i="35" s="1"/>
  <c r="F33" i="35"/>
  <c r="G33" i="35" s="1"/>
  <c r="H33" i="35"/>
  <c r="I33" i="35" s="1"/>
  <c r="J33" i="35"/>
  <c r="K33" i="35" s="1"/>
  <c r="D34" i="35"/>
  <c r="L34" i="35" s="1"/>
  <c r="N34" i="35" s="1"/>
  <c r="O34" i="35" s="1"/>
  <c r="F34" i="35"/>
  <c r="H34" i="35"/>
  <c r="I34" i="35" s="1"/>
  <c r="J34" i="35"/>
  <c r="K34" i="35" s="1"/>
  <c r="D35" i="35"/>
  <c r="L35" i="35" s="1"/>
  <c r="N35" i="35" s="1"/>
  <c r="O35" i="35" s="1"/>
  <c r="F35" i="35"/>
  <c r="G35" i="35" s="1"/>
  <c r="H35" i="35"/>
  <c r="I35" i="35" s="1"/>
  <c r="J35" i="35"/>
  <c r="K35" i="35" s="1"/>
  <c r="D8" i="23"/>
  <c r="F8" i="23"/>
  <c r="H8" i="23"/>
  <c r="I8" i="23" s="1"/>
  <c r="J8" i="23"/>
  <c r="K8" i="23" s="1"/>
  <c r="D9" i="23"/>
  <c r="F9" i="23"/>
  <c r="G9" i="23" s="1"/>
  <c r="H9" i="23"/>
  <c r="J9" i="23"/>
  <c r="K9" i="23" s="1"/>
  <c r="D10" i="23"/>
  <c r="L10" i="23" s="1"/>
  <c r="P10" i="23" s="1"/>
  <c r="Q10" i="23" s="1"/>
  <c r="F10" i="23"/>
  <c r="H10" i="23"/>
  <c r="I10" i="23" s="1"/>
  <c r="J10" i="23"/>
  <c r="K10" i="23" s="1"/>
  <c r="D11" i="23"/>
  <c r="L11" i="23" s="1"/>
  <c r="F11" i="23"/>
  <c r="G11" i="23" s="1"/>
  <c r="H11" i="23"/>
  <c r="I11" i="23" s="1"/>
  <c r="J11" i="23"/>
  <c r="K11" i="23" s="1"/>
  <c r="D12" i="23"/>
  <c r="F12" i="23"/>
  <c r="G12" i="23" s="1"/>
  <c r="H12" i="23"/>
  <c r="I12" i="23" s="1"/>
  <c r="J12" i="23"/>
  <c r="K12" i="23" s="1"/>
  <c r="D13" i="23"/>
  <c r="F13" i="23"/>
  <c r="G13" i="23" s="1"/>
  <c r="H13" i="23"/>
  <c r="J13" i="23"/>
  <c r="K13" i="23" s="1"/>
  <c r="D14" i="23"/>
  <c r="T14" i="23" s="1"/>
  <c r="U14" i="23" s="1"/>
  <c r="F14" i="23"/>
  <c r="G14" i="23" s="1"/>
  <c r="H14" i="23"/>
  <c r="I14" i="23" s="1"/>
  <c r="J14" i="23"/>
  <c r="K14" i="23" s="1"/>
  <c r="D15" i="23"/>
  <c r="L15" i="23" s="1"/>
  <c r="M15" i="23" s="1"/>
  <c r="F15" i="23"/>
  <c r="G15" i="23" s="1"/>
  <c r="H15" i="23"/>
  <c r="J15" i="23"/>
  <c r="K15" i="23" s="1"/>
  <c r="D16" i="23"/>
  <c r="L16" i="23" s="1"/>
  <c r="F16" i="23"/>
  <c r="G16" i="23" s="1"/>
  <c r="H16" i="23"/>
  <c r="J16" i="23"/>
  <c r="K16" i="23" s="1"/>
  <c r="D17" i="23"/>
  <c r="T17" i="23" s="1"/>
  <c r="U17" i="23" s="1"/>
  <c r="F17" i="23"/>
  <c r="G17" i="23" s="1"/>
  <c r="H17" i="23"/>
  <c r="I17" i="23" s="1"/>
  <c r="J17" i="23"/>
  <c r="K17" i="23" s="1"/>
  <c r="D18" i="23"/>
  <c r="T18" i="23" s="1"/>
  <c r="U18" i="23" s="1"/>
  <c r="F18" i="23"/>
  <c r="G18" i="23" s="1"/>
  <c r="H18" i="23"/>
  <c r="J18" i="23"/>
  <c r="K18" i="23" s="1"/>
  <c r="D19" i="23"/>
  <c r="L19" i="23" s="1"/>
  <c r="M19" i="23" s="1"/>
  <c r="F19" i="23"/>
  <c r="G19" i="23" s="1"/>
  <c r="H19" i="23"/>
  <c r="J19" i="23"/>
  <c r="K19" i="23" s="1"/>
  <c r="D20" i="23"/>
  <c r="F20" i="23"/>
  <c r="G20" i="23" s="1"/>
  <c r="H20" i="23"/>
  <c r="I20" i="23" s="1"/>
  <c r="J20" i="23"/>
  <c r="K20" i="23" s="1"/>
  <c r="D21" i="23"/>
  <c r="L21" i="23" s="1"/>
  <c r="N21" i="23" s="1"/>
  <c r="O21" i="23" s="1"/>
  <c r="F21" i="23"/>
  <c r="G21" i="23" s="1"/>
  <c r="H21" i="23"/>
  <c r="J21" i="23"/>
  <c r="K21" i="23" s="1"/>
  <c r="D22" i="23"/>
  <c r="T22" i="23" s="1"/>
  <c r="U22" i="23" s="1"/>
  <c r="F22" i="23"/>
  <c r="G22" i="23" s="1"/>
  <c r="H22" i="23"/>
  <c r="I22" i="23" s="1"/>
  <c r="J22" i="23"/>
  <c r="K22" i="23" s="1"/>
  <c r="D23" i="23"/>
  <c r="L23" i="23" s="1"/>
  <c r="N23" i="23" s="1"/>
  <c r="O23" i="23" s="1"/>
  <c r="F23" i="23"/>
  <c r="G23" i="23" s="1"/>
  <c r="H23" i="23"/>
  <c r="I23" i="23" s="1"/>
  <c r="J23" i="23"/>
  <c r="K23" i="23" s="1"/>
  <c r="D24" i="23"/>
  <c r="E24" i="23" s="1"/>
  <c r="F24" i="23"/>
  <c r="H24" i="23"/>
  <c r="I24" i="23" s="1"/>
  <c r="J24" i="23"/>
  <c r="K24" i="23" s="1"/>
  <c r="D25" i="23"/>
  <c r="L25" i="23" s="1"/>
  <c r="F25" i="23"/>
  <c r="G25" i="23" s="1"/>
  <c r="H25" i="23"/>
  <c r="I25" i="23" s="1"/>
  <c r="J25" i="23"/>
  <c r="K25" i="23" s="1"/>
  <c r="D26" i="23"/>
  <c r="T26" i="23" s="1"/>
  <c r="U26" i="23" s="1"/>
  <c r="F26" i="23"/>
  <c r="G26" i="23" s="1"/>
  <c r="H26" i="23"/>
  <c r="I26" i="23" s="1"/>
  <c r="J26" i="23"/>
  <c r="K26" i="23" s="1"/>
  <c r="D27" i="23"/>
  <c r="L27" i="23" s="1"/>
  <c r="N27" i="23" s="1"/>
  <c r="O27" i="23" s="1"/>
  <c r="F27" i="23"/>
  <c r="G27" i="23" s="1"/>
  <c r="H27" i="23"/>
  <c r="I27" i="23" s="1"/>
  <c r="J27" i="23"/>
  <c r="K27" i="23" s="1"/>
  <c r="D28" i="23"/>
  <c r="T28" i="23" s="1"/>
  <c r="U28" i="23" s="1"/>
  <c r="F28" i="23"/>
  <c r="G28" i="23" s="1"/>
  <c r="H28" i="23"/>
  <c r="I28" i="23" s="1"/>
  <c r="J28" i="23"/>
  <c r="K28" i="23" s="1"/>
  <c r="D29" i="23"/>
  <c r="L29" i="23" s="1"/>
  <c r="N29" i="23" s="1"/>
  <c r="O29" i="23" s="1"/>
  <c r="F29" i="23"/>
  <c r="G29" i="23" s="1"/>
  <c r="H29" i="23"/>
  <c r="I29" i="23" s="1"/>
  <c r="J29" i="23"/>
  <c r="K29" i="23" s="1"/>
  <c r="D30" i="23"/>
  <c r="T30" i="23" s="1"/>
  <c r="U30" i="23" s="1"/>
  <c r="F30" i="23"/>
  <c r="G30" i="23" s="1"/>
  <c r="H30" i="23"/>
  <c r="I30" i="23" s="1"/>
  <c r="J30" i="23"/>
  <c r="K30" i="23" s="1"/>
  <c r="D31" i="23"/>
  <c r="L31" i="23" s="1"/>
  <c r="M31" i="23" s="1"/>
  <c r="F31" i="23"/>
  <c r="G31" i="23" s="1"/>
  <c r="H31" i="23"/>
  <c r="J31" i="23"/>
  <c r="K31" i="23" s="1"/>
  <c r="D32" i="23"/>
  <c r="T32" i="23" s="1"/>
  <c r="U32" i="23" s="1"/>
  <c r="F32" i="23"/>
  <c r="G32" i="23" s="1"/>
  <c r="H32" i="23"/>
  <c r="I32" i="23" s="1"/>
  <c r="J32" i="23"/>
  <c r="K32" i="23" s="1"/>
  <c r="D33" i="23"/>
  <c r="L33" i="23" s="1"/>
  <c r="M33" i="23" s="1"/>
  <c r="F33" i="23"/>
  <c r="G33" i="23" s="1"/>
  <c r="H33" i="23"/>
  <c r="I33" i="23" s="1"/>
  <c r="J33" i="23"/>
  <c r="K33" i="23" s="1"/>
  <c r="D34" i="23"/>
  <c r="T34" i="23" s="1"/>
  <c r="U34" i="23" s="1"/>
  <c r="F34" i="23"/>
  <c r="G34" i="23" s="1"/>
  <c r="H34" i="23"/>
  <c r="I34" i="23" s="1"/>
  <c r="J34" i="23"/>
  <c r="K34" i="23" s="1"/>
  <c r="D35" i="23"/>
  <c r="L35" i="23" s="1"/>
  <c r="M35" i="23" s="1"/>
  <c r="F35" i="23"/>
  <c r="G35" i="23" s="1"/>
  <c r="H35" i="23"/>
  <c r="J35" i="23"/>
  <c r="K35" i="23" s="1"/>
  <c r="H8" i="19"/>
  <c r="I8" i="19" s="1"/>
  <c r="F9" i="19"/>
  <c r="G9" i="19" s="1"/>
  <c r="D10" i="19"/>
  <c r="T10" i="19" s="1"/>
  <c r="U10" i="19" s="1"/>
  <c r="J10" i="19"/>
  <c r="K10" i="19" s="1"/>
  <c r="H11" i="19"/>
  <c r="I11" i="19" s="1"/>
  <c r="F12" i="19"/>
  <c r="G12" i="19" s="1"/>
  <c r="D13" i="19"/>
  <c r="L13" i="19" s="1"/>
  <c r="N13" i="19" s="1"/>
  <c r="O13" i="19" s="1"/>
  <c r="J13" i="19"/>
  <c r="K13" i="19" s="1"/>
  <c r="H14" i="19"/>
  <c r="I14" i="19" s="1"/>
  <c r="F15" i="19"/>
  <c r="G15" i="19" s="1"/>
  <c r="D16" i="19"/>
  <c r="T16" i="19" s="1"/>
  <c r="U16" i="19" s="1"/>
  <c r="J16" i="19"/>
  <c r="K16" i="19" s="1"/>
  <c r="H17" i="19"/>
  <c r="F18" i="19"/>
  <c r="D19" i="19"/>
  <c r="L19" i="19" s="1"/>
  <c r="N19" i="19" s="1"/>
  <c r="O19" i="19" s="1"/>
  <c r="J19" i="19"/>
  <c r="K19" i="19" s="1"/>
  <c r="H20" i="19"/>
  <c r="I20" i="19" s="1"/>
  <c r="F21" i="19"/>
  <c r="G21" i="19" s="1"/>
  <c r="D22" i="19"/>
  <c r="T22" i="19" s="1"/>
  <c r="U22" i="19" s="1"/>
  <c r="J22" i="19"/>
  <c r="K22" i="19" s="1"/>
  <c r="H23" i="19"/>
  <c r="F24" i="19"/>
  <c r="G24" i="19" s="1"/>
  <c r="D25" i="19"/>
  <c r="L25" i="19" s="1"/>
  <c r="P25" i="19" s="1"/>
  <c r="Q25" i="19" s="1"/>
  <c r="J25" i="19"/>
  <c r="K25" i="19" s="1"/>
  <c r="H26" i="19"/>
  <c r="I26" i="19" s="1"/>
  <c r="F27" i="19"/>
  <c r="G27" i="19" s="1"/>
  <c r="D28" i="19"/>
  <c r="T28" i="19" s="1"/>
  <c r="U28" i="19" s="1"/>
  <c r="J28" i="19"/>
  <c r="K28" i="19" s="1"/>
  <c r="H29" i="19"/>
  <c r="I29" i="19" s="1"/>
  <c r="F30" i="19"/>
  <c r="G30" i="19" s="1"/>
  <c r="D31" i="19"/>
  <c r="L31" i="19" s="1"/>
  <c r="J31" i="19"/>
  <c r="K31" i="19" s="1"/>
  <c r="H32" i="19"/>
  <c r="I32" i="19" s="1"/>
  <c r="F33" i="19"/>
  <c r="G33" i="19" s="1"/>
  <c r="D34" i="19"/>
  <c r="T34" i="19" s="1"/>
  <c r="U34" i="19" s="1"/>
  <c r="J34" i="19"/>
  <c r="K34" i="19" s="1"/>
  <c r="H35" i="19"/>
  <c r="F8" i="17"/>
  <c r="G8" i="17" s="1"/>
  <c r="D9" i="17"/>
  <c r="L9" i="17" s="1"/>
  <c r="M9" i="17" s="1"/>
  <c r="J9" i="17"/>
  <c r="K9" i="17" s="1"/>
  <c r="H10" i="17"/>
  <c r="I10" i="17" s="1"/>
  <c r="F11" i="17"/>
  <c r="G11" i="17" s="1"/>
  <c r="D12" i="17"/>
  <c r="T12" i="17" s="1"/>
  <c r="U12" i="17" s="1"/>
  <c r="J12" i="17"/>
  <c r="K12" i="17" s="1"/>
  <c r="H13" i="17"/>
  <c r="I13" i="17" s="1"/>
  <c r="F14" i="17"/>
  <c r="D15" i="17"/>
  <c r="L15" i="17" s="1"/>
  <c r="J15" i="17"/>
  <c r="K15" i="17" s="1"/>
  <c r="H16" i="17"/>
  <c r="I16" i="17" s="1"/>
  <c r="F17" i="17"/>
  <c r="G17" i="17" s="1"/>
  <c r="D18" i="17"/>
  <c r="T18" i="17" s="1"/>
  <c r="U18" i="17" s="1"/>
  <c r="J18" i="17"/>
  <c r="K18" i="17" s="1"/>
  <c r="H19" i="17"/>
  <c r="I19" i="17" s="1"/>
  <c r="F20" i="17"/>
  <c r="G20" i="17" s="1"/>
  <c r="D21" i="17"/>
  <c r="L21" i="17" s="1"/>
  <c r="M21" i="17" s="1"/>
  <c r="J21" i="17"/>
  <c r="K21" i="17" s="1"/>
  <c r="H22" i="17"/>
  <c r="I22" i="17" s="1"/>
  <c r="F23" i="17"/>
  <c r="G23" i="17" s="1"/>
  <c r="D24" i="17"/>
  <c r="T24" i="17" s="1"/>
  <c r="U24" i="17" s="1"/>
  <c r="J24" i="17"/>
  <c r="K24" i="17" s="1"/>
  <c r="H25" i="17"/>
  <c r="I25" i="17" s="1"/>
  <c r="F26" i="17"/>
  <c r="G26" i="17" s="1"/>
  <c r="D27" i="17"/>
  <c r="L27" i="17" s="1"/>
  <c r="M27" i="17" s="1"/>
  <c r="J27" i="17"/>
  <c r="K27" i="17" s="1"/>
  <c r="H28" i="17"/>
  <c r="I28" i="17" s="1"/>
  <c r="F29" i="17"/>
  <c r="D30" i="17"/>
  <c r="T30" i="17" s="1"/>
  <c r="U30" i="17" s="1"/>
  <c r="J30" i="17"/>
  <c r="K30" i="17" s="1"/>
  <c r="H31" i="17"/>
  <c r="I31" i="17" s="1"/>
  <c r="F32" i="17"/>
  <c r="G32" i="17" s="1"/>
  <c r="D33" i="17"/>
  <c r="L33" i="17" s="1"/>
  <c r="J33" i="17"/>
  <c r="K33" i="17" s="1"/>
  <c r="H34" i="17"/>
  <c r="I34" i="17" s="1"/>
  <c r="F35" i="17"/>
  <c r="G35" i="17" s="1"/>
  <c r="G29" i="17"/>
  <c r="L17" i="23"/>
  <c r="M17" i="23" s="1"/>
  <c r="L9" i="23"/>
  <c r="P9" i="23" s="1"/>
  <c r="Q9" i="23" s="1"/>
  <c r="T30" i="35"/>
  <c r="U30" i="35" s="1"/>
  <c r="G29" i="35"/>
  <c r="L27" i="35"/>
  <c r="N27" i="35" s="1"/>
  <c r="O27" i="35" s="1"/>
  <c r="G24" i="35"/>
  <c r="G20" i="35"/>
  <c r="E20" i="35"/>
  <c r="G14" i="35"/>
  <c r="T14" i="35"/>
  <c r="U14" i="35" s="1"/>
  <c r="G11" i="35"/>
  <c r="L9" i="35"/>
  <c r="M9" i="35" s="1"/>
  <c r="T8" i="35"/>
  <c r="U8" i="35" s="1"/>
  <c r="G35" i="33"/>
  <c r="L33" i="33"/>
  <c r="N33" i="33" s="1"/>
  <c r="O33" i="33" s="1"/>
  <c r="E30" i="33"/>
  <c r="R28" i="33"/>
  <c r="S28" i="33" s="1"/>
  <c r="E27" i="33"/>
  <c r="G26" i="33"/>
  <c r="E25" i="33"/>
  <c r="T24" i="33"/>
  <c r="U24" i="33" s="1"/>
  <c r="L23" i="33"/>
  <c r="N23" i="33" s="1"/>
  <c r="O23" i="33" s="1"/>
  <c r="E21" i="33"/>
  <c r="L21" i="33"/>
  <c r="N21" i="33" s="1"/>
  <c r="O21" i="33" s="1"/>
  <c r="G20" i="33"/>
  <c r="L20" i="33"/>
  <c r="P20" i="33" s="1"/>
  <c r="Q20" i="33" s="1"/>
  <c r="T19" i="33"/>
  <c r="U19" i="33" s="1"/>
  <c r="L18" i="33"/>
  <c r="T18" i="33"/>
  <c r="U18" i="33" s="1"/>
  <c r="L17" i="33"/>
  <c r="N17" i="33" s="1"/>
  <c r="O17" i="33" s="1"/>
  <c r="T16" i="33"/>
  <c r="U16" i="33" s="1"/>
  <c r="E15" i="33"/>
  <c r="T15" i="33"/>
  <c r="U15" i="33" s="1"/>
  <c r="G14" i="33"/>
  <c r="L14" i="33"/>
  <c r="P14" i="33" s="1"/>
  <c r="Q14" i="33" s="1"/>
  <c r="L13" i="33"/>
  <c r="N13" i="33" s="1"/>
  <c r="O13" i="33" s="1"/>
  <c r="T13" i="33"/>
  <c r="U13" i="33" s="1"/>
  <c r="E12" i="33"/>
  <c r="L12" i="33"/>
  <c r="N12" i="33" s="1"/>
  <c r="O12" i="33" s="1"/>
  <c r="G11" i="33"/>
  <c r="L10" i="33"/>
  <c r="M10" i="33" s="1"/>
  <c r="T10" i="33"/>
  <c r="U10" i="33" s="1"/>
  <c r="L9" i="33"/>
  <c r="N9" i="33" s="1"/>
  <c r="O9" i="33" s="1"/>
  <c r="T9" i="33"/>
  <c r="U9" i="33" s="1"/>
  <c r="L8" i="33"/>
  <c r="P8" i="33" s="1"/>
  <c r="Q8" i="33" s="1"/>
  <c r="L35" i="31"/>
  <c r="N35" i="31" s="1"/>
  <c r="O35" i="31" s="1"/>
  <c r="R34" i="31"/>
  <c r="S34" i="31" s="1"/>
  <c r="L34" i="31"/>
  <c r="T34" i="31"/>
  <c r="U34" i="31" s="1"/>
  <c r="E33" i="31"/>
  <c r="T33" i="31"/>
  <c r="U33" i="31" s="1"/>
  <c r="G32" i="31"/>
  <c r="L32" i="31"/>
  <c r="M32" i="31" s="1"/>
  <c r="R31" i="31"/>
  <c r="S31" i="31" s="1"/>
  <c r="E31" i="31"/>
  <c r="T31" i="31"/>
  <c r="U31" i="31" s="1"/>
  <c r="G30" i="31"/>
  <c r="L30" i="31"/>
  <c r="M30" i="31" s="1"/>
  <c r="T30" i="31"/>
  <c r="U30" i="31" s="1"/>
  <c r="R29" i="31"/>
  <c r="S29" i="31" s="1"/>
  <c r="L29" i="31"/>
  <c r="N29" i="31" s="1"/>
  <c r="O29" i="31" s="1"/>
  <c r="E28" i="31"/>
  <c r="L28" i="31"/>
  <c r="P28" i="31" s="1"/>
  <c r="Q28" i="31" s="1"/>
  <c r="G27" i="31"/>
  <c r="E27" i="31"/>
  <c r="L27" i="31"/>
  <c r="N27" i="31" s="1"/>
  <c r="O27" i="31" s="1"/>
  <c r="G26" i="31"/>
  <c r="L26" i="31"/>
  <c r="M26" i="31" s="1"/>
  <c r="L25" i="31"/>
  <c r="N25" i="31" s="1"/>
  <c r="O25" i="31" s="1"/>
  <c r="T25" i="31"/>
  <c r="U25" i="31" s="1"/>
  <c r="L24" i="31"/>
  <c r="M24" i="31" s="1"/>
  <c r="T24" i="31"/>
  <c r="U24" i="31" s="1"/>
  <c r="R23" i="31"/>
  <c r="S23" i="31" s="1"/>
  <c r="L23" i="31"/>
  <c r="N23" i="31" s="1"/>
  <c r="O23" i="31" s="1"/>
  <c r="E22" i="31"/>
  <c r="T22" i="31"/>
  <c r="U22" i="31" s="1"/>
  <c r="G21" i="31"/>
  <c r="E21" i="31"/>
  <c r="L21" i="31"/>
  <c r="N21" i="31" s="1"/>
  <c r="O21" i="31" s="1"/>
  <c r="T21" i="31"/>
  <c r="U21" i="31" s="1"/>
  <c r="G20" i="31"/>
  <c r="R20" i="31"/>
  <c r="S20" i="31" s="1"/>
  <c r="L20" i="31"/>
  <c r="M20" i="31" s="1"/>
  <c r="R19" i="31"/>
  <c r="S19" i="31" s="1"/>
  <c r="E19" i="31"/>
  <c r="L19" i="31"/>
  <c r="N19" i="31" s="1"/>
  <c r="O19" i="31" s="1"/>
  <c r="G18" i="31"/>
  <c r="E18" i="31"/>
  <c r="L18" i="31"/>
  <c r="T18" i="31"/>
  <c r="U18" i="31" s="1"/>
  <c r="G17" i="31"/>
  <c r="L17" i="31"/>
  <c r="N17" i="31" s="1"/>
  <c r="O17" i="31" s="1"/>
  <c r="R16" i="31"/>
  <c r="S16" i="31" s="1"/>
  <c r="L16" i="31"/>
  <c r="N16" i="31" s="1"/>
  <c r="O16" i="31" s="1"/>
  <c r="T16" i="31"/>
  <c r="U16" i="31" s="1"/>
  <c r="E15" i="31"/>
  <c r="L15" i="31"/>
  <c r="N15" i="31" s="1"/>
  <c r="O15" i="31" s="1"/>
  <c r="T15" i="31"/>
  <c r="U15" i="31" s="1"/>
  <c r="G14" i="31"/>
  <c r="R14" i="31"/>
  <c r="S14" i="31" s="1"/>
  <c r="L14" i="31"/>
  <c r="M14" i="31" s="1"/>
  <c r="R13" i="31"/>
  <c r="S13" i="31" s="1"/>
  <c r="E13" i="31"/>
  <c r="T13" i="31"/>
  <c r="U13" i="31" s="1"/>
  <c r="G12" i="31"/>
  <c r="E12" i="31"/>
  <c r="L12" i="31"/>
  <c r="T12" i="31"/>
  <c r="U12" i="31" s="1"/>
  <c r="G11" i="31"/>
  <c r="R11" i="31"/>
  <c r="S11" i="31" s="1"/>
  <c r="L11" i="31"/>
  <c r="N11" i="31" s="1"/>
  <c r="O11" i="31" s="1"/>
  <c r="R10" i="31"/>
  <c r="S10" i="31" s="1"/>
  <c r="E10" i="31"/>
  <c r="L10" i="31"/>
  <c r="P10" i="31" s="1"/>
  <c r="Q10" i="31" s="1"/>
  <c r="G9" i="31"/>
  <c r="E9" i="31"/>
  <c r="L9" i="31"/>
  <c r="N9" i="31" s="1"/>
  <c r="O9" i="31" s="1"/>
  <c r="T9" i="31"/>
  <c r="U9" i="31" s="1"/>
  <c r="G8" i="31"/>
  <c r="L8" i="31"/>
  <c r="M8" i="31" s="1"/>
  <c r="T27" i="29"/>
  <c r="U27" i="29" s="1"/>
  <c r="G21" i="29"/>
  <c r="E19" i="29"/>
  <c r="E18" i="29"/>
  <c r="G11" i="29"/>
  <c r="L10" i="29"/>
  <c r="P10" i="29" s="1"/>
  <c r="Q10" i="29" s="1"/>
  <c r="L9" i="29"/>
  <c r="N9" i="29" s="1"/>
  <c r="O9" i="29" s="1"/>
  <c r="G35" i="27"/>
  <c r="R35" i="27"/>
  <c r="S35" i="27" s="1"/>
  <c r="L35" i="27"/>
  <c r="N35" i="27" s="1"/>
  <c r="O35" i="27" s="1"/>
  <c r="R34" i="27"/>
  <c r="S34" i="27" s="1"/>
  <c r="E34" i="27"/>
  <c r="L34" i="27"/>
  <c r="N34" i="27" s="1"/>
  <c r="O34" i="27" s="1"/>
  <c r="T34" i="27"/>
  <c r="U34" i="27" s="1"/>
  <c r="G33" i="27"/>
  <c r="E33" i="27"/>
  <c r="L33" i="27"/>
  <c r="N33" i="27" s="1"/>
  <c r="O33" i="27" s="1"/>
  <c r="T33" i="27"/>
  <c r="U33" i="27" s="1"/>
  <c r="G32" i="27"/>
  <c r="R32" i="27"/>
  <c r="S32" i="27" s="1"/>
  <c r="R31" i="27"/>
  <c r="S31" i="27" s="1"/>
  <c r="E31" i="27"/>
  <c r="L31" i="27"/>
  <c r="N31" i="27" s="1"/>
  <c r="O31" i="27" s="1"/>
  <c r="T31" i="27"/>
  <c r="U31" i="27" s="1"/>
  <c r="G30" i="27"/>
  <c r="E30" i="27"/>
  <c r="L30" i="27"/>
  <c r="M30" i="27" s="1"/>
  <c r="T30" i="27"/>
  <c r="U30" i="27" s="1"/>
  <c r="G29" i="27"/>
  <c r="R29" i="27"/>
  <c r="S29" i="27" s="1"/>
  <c r="L29" i="27"/>
  <c r="N29" i="27" s="1"/>
  <c r="O29" i="27" s="1"/>
  <c r="E28" i="27"/>
  <c r="L28" i="27"/>
  <c r="P28" i="27" s="1"/>
  <c r="Q28" i="27" s="1"/>
  <c r="T28" i="27"/>
  <c r="U28" i="27" s="1"/>
  <c r="G27" i="27"/>
  <c r="E27" i="27"/>
  <c r="L27" i="27"/>
  <c r="N27" i="27" s="1"/>
  <c r="O27" i="27" s="1"/>
  <c r="T27" i="27"/>
  <c r="U27" i="27" s="1"/>
  <c r="G26" i="27"/>
  <c r="R26" i="27"/>
  <c r="S26" i="27" s="1"/>
  <c r="L26" i="27"/>
  <c r="N26" i="27" s="1"/>
  <c r="O26" i="27" s="1"/>
  <c r="R25" i="27"/>
  <c r="S25" i="27" s="1"/>
  <c r="E25" i="27"/>
  <c r="L25" i="27"/>
  <c r="N25" i="27" s="1"/>
  <c r="O25" i="27" s="1"/>
  <c r="T25" i="27"/>
  <c r="U25" i="27" s="1"/>
  <c r="G24" i="27"/>
  <c r="E24" i="27"/>
  <c r="L24" i="27"/>
  <c r="M24" i="27" s="1"/>
  <c r="T24" i="27"/>
  <c r="U24" i="27" s="1"/>
  <c r="G23" i="27"/>
  <c r="R23" i="27"/>
  <c r="S23" i="27" s="1"/>
  <c r="R22" i="27"/>
  <c r="S22" i="27" s="1"/>
  <c r="E22" i="27"/>
  <c r="L22" i="27"/>
  <c r="T22" i="27"/>
  <c r="U22" i="27" s="1"/>
  <c r="G21" i="27"/>
  <c r="E21" i="27"/>
  <c r="L21" i="27"/>
  <c r="N21" i="27" s="1"/>
  <c r="O21" i="27" s="1"/>
  <c r="T21" i="27"/>
  <c r="U21" i="27" s="1"/>
  <c r="G20" i="27"/>
  <c r="R20" i="27"/>
  <c r="S20" i="27" s="1"/>
  <c r="L20" i="27"/>
  <c r="N20" i="27" s="1"/>
  <c r="O20" i="27" s="1"/>
  <c r="E19" i="27"/>
  <c r="L19" i="27"/>
  <c r="T19" i="27"/>
  <c r="U19" i="27" s="1"/>
  <c r="G18" i="27"/>
  <c r="E18" i="27"/>
  <c r="L18" i="27"/>
  <c r="T18" i="27"/>
  <c r="U18" i="27" s="1"/>
  <c r="G17" i="27"/>
  <c r="R17" i="27"/>
  <c r="S17" i="27" s="1"/>
  <c r="L17" i="27"/>
  <c r="N17" i="27" s="1"/>
  <c r="O17" i="27" s="1"/>
  <c r="R16" i="27"/>
  <c r="S16" i="27" s="1"/>
  <c r="E16" i="27"/>
  <c r="L16" i="27"/>
  <c r="N16" i="27" s="1"/>
  <c r="O16" i="27" s="1"/>
  <c r="T16" i="27"/>
  <c r="U16" i="27" s="1"/>
  <c r="G15" i="27"/>
  <c r="E15" i="27"/>
  <c r="L15" i="27"/>
  <c r="N15" i="27" s="1"/>
  <c r="O15" i="27" s="1"/>
  <c r="T15" i="27"/>
  <c r="U15" i="27" s="1"/>
  <c r="G14" i="27"/>
  <c r="R14" i="27"/>
  <c r="S14" i="27" s="1"/>
  <c r="R13" i="27"/>
  <c r="S13" i="27" s="1"/>
  <c r="E13" i="27"/>
  <c r="L13" i="27"/>
  <c r="N13" i="27" s="1"/>
  <c r="O13" i="27" s="1"/>
  <c r="T13" i="27"/>
  <c r="U13" i="27" s="1"/>
  <c r="G12" i="27"/>
  <c r="E12" i="27"/>
  <c r="L12" i="27"/>
  <c r="N12" i="27" s="1"/>
  <c r="O12" i="27" s="1"/>
  <c r="T12" i="27"/>
  <c r="U12" i="27" s="1"/>
  <c r="G11" i="27"/>
  <c r="R11" i="27"/>
  <c r="S11" i="27" s="1"/>
  <c r="L11" i="27"/>
  <c r="M11" i="27" s="1"/>
  <c r="E10" i="27"/>
  <c r="L10" i="27"/>
  <c r="P10" i="27" s="1"/>
  <c r="Q10" i="27" s="1"/>
  <c r="T10" i="27"/>
  <c r="U10" i="27" s="1"/>
  <c r="G9" i="27"/>
  <c r="E9" i="27"/>
  <c r="L9" i="27"/>
  <c r="T9" i="27"/>
  <c r="U9" i="27" s="1"/>
  <c r="G8" i="27"/>
  <c r="R8" i="27"/>
  <c r="S8" i="27" s="1"/>
  <c r="L8" i="27"/>
  <c r="G35" i="51"/>
  <c r="E35" i="51"/>
  <c r="L35" i="51"/>
  <c r="T35" i="51"/>
  <c r="U35" i="51" s="1"/>
  <c r="G34" i="51"/>
  <c r="R34" i="51"/>
  <c r="S34" i="51" s="1"/>
  <c r="L34" i="51"/>
  <c r="P34" i="51" s="1"/>
  <c r="Q34" i="51" s="1"/>
  <c r="R33" i="51"/>
  <c r="S33" i="51" s="1"/>
  <c r="E33" i="51"/>
  <c r="L33" i="51"/>
  <c r="T33" i="51"/>
  <c r="U33" i="51" s="1"/>
  <c r="G32" i="51"/>
  <c r="E32" i="51"/>
  <c r="L32" i="51"/>
  <c r="T32" i="51"/>
  <c r="U32" i="51" s="1"/>
  <c r="G31" i="51"/>
  <c r="R31" i="51"/>
  <c r="S31" i="51" s="1"/>
  <c r="L31" i="51"/>
  <c r="R30" i="51"/>
  <c r="S30" i="51" s="1"/>
  <c r="E30" i="51"/>
  <c r="L30" i="51"/>
  <c r="M30" i="51" s="1"/>
  <c r="T30" i="51"/>
  <c r="U30" i="51" s="1"/>
  <c r="G29" i="51"/>
  <c r="E29" i="51"/>
  <c r="L29" i="51"/>
  <c r="T29" i="51"/>
  <c r="U29" i="51" s="1"/>
  <c r="G28" i="51"/>
  <c r="R28" i="51"/>
  <c r="S28" i="51" s="1"/>
  <c r="L28" i="51"/>
  <c r="P28" i="51" s="1"/>
  <c r="Q28" i="51" s="1"/>
  <c r="R27" i="51"/>
  <c r="S27" i="51" s="1"/>
  <c r="E27" i="51"/>
  <c r="L27" i="51"/>
  <c r="T27" i="51"/>
  <c r="U27" i="51" s="1"/>
  <c r="G26" i="51"/>
  <c r="E26" i="51"/>
  <c r="L26" i="51"/>
  <c r="N26" i="51" s="1"/>
  <c r="O26" i="51" s="1"/>
  <c r="T26" i="51"/>
  <c r="U26" i="51" s="1"/>
  <c r="G25" i="51"/>
  <c r="R25" i="51"/>
  <c r="S25" i="51" s="1"/>
  <c r="L25" i="51"/>
  <c r="R24" i="51"/>
  <c r="S24" i="51" s="1"/>
  <c r="E24" i="51"/>
  <c r="L24" i="51"/>
  <c r="N24" i="51" s="1"/>
  <c r="O24" i="51" s="1"/>
  <c r="T24" i="51"/>
  <c r="U24" i="51" s="1"/>
  <c r="G23" i="51"/>
  <c r="E23" i="51"/>
  <c r="L23" i="51"/>
  <c r="T23" i="51"/>
  <c r="U23" i="51" s="1"/>
  <c r="G22" i="51"/>
  <c r="R22" i="51"/>
  <c r="S22" i="51" s="1"/>
  <c r="L22" i="51"/>
  <c r="P22" i="51" s="1"/>
  <c r="Q22" i="51" s="1"/>
  <c r="R21" i="51"/>
  <c r="S21" i="51" s="1"/>
  <c r="E21" i="51"/>
  <c r="L21" i="51"/>
  <c r="T21" i="51"/>
  <c r="U21" i="51" s="1"/>
  <c r="G20" i="51"/>
  <c r="E20" i="51"/>
  <c r="L20" i="51"/>
  <c r="P20" i="51" s="1"/>
  <c r="Q20" i="51" s="1"/>
  <c r="T20" i="51"/>
  <c r="U20" i="51" s="1"/>
  <c r="G19" i="51"/>
  <c r="R19" i="51"/>
  <c r="S19" i="51" s="1"/>
  <c r="L19" i="51"/>
  <c r="R18" i="51"/>
  <c r="S18" i="51" s="1"/>
  <c r="E18" i="51"/>
  <c r="L18" i="51"/>
  <c r="T18" i="51"/>
  <c r="U18" i="51" s="1"/>
  <c r="G17" i="51"/>
  <c r="E17" i="51"/>
  <c r="L17" i="51"/>
  <c r="T17" i="51"/>
  <c r="U17" i="51" s="1"/>
  <c r="G16" i="51"/>
  <c r="R16" i="51"/>
  <c r="S16" i="51" s="1"/>
  <c r="L16" i="51"/>
  <c r="R15" i="51"/>
  <c r="S15" i="51" s="1"/>
  <c r="E15" i="51"/>
  <c r="L15" i="51"/>
  <c r="T15" i="51"/>
  <c r="U15" i="51" s="1"/>
  <c r="G14" i="51"/>
  <c r="E14" i="51"/>
  <c r="L14" i="51"/>
  <c r="T14" i="51"/>
  <c r="U14" i="51" s="1"/>
  <c r="G13" i="51"/>
  <c r="R13" i="51"/>
  <c r="S13" i="51" s="1"/>
  <c r="L13" i="51"/>
  <c r="R12" i="51"/>
  <c r="S12" i="51" s="1"/>
  <c r="E12" i="51"/>
  <c r="L12" i="51"/>
  <c r="M12" i="51" s="1"/>
  <c r="T12" i="51"/>
  <c r="U12" i="51" s="1"/>
  <c r="G11" i="51"/>
  <c r="E11" i="51"/>
  <c r="L11" i="51"/>
  <c r="T11" i="51"/>
  <c r="U11" i="51" s="1"/>
  <c r="G10" i="51"/>
  <c r="R10" i="51"/>
  <c r="S10" i="51" s="1"/>
  <c r="L10" i="51"/>
  <c r="P10" i="51" s="1"/>
  <c r="Q10" i="51" s="1"/>
  <c r="R9" i="51"/>
  <c r="S9" i="51" s="1"/>
  <c r="E9" i="51"/>
  <c r="L9" i="51"/>
  <c r="T9" i="51"/>
  <c r="U9" i="51" s="1"/>
  <c r="G8" i="51"/>
  <c r="E8" i="51"/>
  <c r="L8" i="51"/>
  <c r="T8" i="51"/>
  <c r="U8" i="51" s="1"/>
  <c r="H12" i="58"/>
  <c r="I12" i="58"/>
  <c r="J12" i="58" s="1"/>
  <c r="K12" i="58"/>
  <c r="L12" i="58" s="1"/>
  <c r="E35" i="53"/>
  <c r="L35" i="53"/>
  <c r="N35" i="53" s="1"/>
  <c r="O35" i="53" s="1"/>
  <c r="T35" i="53"/>
  <c r="U35" i="53" s="1"/>
  <c r="G34" i="53"/>
  <c r="E34" i="53"/>
  <c r="L34" i="53"/>
  <c r="M34" i="53" s="1"/>
  <c r="T34" i="53"/>
  <c r="U34" i="53" s="1"/>
  <c r="G33" i="53"/>
  <c r="R33" i="53"/>
  <c r="S33" i="53" s="1"/>
  <c r="T33" i="53"/>
  <c r="U33" i="53" s="1"/>
  <c r="E32" i="53"/>
  <c r="L32" i="53"/>
  <c r="T32" i="53"/>
  <c r="U32" i="53" s="1"/>
  <c r="G31" i="53"/>
  <c r="E31" i="53"/>
  <c r="L31" i="53"/>
  <c r="M31" i="53" s="1"/>
  <c r="T31" i="53"/>
  <c r="U31" i="53" s="1"/>
  <c r="G30" i="53"/>
  <c r="R30" i="53"/>
  <c r="S30" i="53" s="1"/>
  <c r="T30" i="53"/>
  <c r="U30" i="53" s="1"/>
  <c r="E29" i="53"/>
  <c r="L29" i="53"/>
  <c r="T29" i="53"/>
  <c r="U29" i="53" s="1"/>
  <c r="G28" i="53"/>
  <c r="E28" i="53"/>
  <c r="L28" i="53"/>
  <c r="M28" i="53" s="1"/>
  <c r="T28" i="53"/>
  <c r="U28" i="53" s="1"/>
  <c r="G27" i="53"/>
  <c r="R27" i="53"/>
  <c r="S27" i="53" s="1"/>
  <c r="T27" i="53"/>
  <c r="U27" i="53" s="1"/>
  <c r="E26" i="53"/>
  <c r="L26" i="53"/>
  <c r="M26" i="53" s="1"/>
  <c r="T26" i="53"/>
  <c r="U26" i="53" s="1"/>
  <c r="G25" i="53"/>
  <c r="E25" i="53"/>
  <c r="L25" i="53"/>
  <c r="M25" i="53" s="1"/>
  <c r="T25" i="53"/>
  <c r="U25" i="53" s="1"/>
  <c r="G24" i="53"/>
  <c r="R24" i="53"/>
  <c r="S24" i="53" s="1"/>
  <c r="T24" i="53"/>
  <c r="U24" i="53" s="1"/>
  <c r="E23" i="53"/>
  <c r="L23" i="53"/>
  <c r="N23" i="53" s="1"/>
  <c r="O23" i="53" s="1"/>
  <c r="T23" i="53"/>
  <c r="U23" i="53" s="1"/>
  <c r="G22" i="53"/>
  <c r="E22" i="53"/>
  <c r="L22" i="53"/>
  <c r="M22" i="53" s="1"/>
  <c r="T22" i="53"/>
  <c r="U22" i="53" s="1"/>
  <c r="G21" i="53"/>
  <c r="R21" i="53"/>
  <c r="S21" i="53" s="1"/>
  <c r="T21" i="53"/>
  <c r="U21" i="53" s="1"/>
  <c r="E20" i="53"/>
  <c r="L20" i="53"/>
  <c r="T20" i="53"/>
  <c r="U20" i="53" s="1"/>
  <c r="G19" i="53"/>
  <c r="E19" i="53"/>
  <c r="L19" i="53"/>
  <c r="M19" i="53" s="1"/>
  <c r="T19" i="53"/>
  <c r="U19" i="53" s="1"/>
  <c r="G18" i="53"/>
  <c r="R18" i="53"/>
  <c r="S18" i="53" s="1"/>
  <c r="T18" i="53"/>
  <c r="U18" i="53" s="1"/>
  <c r="E17" i="53"/>
  <c r="L17" i="53"/>
  <c r="T17" i="53"/>
  <c r="U17" i="53" s="1"/>
  <c r="G16" i="53"/>
  <c r="E16" i="53"/>
  <c r="L16" i="53"/>
  <c r="M16" i="53" s="1"/>
  <c r="T16" i="53"/>
  <c r="U16" i="53" s="1"/>
  <c r="G15" i="53"/>
  <c r="R15" i="53"/>
  <c r="S15" i="53" s="1"/>
  <c r="T15" i="53"/>
  <c r="U15" i="53" s="1"/>
  <c r="E14" i="53"/>
  <c r="L14" i="53"/>
  <c r="T14" i="53"/>
  <c r="U14" i="53" s="1"/>
  <c r="G13" i="53"/>
  <c r="E13" i="53"/>
  <c r="L13" i="53"/>
  <c r="M13" i="53" s="1"/>
  <c r="T13" i="53"/>
  <c r="U13" i="53" s="1"/>
  <c r="G12" i="53"/>
  <c r="R12" i="53"/>
  <c r="S12" i="53" s="1"/>
  <c r="T12" i="53"/>
  <c r="U12" i="53" s="1"/>
  <c r="E11" i="53"/>
  <c r="L11" i="53"/>
  <c r="T11" i="53"/>
  <c r="U11" i="53" s="1"/>
  <c r="G10" i="53"/>
  <c r="E10" i="53"/>
  <c r="L10" i="53"/>
  <c r="M10" i="53" s="1"/>
  <c r="T10" i="53"/>
  <c r="U10" i="53" s="1"/>
  <c r="G9" i="53"/>
  <c r="R9" i="53"/>
  <c r="S9" i="53" s="1"/>
  <c r="T9" i="53"/>
  <c r="U9" i="53" s="1"/>
  <c r="E8" i="53"/>
  <c r="L8" i="53"/>
  <c r="M8" i="53" s="1"/>
  <c r="T8" i="53"/>
  <c r="U8" i="53" s="1"/>
  <c r="G35" i="45"/>
  <c r="R35" i="45"/>
  <c r="S35" i="45" s="1"/>
  <c r="L35" i="45"/>
  <c r="R34" i="45"/>
  <c r="S34" i="45" s="1"/>
  <c r="E34" i="45"/>
  <c r="L34" i="45"/>
  <c r="M34" i="45" s="1"/>
  <c r="T34" i="45"/>
  <c r="U34" i="45" s="1"/>
  <c r="G33" i="45"/>
  <c r="E33" i="45"/>
  <c r="L33" i="45"/>
  <c r="P33" i="45" s="1"/>
  <c r="Q33" i="45" s="1"/>
  <c r="T33" i="45"/>
  <c r="U33" i="45" s="1"/>
  <c r="G32" i="45"/>
  <c r="R32" i="45"/>
  <c r="S32" i="45" s="1"/>
  <c r="L32" i="45"/>
  <c r="M32" i="45" s="1"/>
  <c r="R31" i="45"/>
  <c r="S31" i="45" s="1"/>
  <c r="E31" i="45"/>
  <c r="L31" i="45"/>
  <c r="T31" i="45"/>
  <c r="U31" i="45" s="1"/>
  <c r="G30" i="45"/>
  <c r="E30" i="45"/>
  <c r="L30" i="45"/>
  <c r="M30" i="45" s="1"/>
  <c r="T30" i="45"/>
  <c r="U30" i="45" s="1"/>
  <c r="G29" i="45"/>
  <c r="R29" i="45"/>
  <c r="S29" i="45" s="1"/>
  <c r="L29" i="45"/>
  <c r="P29" i="45" s="1"/>
  <c r="Q29" i="45" s="1"/>
  <c r="R28" i="45"/>
  <c r="S28" i="45" s="1"/>
  <c r="E28" i="45"/>
  <c r="L28" i="45"/>
  <c r="M28" i="45" s="1"/>
  <c r="T28" i="45"/>
  <c r="U28" i="45" s="1"/>
  <c r="G27" i="45"/>
  <c r="E27" i="45"/>
  <c r="L27" i="45"/>
  <c r="P27" i="45" s="1"/>
  <c r="Q27" i="45" s="1"/>
  <c r="T27" i="45"/>
  <c r="U27" i="45" s="1"/>
  <c r="G26" i="45"/>
  <c r="R26" i="45"/>
  <c r="S26" i="45" s="1"/>
  <c r="L26" i="45"/>
  <c r="M26" i="45" s="1"/>
  <c r="R25" i="45"/>
  <c r="S25" i="45" s="1"/>
  <c r="E25" i="45"/>
  <c r="L25" i="45"/>
  <c r="N25" i="45" s="1"/>
  <c r="O25" i="45" s="1"/>
  <c r="T25" i="45"/>
  <c r="U25" i="45" s="1"/>
  <c r="G24" i="45"/>
  <c r="E24" i="45"/>
  <c r="L24" i="45"/>
  <c r="M24" i="45" s="1"/>
  <c r="T24" i="45"/>
  <c r="U24" i="45" s="1"/>
  <c r="G23" i="45"/>
  <c r="R23" i="45"/>
  <c r="S23" i="45" s="1"/>
  <c r="L23" i="45"/>
  <c r="N23" i="45" s="1"/>
  <c r="O23" i="45" s="1"/>
  <c r="R22" i="45"/>
  <c r="S22" i="45" s="1"/>
  <c r="E22" i="45"/>
  <c r="L22" i="45"/>
  <c r="M22" i="45" s="1"/>
  <c r="T22" i="45"/>
  <c r="U22" i="45" s="1"/>
  <c r="G21" i="45"/>
  <c r="E21" i="45"/>
  <c r="L21" i="45"/>
  <c r="T21" i="45"/>
  <c r="U21" i="45" s="1"/>
  <c r="G20" i="45"/>
  <c r="R20" i="45"/>
  <c r="S20" i="45" s="1"/>
  <c r="L20" i="45"/>
  <c r="M20" i="45" s="1"/>
  <c r="R19" i="45"/>
  <c r="S19" i="45" s="1"/>
  <c r="E19" i="45"/>
  <c r="L19" i="45"/>
  <c r="T19" i="45"/>
  <c r="U19" i="45" s="1"/>
  <c r="G18" i="45"/>
  <c r="E18" i="45"/>
  <c r="L18" i="45"/>
  <c r="M18" i="45" s="1"/>
  <c r="T18" i="45"/>
  <c r="U18" i="45" s="1"/>
  <c r="G17" i="45"/>
  <c r="R17" i="45"/>
  <c r="S17" i="45" s="1"/>
  <c r="L17" i="45"/>
  <c r="M17" i="45" s="1"/>
  <c r="R16" i="45"/>
  <c r="S16" i="45" s="1"/>
  <c r="E16" i="45"/>
  <c r="L16" i="45"/>
  <c r="M16" i="45" s="1"/>
  <c r="T16" i="45"/>
  <c r="U16" i="45" s="1"/>
  <c r="G15" i="45"/>
  <c r="E15" i="45"/>
  <c r="L15" i="45"/>
  <c r="N15" i="45" s="1"/>
  <c r="O15" i="45" s="1"/>
  <c r="T15" i="45"/>
  <c r="U15" i="45" s="1"/>
  <c r="G14" i="45"/>
  <c r="R14" i="45"/>
  <c r="S14" i="45" s="1"/>
  <c r="L14" i="45"/>
  <c r="M14" i="45" s="1"/>
  <c r="R13" i="45"/>
  <c r="S13" i="45" s="1"/>
  <c r="E13" i="45"/>
  <c r="L13" i="45"/>
  <c r="M13" i="45" s="1"/>
  <c r="T13" i="45"/>
  <c r="U13" i="45" s="1"/>
  <c r="G12" i="45"/>
  <c r="E12" i="45"/>
  <c r="L12" i="45"/>
  <c r="M12" i="45" s="1"/>
  <c r="T12" i="45"/>
  <c r="U12" i="45" s="1"/>
  <c r="G11" i="45"/>
  <c r="R11" i="45"/>
  <c r="S11" i="45" s="1"/>
  <c r="L11" i="45"/>
  <c r="N11" i="45" s="1"/>
  <c r="O11" i="45" s="1"/>
  <c r="R10" i="45"/>
  <c r="S10" i="45" s="1"/>
  <c r="E10" i="45"/>
  <c r="L10" i="45"/>
  <c r="M10" i="45" s="1"/>
  <c r="T10" i="45"/>
  <c r="U10" i="45" s="1"/>
  <c r="G9" i="45"/>
  <c r="E9" i="45"/>
  <c r="L9" i="45"/>
  <c r="T9" i="45"/>
  <c r="U9" i="45" s="1"/>
  <c r="G8" i="45"/>
  <c r="R8" i="45"/>
  <c r="S8" i="45" s="1"/>
  <c r="L8" i="45"/>
  <c r="M8" i="45" s="1"/>
  <c r="E16" i="41"/>
  <c r="L16" i="41"/>
  <c r="M16" i="41" s="1"/>
  <c r="E9" i="41"/>
  <c r="T9" i="41"/>
  <c r="U9" i="41" s="1"/>
  <c r="L35" i="15"/>
  <c r="E34" i="15"/>
  <c r="L34" i="15"/>
  <c r="T34" i="15"/>
  <c r="U34" i="15" s="1"/>
  <c r="G33" i="15"/>
  <c r="E33" i="15"/>
  <c r="G32" i="15"/>
  <c r="L32" i="15"/>
  <c r="R31" i="15"/>
  <c r="S31" i="15" s="1"/>
  <c r="E31" i="15"/>
  <c r="L31" i="15"/>
  <c r="T31" i="15"/>
  <c r="U31" i="15" s="1"/>
  <c r="G30" i="15"/>
  <c r="L30" i="15"/>
  <c r="R29" i="15"/>
  <c r="S29" i="15" s="1"/>
  <c r="L29" i="15"/>
  <c r="E28" i="15"/>
  <c r="L28" i="15"/>
  <c r="T28" i="15"/>
  <c r="U28" i="15" s="1"/>
  <c r="G27" i="15"/>
  <c r="T27" i="15"/>
  <c r="U27" i="15" s="1"/>
  <c r="L26" i="15"/>
  <c r="E25" i="15"/>
  <c r="L25" i="15"/>
  <c r="T25" i="15"/>
  <c r="U25" i="15" s="1"/>
  <c r="G24" i="15"/>
  <c r="E24" i="15"/>
  <c r="G23" i="15"/>
  <c r="L23" i="15"/>
  <c r="R22" i="15"/>
  <c r="S22" i="15" s="1"/>
  <c r="E22" i="15"/>
  <c r="L22" i="15"/>
  <c r="T22" i="15"/>
  <c r="U22" i="15" s="1"/>
  <c r="G21" i="15"/>
  <c r="L21" i="15"/>
  <c r="R20" i="15"/>
  <c r="S20" i="15" s="1"/>
  <c r="L20" i="15"/>
  <c r="E19" i="15"/>
  <c r="L19" i="15"/>
  <c r="T19" i="15"/>
  <c r="U19" i="15" s="1"/>
  <c r="G18" i="15"/>
  <c r="T18" i="15"/>
  <c r="U18" i="15" s="1"/>
  <c r="L17" i="15"/>
  <c r="E16" i="15"/>
  <c r="L16" i="15"/>
  <c r="T16" i="15"/>
  <c r="U16" i="15" s="1"/>
  <c r="G15" i="15"/>
  <c r="E15" i="15"/>
  <c r="G14" i="15"/>
  <c r="L14" i="15"/>
  <c r="R13" i="15"/>
  <c r="S13" i="15" s="1"/>
  <c r="E13" i="15"/>
  <c r="L13" i="15"/>
  <c r="T13" i="15"/>
  <c r="U13" i="15" s="1"/>
  <c r="G12" i="15"/>
  <c r="L12" i="15"/>
  <c r="R11" i="15"/>
  <c r="S11" i="15" s="1"/>
  <c r="L11" i="15"/>
  <c r="E10" i="15"/>
  <c r="L10" i="15"/>
  <c r="T10" i="15"/>
  <c r="U10" i="15" s="1"/>
  <c r="G9" i="15"/>
  <c r="T9" i="15"/>
  <c r="U9" i="15" s="1"/>
  <c r="L8" i="15"/>
  <c r="G35" i="13"/>
  <c r="E33" i="13"/>
  <c r="L33" i="13"/>
  <c r="T33" i="13"/>
  <c r="U33" i="13" s="1"/>
  <c r="G32" i="13"/>
  <c r="E30" i="13"/>
  <c r="L30" i="13"/>
  <c r="T30" i="13"/>
  <c r="U30" i="13" s="1"/>
  <c r="G26" i="13"/>
  <c r="T24" i="13"/>
  <c r="U24" i="13" s="1"/>
  <c r="G23" i="13"/>
  <c r="L21" i="13"/>
  <c r="E15" i="13"/>
  <c r="L15" i="13"/>
  <c r="T15" i="13"/>
  <c r="U15" i="13" s="1"/>
  <c r="G14" i="13"/>
  <c r="E12" i="13"/>
  <c r="L12" i="13"/>
  <c r="T12" i="13"/>
  <c r="U12" i="13" s="1"/>
  <c r="G8" i="13"/>
  <c r="G35" i="25"/>
  <c r="G32" i="25"/>
  <c r="G26" i="25"/>
  <c r="G23" i="25"/>
  <c r="G14" i="25"/>
  <c r="G8" i="25"/>
  <c r="G32" i="39"/>
  <c r="E30" i="39"/>
  <c r="L30" i="39"/>
  <c r="T30" i="39"/>
  <c r="U30" i="39" s="1"/>
  <c r="G23" i="39"/>
  <c r="T21" i="39"/>
  <c r="U21" i="39" s="1"/>
  <c r="E12" i="39"/>
  <c r="L12" i="39"/>
  <c r="T12" i="39"/>
  <c r="U12" i="39" s="1"/>
  <c r="G11" i="1"/>
  <c r="M11" i="45"/>
  <c r="M15" i="45"/>
  <c r="P17" i="45"/>
  <c r="Q17" i="45" s="1"/>
  <c r="M19" i="45"/>
  <c r="N19" i="45"/>
  <c r="O19" i="45" s="1"/>
  <c r="P19" i="45"/>
  <c r="Q19" i="45" s="1"/>
  <c r="M23" i="45"/>
  <c r="M25" i="45"/>
  <c r="N29" i="45"/>
  <c r="O29" i="45" s="1"/>
  <c r="M33" i="45"/>
  <c r="N33" i="45"/>
  <c r="O33" i="45" s="1"/>
  <c r="M11" i="53"/>
  <c r="N11" i="53"/>
  <c r="O11" i="53" s="1"/>
  <c r="P11" i="53"/>
  <c r="Q11" i="53" s="1"/>
  <c r="P13" i="53"/>
  <c r="Q13" i="53" s="1"/>
  <c r="M14" i="53"/>
  <c r="M20" i="53"/>
  <c r="P23" i="53"/>
  <c r="Q23" i="53" s="1"/>
  <c r="M29" i="53"/>
  <c r="N29" i="53"/>
  <c r="O29" i="53" s="1"/>
  <c r="P29" i="53"/>
  <c r="Q29" i="53" s="1"/>
  <c r="P31" i="53"/>
  <c r="Q31" i="53" s="1"/>
  <c r="M32" i="53"/>
  <c r="N10" i="51"/>
  <c r="O10" i="51" s="1"/>
  <c r="N12" i="51"/>
  <c r="O12" i="51" s="1"/>
  <c r="M14" i="51"/>
  <c r="N14" i="51"/>
  <c r="O14" i="51" s="1"/>
  <c r="P14" i="51"/>
  <c r="Q14" i="51" s="1"/>
  <c r="M18" i="51"/>
  <c r="N18" i="51"/>
  <c r="O18" i="51" s="1"/>
  <c r="P18" i="51"/>
  <c r="Q18" i="51" s="1"/>
  <c r="N22" i="51"/>
  <c r="O22" i="51" s="1"/>
  <c r="P26" i="51"/>
  <c r="Q26" i="51" s="1"/>
  <c r="N28" i="51"/>
  <c r="O28" i="51" s="1"/>
  <c r="N30" i="51"/>
  <c r="O30" i="51" s="1"/>
  <c r="M32" i="51"/>
  <c r="N32" i="51"/>
  <c r="O32" i="51" s="1"/>
  <c r="P32" i="51"/>
  <c r="Q32" i="51" s="1"/>
  <c r="N34" i="51"/>
  <c r="O34" i="51" s="1"/>
  <c r="P12" i="27"/>
  <c r="Q12" i="27" s="1"/>
  <c r="M13" i="27"/>
  <c r="P15" i="27"/>
  <c r="Q15" i="27" s="1"/>
  <c r="P16" i="27"/>
  <c r="Q16" i="27" s="1"/>
  <c r="M18" i="27"/>
  <c r="N18" i="27"/>
  <c r="O18" i="27" s="1"/>
  <c r="P18" i="27"/>
  <c r="Q18" i="27" s="1"/>
  <c r="M21" i="27"/>
  <c r="M22" i="27"/>
  <c r="N22" i="27"/>
  <c r="O22" i="27" s="1"/>
  <c r="P22" i="27"/>
  <c r="Q22" i="27" s="1"/>
  <c r="N24" i="27"/>
  <c r="O24" i="27" s="1"/>
  <c r="P24" i="27"/>
  <c r="Q24" i="27" s="1"/>
  <c r="P27" i="27"/>
  <c r="Q27" i="27" s="1"/>
  <c r="M28" i="27"/>
  <c r="N28" i="27"/>
  <c r="O28" i="27" s="1"/>
  <c r="P30" i="27"/>
  <c r="Q30" i="27" s="1"/>
  <c r="P31" i="27"/>
  <c r="Q31" i="27" s="1"/>
  <c r="P34" i="27"/>
  <c r="Q34" i="27" s="1"/>
  <c r="M10" i="29"/>
  <c r="P8" i="31"/>
  <c r="Q8" i="31" s="1"/>
  <c r="M9" i="31"/>
  <c r="M10" i="31"/>
  <c r="M11" i="31"/>
  <c r="M12" i="31"/>
  <c r="N12" i="31"/>
  <c r="O12" i="31" s="1"/>
  <c r="P12" i="31"/>
  <c r="Q12" i="31" s="1"/>
  <c r="M13" i="31"/>
  <c r="P13" i="31"/>
  <c r="Q13" i="31" s="1"/>
  <c r="P14" i="31"/>
  <c r="Q14" i="31" s="1"/>
  <c r="M16" i="31"/>
  <c r="M17" i="31"/>
  <c r="M18" i="31"/>
  <c r="N18" i="31"/>
  <c r="O18" i="31" s="1"/>
  <c r="P18" i="31"/>
  <c r="Q18" i="31" s="1"/>
  <c r="M19" i="31"/>
  <c r="P19" i="31"/>
  <c r="Q19" i="31" s="1"/>
  <c r="P20" i="31"/>
  <c r="Q20" i="31" s="1"/>
  <c r="M22" i="31"/>
  <c r="N22" i="31"/>
  <c r="O22" i="31" s="1"/>
  <c r="P22" i="31"/>
  <c r="Q22" i="31" s="1"/>
  <c r="M23" i="31"/>
  <c r="P24" i="31"/>
  <c r="Q24" i="31" s="1"/>
  <c r="P26" i="31"/>
  <c r="Q26" i="31" s="1"/>
  <c r="M27" i="31"/>
  <c r="M28" i="31"/>
  <c r="N28" i="31"/>
  <c r="O28" i="31" s="1"/>
  <c r="P30" i="31"/>
  <c r="Q30" i="31" s="1"/>
  <c r="M31" i="31"/>
  <c r="P31" i="31"/>
  <c r="Q31" i="31" s="1"/>
  <c r="P32" i="31"/>
  <c r="Q32" i="31" s="1"/>
  <c r="M33" i="31"/>
  <c r="P33" i="31"/>
  <c r="Q33" i="31" s="1"/>
  <c r="M34" i="31"/>
  <c r="N34" i="31"/>
  <c r="O34" i="31" s="1"/>
  <c r="P34" i="31"/>
  <c r="Q34" i="31" s="1"/>
  <c r="M35" i="31"/>
  <c r="M9" i="33"/>
  <c r="P9" i="33"/>
  <c r="Q9" i="33" s="1"/>
  <c r="M13" i="33"/>
  <c r="N14" i="33"/>
  <c r="O14" i="33" s="1"/>
  <c r="M15" i="33"/>
  <c r="P15" i="33"/>
  <c r="Q15" i="33" s="1"/>
  <c r="M18" i="33"/>
  <c r="N18" i="33"/>
  <c r="O18" i="33" s="1"/>
  <c r="P18" i="33"/>
  <c r="Q18" i="33" s="1"/>
  <c r="N20" i="33"/>
  <c r="O20" i="33" s="1"/>
  <c r="M21" i="33"/>
  <c r="P21" i="33"/>
  <c r="Q21" i="33" s="1"/>
  <c r="N28" i="33"/>
  <c r="O28" i="33" s="1"/>
  <c r="P28" i="33"/>
  <c r="Q28" i="33" s="1"/>
  <c r="N22" i="35"/>
  <c r="O22" i="35" s="1"/>
  <c r="N10" i="23"/>
  <c r="O10" i="23" s="1"/>
  <c r="N15" i="23"/>
  <c r="O15" i="23" s="1"/>
  <c r="P15" i="23"/>
  <c r="Q15" i="23" s="1"/>
  <c r="P19" i="23"/>
  <c r="Q19" i="23" s="1"/>
  <c r="M21" i="23"/>
  <c r="P21" i="23"/>
  <c r="Q21" i="23" s="1"/>
  <c r="M27" i="23"/>
  <c r="P27" i="23"/>
  <c r="Q27" i="23" s="1"/>
  <c r="P29" i="23"/>
  <c r="Q29" i="23" s="1"/>
  <c r="P31" i="23"/>
  <c r="Q31" i="23" s="1"/>
  <c r="P33" i="23"/>
  <c r="Q33" i="23" s="1"/>
  <c r="N25" i="19"/>
  <c r="O25" i="19" s="1"/>
  <c r="I35" i="19"/>
  <c r="I23" i="19"/>
  <c r="I17" i="19"/>
  <c r="T13" i="19"/>
  <c r="U13" i="19" s="1"/>
  <c r="I35" i="23"/>
  <c r="T33" i="23"/>
  <c r="U33" i="23" s="1"/>
  <c r="I31" i="23"/>
  <c r="T31" i="23"/>
  <c r="U31" i="23" s="1"/>
  <c r="E29" i="23"/>
  <c r="T27" i="23"/>
  <c r="U27" i="23" s="1"/>
  <c r="T25" i="23"/>
  <c r="U25" i="23" s="1"/>
  <c r="I21" i="23"/>
  <c r="E21" i="23"/>
  <c r="I19" i="23"/>
  <c r="T19" i="23"/>
  <c r="U19" i="23" s="1"/>
  <c r="E17" i="23"/>
  <c r="I15" i="23"/>
  <c r="T15" i="23"/>
  <c r="U15" i="23" s="1"/>
  <c r="I13" i="23"/>
  <c r="T13" i="23"/>
  <c r="U13" i="23" s="1"/>
  <c r="E11" i="23"/>
  <c r="I9" i="23"/>
  <c r="E9" i="23"/>
  <c r="T9" i="23"/>
  <c r="U9" i="23" s="1"/>
  <c r="T35" i="35"/>
  <c r="U35" i="35" s="1"/>
  <c r="T29" i="33"/>
  <c r="U29" i="33" s="1"/>
  <c r="T31" i="33"/>
  <c r="U31" i="33" s="1"/>
  <c r="R31" i="33"/>
  <c r="S31" i="33" s="1"/>
  <c r="T33" i="33"/>
  <c r="U33" i="33" s="1"/>
  <c r="T35" i="33"/>
  <c r="U35" i="33" s="1"/>
  <c r="T9" i="35"/>
  <c r="U9" i="35" s="1"/>
  <c r="T15" i="35"/>
  <c r="U15" i="35" s="1"/>
  <c r="T21" i="35"/>
  <c r="U21" i="35" s="1"/>
  <c r="T23" i="35"/>
  <c r="U23" i="35" s="1"/>
  <c r="T27" i="35"/>
  <c r="U27" i="35" s="1"/>
  <c r="T33" i="35"/>
  <c r="U33" i="35" s="1"/>
  <c r="J17" i="1"/>
  <c r="K17" i="1" s="1"/>
  <c r="H17" i="1"/>
  <c r="I17" i="1" s="1"/>
  <c r="D17" i="1"/>
  <c r="J16" i="1"/>
  <c r="K16" i="1" s="1"/>
  <c r="H16" i="1"/>
  <c r="I16" i="1" s="1"/>
  <c r="D16" i="1"/>
  <c r="E16" i="1" s="1"/>
  <c r="J15" i="1"/>
  <c r="K15" i="1" s="1"/>
  <c r="H15" i="1"/>
  <c r="D15" i="1"/>
  <c r="J14" i="1"/>
  <c r="K14" i="1" s="1"/>
  <c r="H14" i="1"/>
  <c r="I14" i="1" s="1"/>
  <c r="D14" i="1"/>
  <c r="E14" i="1" s="1"/>
  <c r="J13" i="1"/>
  <c r="K13" i="1" s="1"/>
  <c r="H13" i="1"/>
  <c r="I13" i="1" s="1"/>
  <c r="D13" i="1"/>
  <c r="J12" i="1"/>
  <c r="K12" i="1" s="1"/>
  <c r="H12" i="1"/>
  <c r="I12" i="1" s="1"/>
  <c r="D12" i="1"/>
  <c r="T12" i="1" s="1"/>
  <c r="U12" i="1" s="1"/>
  <c r="J11" i="1"/>
  <c r="K11" i="1" s="1"/>
  <c r="H11" i="1"/>
  <c r="D11" i="1"/>
  <c r="J10" i="1"/>
  <c r="K10" i="1" s="1"/>
  <c r="H10" i="1"/>
  <c r="I10" i="1" s="1"/>
  <c r="D10" i="1"/>
  <c r="E10" i="1" s="1"/>
  <c r="J9" i="1"/>
  <c r="K9" i="1" s="1"/>
  <c r="H9" i="1"/>
  <c r="I9" i="1" s="1"/>
  <c r="D9" i="1"/>
  <c r="E9" i="1" s="1"/>
  <c r="J8" i="1"/>
  <c r="K8" i="1" s="1"/>
  <c r="H8" i="1"/>
  <c r="I8" i="1" s="1"/>
  <c r="T10" i="1"/>
  <c r="U10" i="1" s="1"/>
  <c r="G18" i="19"/>
  <c r="E34" i="19"/>
  <c r="E22" i="19"/>
  <c r="E16" i="19"/>
  <c r="L30" i="23"/>
  <c r="M30" i="23" s="1"/>
  <c r="E30" i="23"/>
  <c r="E26" i="23"/>
  <c r="L24" i="23"/>
  <c r="N24" i="23" s="1"/>
  <c r="O24" i="23" s="1"/>
  <c r="F8" i="1"/>
  <c r="G8" i="1" s="1"/>
  <c r="I18" i="23"/>
  <c r="I16" i="23"/>
  <c r="P33" i="59" l="1"/>
  <c r="R33" i="59"/>
  <c r="R26" i="59"/>
  <c r="P26" i="59"/>
  <c r="P34" i="59"/>
  <c r="R34" i="59"/>
  <c r="P31" i="59"/>
  <c r="R31" i="59"/>
  <c r="P21" i="59"/>
  <c r="R21" i="59"/>
  <c r="R16" i="59"/>
  <c r="P16" i="59"/>
  <c r="R17" i="59"/>
  <c r="P17" i="59"/>
  <c r="R19" i="59"/>
  <c r="P19" i="59"/>
  <c r="P24" i="59"/>
  <c r="R24" i="59"/>
  <c r="R32" i="59"/>
  <c r="P32" i="59"/>
  <c r="R23" i="59"/>
  <c r="P23" i="59"/>
  <c r="P25" i="59"/>
  <c r="R25" i="59"/>
  <c r="P15" i="59"/>
  <c r="R15" i="59"/>
  <c r="P22" i="59"/>
  <c r="R22" i="59"/>
  <c r="P28" i="59"/>
  <c r="R28" i="59"/>
  <c r="P9" i="59"/>
  <c r="R9" i="59"/>
  <c r="P14" i="59"/>
  <c r="R14" i="59"/>
  <c r="P18" i="59"/>
  <c r="R18" i="59"/>
  <c r="P27" i="59"/>
  <c r="R27" i="59"/>
  <c r="P12" i="59"/>
  <c r="R12" i="59"/>
  <c r="P30" i="59"/>
  <c r="R30" i="59"/>
  <c r="R10" i="59"/>
  <c r="P10" i="59"/>
  <c r="D8" i="41"/>
  <c r="L8" i="41" s="1"/>
  <c r="D34" i="41"/>
  <c r="F27" i="41"/>
  <c r="G27" i="41" s="1"/>
  <c r="H20" i="41"/>
  <c r="I20" i="41" s="1"/>
  <c r="J13" i="41"/>
  <c r="K13" i="41" s="1"/>
  <c r="J31" i="41"/>
  <c r="K31" i="41" s="1"/>
  <c r="D25" i="41"/>
  <c r="F18" i="41"/>
  <c r="G18" i="41" s="1"/>
  <c r="F11" i="41"/>
  <c r="G11" i="41" s="1"/>
  <c r="E21" i="39"/>
  <c r="R13" i="35"/>
  <c r="S13" i="35" s="1"/>
  <c r="E35" i="35"/>
  <c r="L23" i="35"/>
  <c r="M18" i="29"/>
  <c r="P18" i="29"/>
  <c r="Q18" i="29" s="1"/>
  <c r="N18" i="29"/>
  <c r="O18" i="29" s="1"/>
  <c r="M9" i="29"/>
  <c r="E9" i="29"/>
  <c r="E10" i="29"/>
  <c r="T18" i="29"/>
  <c r="U18" i="29" s="1"/>
  <c r="L27" i="29"/>
  <c r="L28" i="29"/>
  <c r="H35" i="29"/>
  <c r="I35" i="29" s="1"/>
  <c r="H34" i="29"/>
  <c r="I34" i="29" s="1"/>
  <c r="F33" i="29"/>
  <c r="G33" i="29" s="1"/>
  <c r="F32" i="29"/>
  <c r="D31" i="29"/>
  <c r="D30" i="29"/>
  <c r="J28" i="29"/>
  <c r="K28" i="29" s="1"/>
  <c r="J27" i="29"/>
  <c r="K27" i="29" s="1"/>
  <c r="H26" i="29"/>
  <c r="I26" i="29" s="1"/>
  <c r="H25" i="29"/>
  <c r="I25" i="29" s="1"/>
  <c r="F24" i="29"/>
  <c r="G24" i="29" s="1"/>
  <c r="F23" i="29"/>
  <c r="D22" i="29"/>
  <c r="D21" i="29"/>
  <c r="J19" i="29"/>
  <c r="K19" i="29" s="1"/>
  <c r="J18" i="29"/>
  <c r="K18" i="29" s="1"/>
  <c r="H17" i="29"/>
  <c r="I17" i="29" s="1"/>
  <c r="H16" i="29"/>
  <c r="I16" i="29" s="1"/>
  <c r="F15" i="29"/>
  <c r="G15" i="29" s="1"/>
  <c r="F14" i="29"/>
  <c r="D13" i="29"/>
  <c r="D12" i="29"/>
  <c r="J10" i="29"/>
  <c r="K10" i="29" s="1"/>
  <c r="J9" i="29"/>
  <c r="K9" i="29" s="1"/>
  <c r="H8" i="29"/>
  <c r="I8" i="29" s="1"/>
  <c r="N10" i="29"/>
  <c r="O10" i="29" s="1"/>
  <c r="L8" i="29"/>
  <c r="P8" i="29" s="1"/>
  <c r="Q8" i="29" s="1"/>
  <c r="L19" i="29"/>
  <c r="E28" i="29"/>
  <c r="F35" i="29"/>
  <c r="D34" i="29"/>
  <c r="D33" i="29"/>
  <c r="J31" i="29"/>
  <c r="K31" i="29" s="1"/>
  <c r="J30" i="29"/>
  <c r="K30" i="29" s="1"/>
  <c r="H29" i="29"/>
  <c r="H28" i="29"/>
  <c r="I28" i="29" s="1"/>
  <c r="F27" i="29"/>
  <c r="G27" i="29" s="1"/>
  <c r="F26" i="29"/>
  <c r="D25" i="29"/>
  <c r="D24" i="29"/>
  <c r="J22" i="29"/>
  <c r="K22" i="29" s="1"/>
  <c r="J21" i="29"/>
  <c r="K21" i="29" s="1"/>
  <c r="H20" i="29"/>
  <c r="I20" i="29" s="1"/>
  <c r="H19" i="29"/>
  <c r="I19" i="29" s="1"/>
  <c r="F18" i="29"/>
  <c r="G18" i="29" s="1"/>
  <c r="F17" i="29"/>
  <c r="D16" i="29"/>
  <c r="D15" i="29"/>
  <c r="J13" i="29"/>
  <c r="K13" i="29" s="1"/>
  <c r="J12" i="29"/>
  <c r="K12" i="29" s="1"/>
  <c r="H11" i="29"/>
  <c r="I11" i="29" s="1"/>
  <c r="H10" i="29"/>
  <c r="I10" i="29" s="1"/>
  <c r="F9" i="29"/>
  <c r="G9" i="29" s="1"/>
  <c r="F8" i="29"/>
  <c r="L26" i="23"/>
  <c r="E32" i="23"/>
  <c r="T11" i="23"/>
  <c r="U11" i="23" s="1"/>
  <c r="E23" i="23"/>
  <c r="E27" i="23"/>
  <c r="P35" i="23"/>
  <c r="Q35" i="23" s="1"/>
  <c r="N33" i="23"/>
  <c r="O33" i="23" s="1"/>
  <c r="M29" i="23"/>
  <c r="P23" i="23"/>
  <c r="Q23" i="23" s="1"/>
  <c r="T24" i="23"/>
  <c r="U24" i="23" s="1"/>
  <c r="L32" i="23"/>
  <c r="T29" i="23"/>
  <c r="U29" i="23" s="1"/>
  <c r="T35" i="23"/>
  <c r="U35" i="23" s="1"/>
  <c r="N35" i="23"/>
  <c r="O35" i="23" s="1"/>
  <c r="M23" i="23"/>
  <c r="T8" i="19"/>
  <c r="U8" i="19" s="1"/>
  <c r="E8" i="19"/>
  <c r="F35" i="19"/>
  <c r="H34" i="19"/>
  <c r="I34" i="19" s="1"/>
  <c r="J33" i="19"/>
  <c r="K33" i="19" s="1"/>
  <c r="D33" i="19"/>
  <c r="F32" i="19"/>
  <c r="G32" i="19" s="1"/>
  <c r="H31" i="19"/>
  <c r="I31" i="19" s="1"/>
  <c r="J30" i="19"/>
  <c r="K30" i="19" s="1"/>
  <c r="D30" i="19"/>
  <c r="F29" i="19"/>
  <c r="G29" i="19" s="1"/>
  <c r="H28" i="19"/>
  <c r="I28" i="19" s="1"/>
  <c r="J27" i="19"/>
  <c r="K27" i="19" s="1"/>
  <c r="D27" i="19"/>
  <c r="F26" i="19"/>
  <c r="G26" i="19" s="1"/>
  <c r="H25" i="19"/>
  <c r="I25" i="19" s="1"/>
  <c r="J24" i="19"/>
  <c r="K24" i="19" s="1"/>
  <c r="D24" i="19"/>
  <c r="F23" i="19"/>
  <c r="G23" i="19" s="1"/>
  <c r="H22" i="19"/>
  <c r="I22" i="19" s="1"/>
  <c r="J21" i="19"/>
  <c r="K21" i="19" s="1"/>
  <c r="D21" i="19"/>
  <c r="F20" i="19"/>
  <c r="G20" i="19" s="1"/>
  <c r="H19" i="19"/>
  <c r="I19" i="19" s="1"/>
  <c r="J18" i="19"/>
  <c r="K18" i="19" s="1"/>
  <c r="D18" i="19"/>
  <c r="F17" i="19"/>
  <c r="H16" i="19"/>
  <c r="I16" i="19" s="1"/>
  <c r="J15" i="19"/>
  <c r="K15" i="19" s="1"/>
  <c r="D15" i="19"/>
  <c r="F14" i="19"/>
  <c r="G14" i="19" s="1"/>
  <c r="H13" i="19"/>
  <c r="I13" i="19" s="1"/>
  <c r="J12" i="19"/>
  <c r="K12" i="19" s="1"/>
  <c r="D12" i="19"/>
  <c r="F11" i="19"/>
  <c r="H10" i="19"/>
  <c r="I10" i="19" s="1"/>
  <c r="J9" i="19"/>
  <c r="K9" i="19" s="1"/>
  <c r="D9" i="19"/>
  <c r="F8" i="19"/>
  <c r="G8" i="19" s="1"/>
  <c r="E10" i="19"/>
  <c r="L22" i="19"/>
  <c r="E13" i="19"/>
  <c r="E19" i="19"/>
  <c r="T25" i="19"/>
  <c r="U25" i="19" s="1"/>
  <c r="M25" i="19"/>
  <c r="P19" i="19"/>
  <c r="Q19" i="19" s="1"/>
  <c r="L10" i="19"/>
  <c r="L28" i="19"/>
  <c r="N28" i="19" s="1"/>
  <c r="O28" i="19" s="1"/>
  <c r="T31" i="19"/>
  <c r="U31" i="19" s="1"/>
  <c r="M19" i="19"/>
  <c r="J35" i="19"/>
  <c r="K35" i="19" s="1"/>
  <c r="D35" i="19"/>
  <c r="L35" i="19" s="1"/>
  <c r="F34" i="19"/>
  <c r="G34" i="19" s="1"/>
  <c r="H33" i="19"/>
  <c r="R33" i="19" s="1"/>
  <c r="S33" i="19" s="1"/>
  <c r="J32" i="19"/>
  <c r="K32" i="19" s="1"/>
  <c r="D32" i="19"/>
  <c r="F31" i="19"/>
  <c r="G31" i="19" s="1"/>
  <c r="H30" i="19"/>
  <c r="I30" i="19" s="1"/>
  <c r="J29" i="19"/>
  <c r="K29" i="19" s="1"/>
  <c r="D29" i="19"/>
  <c r="L29" i="19" s="1"/>
  <c r="P29" i="19" s="1"/>
  <c r="Q29" i="19" s="1"/>
  <c r="F28" i="19"/>
  <c r="G28" i="19" s="1"/>
  <c r="H27" i="19"/>
  <c r="R27" i="19" s="1"/>
  <c r="S27" i="19" s="1"/>
  <c r="J26" i="19"/>
  <c r="K26" i="19" s="1"/>
  <c r="D26" i="19"/>
  <c r="F25" i="19"/>
  <c r="G25" i="19" s="1"/>
  <c r="H24" i="19"/>
  <c r="I24" i="19" s="1"/>
  <c r="J23" i="19"/>
  <c r="K23" i="19" s="1"/>
  <c r="D23" i="19"/>
  <c r="L23" i="19" s="1"/>
  <c r="F22" i="19"/>
  <c r="G22" i="19" s="1"/>
  <c r="H21" i="19"/>
  <c r="J20" i="19"/>
  <c r="K20" i="19" s="1"/>
  <c r="D20" i="19"/>
  <c r="T20" i="19" s="1"/>
  <c r="U20" i="19" s="1"/>
  <c r="F19" i="19"/>
  <c r="G19" i="19" s="1"/>
  <c r="H18" i="19"/>
  <c r="I18" i="19" s="1"/>
  <c r="J17" i="19"/>
  <c r="K17" i="19" s="1"/>
  <c r="D17" i="19"/>
  <c r="L17" i="19" s="1"/>
  <c r="F16" i="19"/>
  <c r="G16" i="19" s="1"/>
  <c r="H15" i="19"/>
  <c r="R15" i="19" s="1"/>
  <c r="S15" i="19" s="1"/>
  <c r="J14" i="19"/>
  <c r="K14" i="19" s="1"/>
  <c r="D14" i="19"/>
  <c r="F13" i="19"/>
  <c r="G13" i="19" s="1"/>
  <c r="H12" i="19"/>
  <c r="I12" i="19" s="1"/>
  <c r="J11" i="19"/>
  <c r="K11" i="19" s="1"/>
  <c r="D11" i="19"/>
  <c r="L11" i="19" s="1"/>
  <c r="F10" i="19"/>
  <c r="G10" i="19" s="1"/>
  <c r="H9" i="19"/>
  <c r="J8" i="19"/>
  <c r="K8" i="19" s="1"/>
  <c r="E12" i="17"/>
  <c r="T15" i="17"/>
  <c r="U15" i="17" s="1"/>
  <c r="R35" i="17"/>
  <c r="S35" i="17" s="1"/>
  <c r="J35" i="17"/>
  <c r="K35" i="17" s="1"/>
  <c r="D35" i="17"/>
  <c r="F34" i="17"/>
  <c r="G34" i="17" s="1"/>
  <c r="H33" i="17"/>
  <c r="I33" i="17" s="1"/>
  <c r="J32" i="17"/>
  <c r="K32" i="17" s="1"/>
  <c r="D32" i="17"/>
  <c r="F31" i="17"/>
  <c r="G31" i="17" s="1"/>
  <c r="H30" i="17"/>
  <c r="J29" i="17"/>
  <c r="K29" i="17" s="1"/>
  <c r="D29" i="17"/>
  <c r="F28" i="17"/>
  <c r="G28" i="17" s="1"/>
  <c r="H27" i="17"/>
  <c r="I27" i="17" s="1"/>
  <c r="J26" i="17"/>
  <c r="K26" i="17" s="1"/>
  <c r="D26" i="17"/>
  <c r="F25" i="17"/>
  <c r="G25" i="17" s="1"/>
  <c r="H24" i="17"/>
  <c r="I24" i="17" s="1"/>
  <c r="J23" i="17"/>
  <c r="K23" i="17" s="1"/>
  <c r="D23" i="17"/>
  <c r="F22" i="17"/>
  <c r="G22" i="17" s="1"/>
  <c r="H21" i="17"/>
  <c r="I21" i="17" s="1"/>
  <c r="J20" i="17"/>
  <c r="K20" i="17" s="1"/>
  <c r="D20" i="17"/>
  <c r="F19" i="17"/>
  <c r="G19" i="17" s="1"/>
  <c r="H18" i="17"/>
  <c r="I18" i="17" s="1"/>
  <c r="J17" i="17"/>
  <c r="K17" i="17" s="1"/>
  <c r="D17" i="17"/>
  <c r="F16" i="17"/>
  <c r="G16" i="17" s="1"/>
  <c r="H15" i="17"/>
  <c r="I15" i="17" s="1"/>
  <c r="J14" i="17"/>
  <c r="K14" i="17" s="1"/>
  <c r="D14" i="17"/>
  <c r="F13" i="17"/>
  <c r="G13" i="17" s="1"/>
  <c r="H12" i="17"/>
  <c r="I12" i="17" s="1"/>
  <c r="J11" i="17"/>
  <c r="K11" i="17" s="1"/>
  <c r="D11" i="17"/>
  <c r="F10" i="17"/>
  <c r="G10" i="17" s="1"/>
  <c r="H9" i="17"/>
  <c r="I9" i="17" s="1"/>
  <c r="J8" i="17"/>
  <c r="K8" i="17" s="1"/>
  <c r="D8" i="17"/>
  <c r="E18" i="17"/>
  <c r="E24" i="17"/>
  <c r="T21" i="17"/>
  <c r="U21" i="17" s="1"/>
  <c r="T33" i="17"/>
  <c r="U33" i="17" s="1"/>
  <c r="H35" i="17"/>
  <c r="I35" i="17" s="1"/>
  <c r="J34" i="17"/>
  <c r="K34" i="17" s="1"/>
  <c r="D34" i="17"/>
  <c r="E34" i="17" s="1"/>
  <c r="F33" i="17"/>
  <c r="G33" i="17" s="1"/>
  <c r="H32" i="17"/>
  <c r="I32" i="17" s="1"/>
  <c r="J31" i="17"/>
  <c r="K31" i="17" s="1"/>
  <c r="D31" i="17"/>
  <c r="F30" i="17"/>
  <c r="G30" i="17" s="1"/>
  <c r="H29" i="17"/>
  <c r="J28" i="17"/>
  <c r="K28" i="17" s="1"/>
  <c r="D28" i="17"/>
  <c r="F27" i="17"/>
  <c r="H26" i="17"/>
  <c r="I26" i="17" s="1"/>
  <c r="J25" i="17"/>
  <c r="K25" i="17" s="1"/>
  <c r="D25" i="17"/>
  <c r="E25" i="17" s="1"/>
  <c r="F24" i="17"/>
  <c r="G24" i="17" s="1"/>
  <c r="H23" i="17"/>
  <c r="I23" i="17" s="1"/>
  <c r="J22" i="17"/>
  <c r="K22" i="17" s="1"/>
  <c r="D22" i="17"/>
  <c r="F21" i="17"/>
  <c r="G21" i="17" s="1"/>
  <c r="H20" i="17"/>
  <c r="I20" i="17" s="1"/>
  <c r="J19" i="17"/>
  <c r="K19" i="17" s="1"/>
  <c r="D19" i="17"/>
  <c r="L19" i="17" s="1"/>
  <c r="F18" i="17"/>
  <c r="G18" i="17" s="1"/>
  <c r="H17" i="17"/>
  <c r="I17" i="17" s="1"/>
  <c r="J16" i="17"/>
  <c r="K16" i="17" s="1"/>
  <c r="D16" i="17"/>
  <c r="F15" i="17"/>
  <c r="G15" i="17" s="1"/>
  <c r="H14" i="17"/>
  <c r="I14" i="17" s="1"/>
  <c r="J13" i="17"/>
  <c r="K13" i="17" s="1"/>
  <c r="D13" i="17"/>
  <c r="F12" i="17"/>
  <c r="G12" i="17" s="1"/>
  <c r="H11" i="17"/>
  <c r="I11" i="17" s="1"/>
  <c r="J10" i="17"/>
  <c r="K10" i="17" s="1"/>
  <c r="D10" i="17"/>
  <c r="F9" i="17"/>
  <c r="R8" i="15"/>
  <c r="S8" i="15" s="1"/>
  <c r="L9" i="15"/>
  <c r="R10" i="15"/>
  <c r="S10" i="15" s="1"/>
  <c r="E12" i="15"/>
  <c r="T15" i="15"/>
  <c r="U15" i="15" s="1"/>
  <c r="R17" i="15"/>
  <c r="S17" i="15" s="1"/>
  <c r="L18" i="15"/>
  <c r="R19" i="15"/>
  <c r="S19" i="15" s="1"/>
  <c r="E21" i="15"/>
  <c r="T24" i="15"/>
  <c r="U24" i="15" s="1"/>
  <c r="R26" i="15"/>
  <c r="S26" i="15" s="1"/>
  <c r="L27" i="15"/>
  <c r="R28" i="15"/>
  <c r="S28" i="15" s="1"/>
  <c r="E30" i="15"/>
  <c r="T33" i="15"/>
  <c r="U33" i="15" s="1"/>
  <c r="R35" i="15"/>
  <c r="S35" i="15" s="1"/>
  <c r="R16" i="15"/>
  <c r="S16" i="15" s="1"/>
  <c r="R25" i="15"/>
  <c r="S25" i="15" s="1"/>
  <c r="R34" i="15"/>
  <c r="S34" i="15" s="1"/>
  <c r="E21" i="13"/>
  <c r="L24" i="13"/>
  <c r="N11" i="23"/>
  <c r="O11" i="23" s="1"/>
  <c r="P11" i="23"/>
  <c r="Q11" i="23" s="1"/>
  <c r="M29" i="31"/>
  <c r="P21" i="31"/>
  <c r="Q21" i="31" s="1"/>
  <c r="P15" i="31"/>
  <c r="Q15" i="31" s="1"/>
  <c r="N20" i="51"/>
  <c r="O20" i="51" s="1"/>
  <c r="N17" i="53"/>
  <c r="O17" i="53" s="1"/>
  <c r="P17" i="53"/>
  <c r="Q17" i="53" s="1"/>
  <c r="M8" i="27"/>
  <c r="P8" i="27"/>
  <c r="Q8" i="27" s="1"/>
  <c r="L20" i="23"/>
  <c r="M20" i="23" s="1"/>
  <c r="T20" i="23"/>
  <c r="U20" i="23" s="1"/>
  <c r="L14" i="23"/>
  <c r="E14" i="23"/>
  <c r="L8" i="23"/>
  <c r="E8" i="23"/>
  <c r="T8" i="23"/>
  <c r="U8" i="23" s="1"/>
  <c r="L30" i="35"/>
  <c r="E30" i="35"/>
  <c r="L24" i="35"/>
  <c r="E24" i="35"/>
  <c r="T24" i="35"/>
  <c r="U24" i="35" s="1"/>
  <c r="E21" i="35"/>
  <c r="L21" i="35"/>
  <c r="I16" i="35"/>
  <c r="R16" i="35"/>
  <c r="S16" i="35" s="1"/>
  <c r="E15" i="35"/>
  <c r="L15" i="35"/>
  <c r="I10" i="35"/>
  <c r="R10" i="35"/>
  <c r="S10" i="35" s="1"/>
  <c r="G27" i="33"/>
  <c r="R27" i="33"/>
  <c r="S27" i="33" s="1"/>
  <c r="L25" i="33"/>
  <c r="T25" i="33"/>
  <c r="U25" i="33" s="1"/>
  <c r="E22" i="33"/>
  <c r="L22" i="33"/>
  <c r="T22" i="33"/>
  <c r="U22" i="33" s="1"/>
  <c r="E19" i="33"/>
  <c r="L19" i="33"/>
  <c r="P21" i="45"/>
  <c r="Q21" i="45" s="1"/>
  <c r="N21" i="45"/>
  <c r="O21" i="45" s="1"/>
  <c r="M35" i="45"/>
  <c r="P35" i="45"/>
  <c r="Q35" i="45" s="1"/>
  <c r="P16" i="51"/>
  <c r="Q16" i="51" s="1"/>
  <c r="N16" i="51"/>
  <c r="O16" i="51" s="1"/>
  <c r="R23" i="17"/>
  <c r="S23" i="17" s="1"/>
  <c r="N19" i="17"/>
  <c r="O19" i="17" s="1"/>
  <c r="P9" i="35"/>
  <c r="Q9" i="35" s="1"/>
  <c r="P16" i="31"/>
  <c r="Q16" i="31" s="1"/>
  <c r="N10" i="27"/>
  <c r="O10" i="27" s="1"/>
  <c r="P24" i="51"/>
  <c r="Q24" i="51" s="1"/>
  <c r="M23" i="53"/>
  <c r="N9" i="45"/>
  <c r="O9" i="45" s="1"/>
  <c r="M9" i="45"/>
  <c r="N31" i="45"/>
  <c r="O31" i="45" s="1"/>
  <c r="P31" i="45"/>
  <c r="Q31" i="45" s="1"/>
  <c r="N8" i="51"/>
  <c r="O8" i="51" s="1"/>
  <c r="P8" i="51"/>
  <c r="Q8" i="51" s="1"/>
  <c r="N19" i="27"/>
  <c r="O19" i="27" s="1"/>
  <c r="P19" i="27"/>
  <c r="Q19" i="27" s="1"/>
  <c r="L16" i="19"/>
  <c r="P16" i="19" s="1"/>
  <c r="Q16" i="19" s="1"/>
  <c r="E20" i="19"/>
  <c r="E28" i="19"/>
  <c r="L34" i="19"/>
  <c r="P34" i="19" s="1"/>
  <c r="Q34" i="19" s="1"/>
  <c r="E22" i="17"/>
  <c r="E30" i="17"/>
  <c r="E15" i="23"/>
  <c r="T21" i="23"/>
  <c r="U21" i="23" s="1"/>
  <c r="T23" i="23"/>
  <c r="U23" i="23" s="1"/>
  <c r="E33" i="23"/>
  <c r="E35" i="23"/>
  <c r="I15" i="19"/>
  <c r="T19" i="19"/>
  <c r="U19" i="19" s="1"/>
  <c r="E25" i="19"/>
  <c r="I27" i="19"/>
  <c r="E31" i="19"/>
  <c r="I33" i="19"/>
  <c r="T9" i="17"/>
  <c r="U9" i="17" s="1"/>
  <c r="T13" i="17"/>
  <c r="U13" i="17" s="1"/>
  <c r="R15" i="17"/>
  <c r="S15" i="17" s="1"/>
  <c r="R17" i="17"/>
  <c r="S17" i="17" s="1"/>
  <c r="E19" i="17"/>
  <c r="T27" i="17"/>
  <c r="U27" i="17" s="1"/>
  <c r="T31" i="17"/>
  <c r="U31" i="17" s="1"/>
  <c r="P27" i="17"/>
  <c r="Q27" i="17" s="1"/>
  <c r="P21" i="17"/>
  <c r="Q21" i="17" s="1"/>
  <c r="P9" i="17"/>
  <c r="Q9" i="17" s="1"/>
  <c r="N29" i="19"/>
  <c r="O29" i="19" s="1"/>
  <c r="M13" i="19"/>
  <c r="P17" i="23"/>
  <c r="Q17" i="23" s="1"/>
  <c r="P34" i="35"/>
  <c r="Q34" i="35" s="1"/>
  <c r="M12" i="33"/>
  <c r="N8" i="33"/>
  <c r="O8" i="33" s="1"/>
  <c r="P27" i="31"/>
  <c r="Q27" i="31" s="1"/>
  <c r="M21" i="31"/>
  <c r="M15" i="31"/>
  <c r="P9" i="31"/>
  <c r="Q9" i="31" s="1"/>
  <c r="M33" i="27"/>
  <c r="M20" i="27"/>
  <c r="M10" i="27"/>
  <c r="M24" i="51"/>
  <c r="M20" i="51"/>
  <c r="P35" i="53"/>
  <c r="Q35" i="53" s="1"/>
  <c r="P25" i="53"/>
  <c r="Q25" i="53" s="1"/>
  <c r="P25" i="45"/>
  <c r="Q25" i="45" s="1"/>
  <c r="M21" i="45"/>
  <c r="N13" i="45"/>
  <c r="O13" i="45" s="1"/>
  <c r="T28" i="33"/>
  <c r="U28" i="33" s="1"/>
  <c r="L33" i="35"/>
  <c r="E20" i="23"/>
  <c r="L12" i="23"/>
  <c r="T12" i="23"/>
  <c r="U12" i="23" s="1"/>
  <c r="E12" i="23"/>
  <c r="E35" i="33"/>
  <c r="L35" i="33"/>
  <c r="E16" i="33"/>
  <c r="L16" i="33"/>
  <c r="R10" i="27"/>
  <c r="S10" i="27" s="1"/>
  <c r="L14" i="27"/>
  <c r="R19" i="27"/>
  <c r="S19" i="27" s="1"/>
  <c r="L23" i="27"/>
  <c r="N23" i="27" s="1"/>
  <c r="O23" i="27" s="1"/>
  <c r="R28" i="27"/>
  <c r="S28" i="27" s="1"/>
  <c r="L32" i="27"/>
  <c r="R22" i="31"/>
  <c r="S22" i="31" s="1"/>
  <c r="R25" i="31"/>
  <c r="S25" i="31" s="1"/>
  <c r="R28" i="31"/>
  <c r="S28" i="31" s="1"/>
  <c r="L11" i="33"/>
  <c r="N11" i="33" s="1"/>
  <c r="O11" i="33" s="1"/>
  <c r="R13" i="33"/>
  <c r="S13" i="33" s="1"/>
  <c r="R16" i="33"/>
  <c r="S16" i="33" s="1"/>
  <c r="T26" i="33"/>
  <c r="U26" i="33" s="1"/>
  <c r="L26" i="33"/>
  <c r="P26" i="33" s="1"/>
  <c r="Q26" i="33" s="1"/>
  <c r="H35" i="41"/>
  <c r="I35" i="41" s="1"/>
  <c r="F33" i="41"/>
  <c r="G33" i="41" s="1"/>
  <c r="D31" i="41"/>
  <c r="J28" i="41"/>
  <c r="K28" i="41" s="1"/>
  <c r="H26" i="41"/>
  <c r="I26" i="41" s="1"/>
  <c r="F24" i="41"/>
  <c r="G24" i="41" s="1"/>
  <c r="D22" i="41"/>
  <c r="J19" i="41"/>
  <c r="K19" i="41" s="1"/>
  <c r="H17" i="41"/>
  <c r="I17" i="41" s="1"/>
  <c r="F15" i="41"/>
  <c r="G15" i="41" s="1"/>
  <c r="J12" i="41"/>
  <c r="K12" i="41" s="1"/>
  <c r="H10" i="41"/>
  <c r="I10" i="41" s="1"/>
  <c r="F8" i="41"/>
  <c r="G8" i="41" s="1"/>
  <c r="J33" i="39"/>
  <c r="K33" i="39" s="1"/>
  <c r="H31" i="39"/>
  <c r="I31" i="39" s="1"/>
  <c r="F29" i="39"/>
  <c r="G29" i="39" s="1"/>
  <c r="D27" i="39"/>
  <c r="J24" i="39"/>
  <c r="K24" i="39" s="1"/>
  <c r="H22" i="39"/>
  <c r="I22" i="39" s="1"/>
  <c r="F20" i="39"/>
  <c r="G20" i="39" s="1"/>
  <c r="D18" i="39"/>
  <c r="J15" i="39"/>
  <c r="K15" i="39" s="1"/>
  <c r="H13" i="39"/>
  <c r="I13" i="39" s="1"/>
  <c r="F11" i="39"/>
  <c r="G11" i="39" s="1"/>
  <c r="D9" i="39"/>
  <c r="D13" i="41"/>
  <c r="R35" i="23"/>
  <c r="S35" i="23" s="1"/>
  <c r="J35" i="29"/>
  <c r="K35" i="29" s="1"/>
  <c r="D35" i="29"/>
  <c r="F34" i="29"/>
  <c r="H33" i="29"/>
  <c r="I33" i="29" s="1"/>
  <c r="J32" i="29"/>
  <c r="K32" i="29" s="1"/>
  <c r="D32" i="29"/>
  <c r="E32" i="29" s="1"/>
  <c r="F31" i="29"/>
  <c r="H30" i="29"/>
  <c r="I30" i="29" s="1"/>
  <c r="J29" i="29"/>
  <c r="K29" i="29" s="1"/>
  <c r="D29" i="29"/>
  <c r="F28" i="29"/>
  <c r="H27" i="29"/>
  <c r="I27" i="29" s="1"/>
  <c r="J26" i="29"/>
  <c r="K26" i="29" s="1"/>
  <c r="D26" i="29"/>
  <c r="F25" i="29"/>
  <c r="H24" i="29"/>
  <c r="I24" i="29" s="1"/>
  <c r="J23" i="29"/>
  <c r="K23" i="29" s="1"/>
  <c r="D23" i="29"/>
  <c r="E23" i="29" s="1"/>
  <c r="F22" i="29"/>
  <c r="H21" i="29"/>
  <c r="I21" i="29" s="1"/>
  <c r="J20" i="29"/>
  <c r="K20" i="29" s="1"/>
  <c r="D20" i="29"/>
  <c r="F19" i="29"/>
  <c r="H18" i="29"/>
  <c r="I18" i="29" s="1"/>
  <c r="J17" i="29"/>
  <c r="K17" i="29" s="1"/>
  <c r="D17" i="29"/>
  <c r="F16" i="29"/>
  <c r="H15" i="29"/>
  <c r="I15" i="29" s="1"/>
  <c r="J14" i="29"/>
  <c r="K14" i="29" s="1"/>
  <c r="D14" i="29"/>
  <c r="E14" i="29" s="1"/>
  <c r="F13" i="29"/>
  <c r="H12" i="29"/>
  <c r="I12" i="29" s="1"/>
  <c r="J11" i="29"/>
  <c r="K11" i="29" s="1"/>
  <c r="D11" i="29"/>
  <c r="F10" i="29"/>
  <c r="H9" i="29"/>
  <c r="I9" i="29" s="1"/>
  <c r="J8" i="29"/>
  <c r="K8" i="29" s="1"/>
  <c r="J34" i="41"/>
  <c r="K34" i="41" s="1"/>
  <c r="H32" i="41"/>
  <c r="I32" i="41" s="1"/>
  <c r="F30" i="41"/>
  <c r="G30" i="41" s="1"/>
  <c r="D28" i="41"/>
  <c r="J25" i="41"/>
  <c r="K25" i="41" s="1"/>
  <c r="H23" i="41"/>
  <c r="I23" i="41" s="1"/>
  <c r="F21" i="41"/>
  <c r="G21" i="41" s="1"/>
  <c r="D19" i="41"/>
  <c r="J16" i="41"/>
  <c r="K16" i="41" s="1"/>
  <c r="H14" i="41"/>
  <c r="I14" i="41" s="1"/>
  <c r="D12" i="41"/>
  <c r="J9" i="41"/>
  <c r="K9" i="41" s="1"/>
  <c r="F35" i="39"/>
  <c r="G35" i="39" s="1"/>
  <c r="D33" i="39"/>
  <c r="J30" i="39"/>
  <c r="K30" i="39" s="1"/>
  <c r="H28" i="39"/>
  <c r="I28" i="39" s="1"/>
  <c r="F26" i="39"/>
  <c r="G26" i="39" s="1"/>
  <c r="D24" i="39"/>
  <c r="J21" i="39"/>
  <c r="K21" i="39" s="1"/>
  <c r="H19" i="39"/>
  <c r="I19" i="39" s="1"/>
  <c r="F17" i="39"/>
  <c r="G17" i="39" s="1"/>
  <c r="D15" i="39"/>
  <c r="J12" i="39"/>
  <c r="K12" i="39" s="1"/>
  <c r="H10" i="39"/>
  <c r="I10" i="39" s="1"/>
  <c r="F8" i="39"/>
  <c r="G8" i="39" s="1"/>
  <c r="R33" i="17"/>
  <c r="S33" i="17" s="1"/>
  <c r="P27" i="35"/>
  <c r="Q27" i="35" s="1"/>
  <c r="N9" i="35"/>
  <c r="O9" i="35" s="1"/>
  <c r="P33" i="33"/>
  <c r="Q33" i="33" s="1"/>
  <c r="N26" i="33"/>
  <c r="O26" i="33" s="1"/>
  <c r="P12" i="33"/>
  <c r="Q12" i="33" s="1"/>
  <c r="P10" i="33"/>
  <c r="Q10" i="33" s="1"/>
  <c r="N30" i="31"/>
  <c r="O30" i="31" s="1"/>
  <c r="P25" i="31"/>
  <c r="Q25" i="31" s="1"/>
  <c r="N24" i="31"/>
  <c r="O24" i="31" s="1"/>
  <c r="N30" i="27"/>
  <c r="O30" i="27" s="1"/>
  <c r="E20" i="17"/>
  <c r="T27" i="19"/>
  <c r="U27" i="19" s="1"/>
  <c r="R29" i="19"/>
  <c r="S29" i="19" s="1"/>
  <c r="E33" i="19"/>
  <c r="P35" i="35"/>
  <c r="Q35" i="35" s="1"/>
  <c r="M27" i="35"/>
  <c r="M33" i="33"/>
  <c r="N10" i="33"/>
  <c r="O10" i="33" s="1"/>
  <c r="M25" i="31"/>
  <c r="N10" i="31"/>
  <c r="O10" i="31" s="1"/>
  <c r="N8" i="29"/>
  <c r="O8" i="29" s="1"/>
  <c r="M34" i="27"/>
  <c r="M25" i="27"/>
  <c r="M16" i="27"/>
  <c r="M12" i="27"/>
  <c r="P30" i="51"/>
  <c r="Q30" i="51" s="1"/>
  <c r="M26" i="51"/>
  <c r="P12" i="51"/>
  <c r="Q12" i="51" s="1"/>
  <c r="M8" i="51"/>
  <c r="M35" i="53"/>
  <c r="P19" i="53"/>
  <c r="Q19" i="53" s="1"/>
  <c r="M17" i="53"/>
  <c r="M31" i="45"/>
  <c r="M27" i="45"/>
  <c r="P13" i="45"/>
  <c r="Q13" i="45" s="1"/>
  <c r="R22" i="33"/>
  <c r="S22" i="33" s="1"/>
  <c r="L24" i="33"/>
  <c r="L27" i="33"/>
  <c r="E13" i="23"/>
  <c r="L13" i="23"/>
  <c r="L32" i="35"/>
  <c r="T32" i="35"/>
  <c r="U32" i="35" s="1"/>
  <c r="E29" i="35"/>
  <c r="L29" i="35"/>
  <c r="N29" i="35" s="1"/>
  <c r="O29" i="35" s="1"/>
  <c r="L26" i="35"/>
  <c r="T26" i="35"/>
  <c r="U26" i="35" s="1"/>
  <c r="E26" i="35"/>
  <c r="L20" i="35"/>
  <c r="T20" i="35"/>
  <c r="U20" i="35" s="1"/>
  <c r="E17" i="35"/>
  <c r="L17" i="35"/>
  <c r="E11" i="35"/>
  <c r="L11" i="35"/>
  <c r="L30" i="33"/>
  <c r="T30" i="33"/>
  <c r="U30" i="33" s="1"/>
  <c r="N9" i="23"/>
  <c r="O9" i="23" s="1"/>
  <c r="M26" i="27"/>
  <c r="N27" i="45"/>
  <c r="O27" i="45" s="1"/>
  <c r="R8" i="31"/>
  <c r="S8" i="31" s="1"/>
  <c r="R17" i="31"/>
  <c r="S17" i="31" s="1"/>
  <c r="R26" i="31"/>
  <c r="S26" i="31" s="1"/>
  <c r="R35" i="31"/>
  <c r="S35" i="31" s="1"/>
  <c r="R10" i="33"/>
  <c r="S10" i="33" s="1"/>
  <c r="R19" i="33"/>
  <c r="S19" i="33" s="1"/>
  <c r="R8" i="35"/>
  <c r="S8" i="35" s="1"/>
  <c r="L13" i="35"/>
  <c r="R14" i="35"/>
  <c r="S14" i="35" s="1"/>
  <c r="L18" i="23"/>
  <c r="E18" i="23"/>
  <c r="L28" i="35"/>
  <c r="M28" i="35" s="1"/>
  <c r="T28" i="35"/>
  <c r="U28" i="35" s="1"/>
  <c r="R15" i="35"/>
  <c r="S15" i="35" s="1"/>
  <c r="R12" i="35"/>
  <c r="S12" i="35" s="1"/>
  <c r="R9" i="35"/>
  <c r="S9" i="35" s="1"/>
  <c r="F35" i="41"/>
  <c r="H34" i="41"/>
  <c r="I34" i="41" s="1"/>
  <c r="J33" i="41"/>
  <c r="K33" i="41" s="1"/>
  <c r="D33" i="41"/>
  <c r="F32" i="41"/>
  <c r="H31" i="41"/>
  <c r="I31" i="41" s="1"/>
  <c r="J30" i="41"/>
  <c r="K30" i="41" s="1"/>
  <c r="D30" i="41"/>
  <c r="F29" i="41"/>
  <c r="H28" i="41"/>
  <c r="I28" i="41" s="1"/>
  <c r="J27" i="41"/>
  <c r="K27" i="41" s="1"/>
  <c r="D27" i="41"/>
  <c r="F26" i="41"/>
  <c r="H25" i="41"/>
  <c r="I25" i="41" s="1"/>
  <c r="J24" i="41"/>
  <c r="K24" i="41" s="1"/>
  <c r="D24" i="41"/>
  <c r="F23" i="41"/>
  <c r="H22" i="41"/>
  <c r="I22" i="41" s="1"/>
  <c r="J21" i="41"/>
  <c r="K21" i="41" s="1"/>
  <c r="D21" i="41"/>
  <c r="F20" i="41"/>
  <c r="H19" i="41"/>
  <c r="I19" i="41" s="1"/>
  <c r="J18" i="41"/>
  <c r="K18" i="41" s="1"/>
  <c r="D18" i="41"/>
  <c r="F17" i="41"/>
  <c r="H16" i="41"/>
  <c r="I16" i="41" s="1"/>
  <c r="J15" i="41"/>
  <c r="K15" i="41" s="1"/>
  <c r="D15" i="41"/>
  <c r="F14" i="41"/>
  <c r="H13" i="41"/>
  <c r="I13" i="41" s="1"/>
  <c r="H12" i="41"/>
  <c r="I12" i="41" s="1"/>
  <c r="J11" i="41"/>
  <c r="K11" i="41" s="1"/>
  <c r="D11" i="41"/>
  <c r="F10" i="41"/>
  <c r="H9" i="41"/>
  <c r="I9" i="41" s="1"/>
  <c r="J8" i="41"/>
  <c r="K8" i="41" s="1"/>
  <c r="J35" i="39"/>
  <c r="K35" i="39" s="1"/>
  <c r="D35" i="39"/>
  <c r="F34" i="39"/>
  <c r="H33" i="39"/>
  <c r="I33" i="39" s="1"/>
  <c r="J32" i="39"/>
  <c r="K32" i="39" s="1"/>
  <c r="D32" i="39"/>
  <c r="F31" i="39"/>
  <c r="H30" i="39"/>
  <c r="I30" i="39" s="1"/>
  <c r="J29" i="39"/>
  <c r="K29" i="39" s="1"/>
  <c r="D29" i="39"/>
  <c r="F28" i="39"/>
  <c r="H27" i="39"/>
  <c r="I27" i="39" s="1"/>
  <c r="J26" i="39"/>
  <c r="K26" i="39" s="1"/>
  <c r="D26" i="39"/>
  <c r="F25" i="39"/>
  <c r="H24" i="39"/>
  <c r="I24" i="39" s="1"/>
  <c r="J23" i="39"/>
  <c r="K23" i="39" s="1"/>
  <c r="D23" i="39"/>
  <c r="F22" i="39"/>
  <c r="H21" i="39"/>
  <c r="I21" i="39" s="1"/>
  <c r="J20" i="39"/>
  <c r="K20" i="39" s="1"/>
  <c r="D20" i="39"/>
  <c r="F19" i="39"/>
  <c r="H18" i="39"/>
  <c r="I18" i="39" s="1"/>
  <c r="J17" i="39"/>
  <c r="K17" i="39" s="1"/>
  <c r="D17" i="39"/>
  <c r="F16" i="39"/>
  <c r="H15" i="39"/>
  <c r="I15" i="39" s="1"/>
  <c r="J14" i="39"/>
  <c r="K14" i="39" s="1"/>
  <c r="D14" i="39"/>
  <c r="F13" i="39"/>
  <c r="H12" i="39"/>
  <c r="I12" i="39" s="1"/>
  <c r="J11" i="39"/>
  <c r="K11" i="39" s="1"/>
  <c r="D11" i="39"/>
  <c r="F10" i="39"/>
  <c r="H9" i="39"/>
  <c r="I9" i="39" s="1"/>
  <c r="J8" i="39"/>
  <c r="K8" i="39" s="1"/>
  <c r="D8" i="39"/>
  <c r="R14" i="17"/>
  <c r="S14" i="17" s="1"/>
  <c r="J35" i="41"/>
  <c r="K35" i="41" s="1"/>
  <c r="D35" i="41"/>
  <c r="E35" i="41" s="1"/>
  <c r="F34" i="41"/>
  <c r="H33" i="41"/>
  <c r="I33" i="41" s="1"/>
  <c r="J32" i="41"/>
  <c r="K32" i="41" s="1"/>
  <c r="D32" i="41"/>
  <c r="F31" i="41"/>
  <c r="H30" i="41"/>
  <c r="I30" i="41" s="1"/>
  <c r="J29" i="41"/>
  <c r="K29" i="41" s="1"/>
  <c r="D29" i="41"/>
  <c r="F28" i="41"/>
  <c r="H27" i="41"/>
  <c r="I27" i="41" s="1"/>
  <c r="J26" i="41"/>
  <c r="K26" i="41" s="1"/>
  <c r="D26" i="41"/>
  <c r="F25" i="41"/>
  <c r="H24" i="41"/>
  <c r="I24" i="41" s="1"/>
  <c r="J23" i="41"/>
  <c r="K23" i="41" s="1"/>
  <c r="D23" i="41"/>
  <c r="F22" i="41"/>
  <c r="H21" i="41"/>
  <c r="I21" i="41" s="1"/>
  <c r="J20" i="41"/>
  <c r="K20" i="41" s="1"/>
  <c r="D20" i="41"/>
  <c r="E20" i="41" s="1"/>
  <c r="F19" i="41"/>
  <c r="H18" i="41"/>
  <c r="I18" i="41" s="1"/>
  <c r="J17" i="41"/>
  <c r="K17" i="41" s="1"/>
  <c r="D17" i="41"/>
  <c r="E17" i="41" s="1"/>
  <c r="F16" i="41"/>
  <c r="H15" i="41"/>
  <c r="I15" i="41" s="1"/>
  <c r="J14" i="41"/>
  <c r="K14" i="41" s="1"/>
  <c r="D14" i="41"/>
  <c r="F13" i="41"/>
  <c r="F12" i="41"/>
  <c r="G12" i="41" s="1"/>
  <c r="H11" i="41"/>
  <c r="I11" i="41" s="1"/>
  <c r="J10" i="41"/>
  <c r="K10" i="41" s="1"/>
  <c r="D10" i="41"/>
  <c r="L10" i="41" s="1"/>
  <c r="F9" i="41"/>
  <c r="G9" i="41" s="1"/>
  <c r="H35" i="39"/>
  <c r="I35" i="39" s="1"/>
  <c r="J34" i="39"/>
  <c r="K34" i="39" s="1"/>
  <c r="D34" i="39"/>
  <c r="F33" i="39"/>
  <c r="G33" i="39" s="1"/>
  <c r="H32" i="39"/>
  <c r="I32" i="39" s="1"/>
  <c r="J31" i="39"/>
  <c r="K31" i="39" s="1"/>
  <c r="D31" i="39"/>
  <c r="F30" i="39"/>
  <c r="G30" i="39" s="1"/>
  <c r="H29" i="39"/>
  <c r="I29" i="39" s="1"/>
  <c r="J28" i="39"/>
  <c r="K28" i="39" s="1"/>
  <c r="D28" i="39"/>
  <c r="L28" i="39" s="1"/>
  <c r="F27" i="39"/>
  <c r="G27" i="39" s="1"/>
  <c r="H26" i="39"/>
  <c r="I26" i="39" s="1"/>
  <c r="J25" i="39"/>
  <c r="K25" i="39" s="1"/>
  <c r="D25" i="39"/>
  <c r="F24" i="39"/>
  <c r="G24" i="39" s="1"/>
  <c r="H23" i="39"/>
  <c r="I23" i="39" s="1"/>
  <c r="J22" i="39"/>
  <c r="K22" i="39" s="1"/>
  <c r="D22" i="39"/>
  <c r="F21" i="39"/>
  <c r="G21" i="39" s="1"/>
  <c r="H20" i="39"/>
  <c r="I20" i="39" s="1"/>
  <c r="J19" i="39"/>
  <c r="K19" i="39" s="1"/>
  <c r="D19" i="39"/>
  <c r="F18" i="39"/>
  <c r="G18" i="39" s="1"/>
  <c r="H17" i="39"/>
  <c r="I17" i="39" s="1"/>
  <c r="J16" i="39"/>
  <c r="K16" i="39" s="1"/>
  <c r="D16" i="39"/>
  <c r="F15" i="39"/>
  <c r="G15" i="39" s="1"/>
  <c r="H14" i="39"/>
  <c r="I14" i="39" s="1"/>
  <c r="J13" i="39"/>
  <c r="K13" i="39" s="1"/>
  <c r="D13" i="39"/>
  <c r="F12" i="39"/>
  <c r="G12" i="39" s="1"/>
  <c r="H11" i="39"/>
  <c r="I11" i="39" s="1"/>
  <c r="J10" i="39"/>
  <c r="K10" i="39" s="1"/>
  <c r="D10" i="39"/>
  <c r="L10" i="39" s="1"/>
  <c r="F9" i="39"/>
  <c r="G9" i="39" s="1"/>
  <c r="N31" i="53"/>
  <c r="O31" i="53" s="1"/>
  <c r="N25" i="53"/>
  <c r="O25" i="53" s="1"/>
  <c r="N19" i="53"/>
  <c r="O19" i="53" s="1"/>
  <c r="N13" i="53"/>
  <c r="O13" i="53" s="1"/>
  <c r="R8" i="53"/>
  <c r="S8" i="53" s="1"/>
  <c r="L9" i="53"/>
  <c r="R11" i="53"/>
  <c r="S11" i="53" s="1"/>
  <c r="L12" i="53"/>
  <c r="M12" i="53" s="1"/>
  <c r="R14" i="53"/>
  <c r="S14" i="53" s="1"/>
  <c r="L15" i="53"/>
  <c r="R17" i="53"/>
  <c r="S17" i="53" s="1"/>
  <c r="L18" i="53"/>
  <c r="M18" i="53" s="1"/>
  <c r="R20" i="53"/>
  <c r="S20" i="53" s="1"/>
  <c r="L21" i="53"/>
  <c r="R23" i="53"/>
  <c r="S23" i="53" s="1"/>
  <c r="L24" i="53"/>
  <c r="M24" i="53" s="1"/>
  <c r="R26" i="53"/>
  <c r="S26" i="53" s="1"/>
  <c r="L27" i="53"/>
  <c r="R29" i="53"/>
  <c r="S29" i="53" s="1"/>
  <c r="L30" i="53"/>
  <c r="M30" i="53" s="1"/>
  <c r="R32" i="53"/>
  <c r="S32" i="53" s="1"/>
  <c r="L33" i="53"/>
  <c r="R35" i="53"/>
  <c r="S35" i="53" s="1"/>
  <c r="R10" i="53"/>
  <c r="S10" i="53" s="1"/>
  <c r="R13" i="53"/>
  <c r="S13" i="53" s="1"/>
  <c r="R16" i="53"/>
  <c r="S16" i="53" s="1"/>
  <c r="R19" i="53"/>
  <c r="S19" i="53" s="1"/>
  <c r="R22" i="53"/>
  <c r="S22" i="53" s="1"/>
  <c r="R25" i="53"/>
  <c r="S25" i="53" s="1"/>
  <c r="R28" i="53"/>
  <c r="S28" i="53" s="1"/>
  <c r="R31" i="53"/>
  <c r="S31" i="53" s="1"/>
  <c r="R34" i="53"/>
  <c r="S34" i="53" s="1"/>
  <c r="M34" i="51"/>
  <c r="M28" i="51"/>
  <c r="M22" i="51"/>
  <c r="M16" i="51"/>
  <c r="M10" i="51"/>
  <c r="R8" i="51"/>
  <c r="S8" i="51" s="1"/>
  <c r="E10" i="51"/>
  <c r="R11" i="51"/>
  <c r="S11" i="51" s="1"/>
  <c r="E13" i="51"/>
  <c r="R14" i="51"/>
  <c r="S14" i="51" s="1"/>
  <c r="E16" i="51"/>
  <c r="R17" i="51"/>
  <c r="S17" i="51" s="1"/>
  <c r="E19" i="51"/>
  <c r="R20" i="51"/>
  <c r="S20" i="51" s="1"/>
  <c r="E22" i="51"/>
  <c r="R23" i="51"/>
  <c r="S23" i="51" s="1"/>
  <c r="E25" i="51"/>
  <c r="R26" i="51"/>
  <c r="S26" i="51" s="1"/>
  <c r="E28" i="51"/>
  <c r="R29" i="51"/>
  <c r="S29" i="51" s="1"/>
  <c r="E31" i="51"/>
  <c r="R32" i="51"/>
  <c r="S32" i="51" s="1"/>
  <c r="E34" i="51"/>
  <c r="R35" i="51"/>
  <c r="S35" i="51" s="1"/>
  <c r="N35" i="45"/>
  <c r="O35" i="45" s="1"/>
  <c r="M29" i="45"/>
  <c r="P23" i="45"/>
  <c r="Q23" i="45" s="1"/>
  <c r="N17" i="45"/>
  <c r="O17" i="45" s="1"/>
  <c r="P11" i="45"/>
  <c r="Q11" i="45" s="1"/>
  <c r="E8" i="45"/>
  <c r="R9" i="45"/>
  <c r="S9" i="45" s="1"/>
  <c r="E11" i="45"/>
  <c r="R12" i="45"/>
  <c r="S12" i="45" s="1"/>
  <c r="E14" i="45"/>
  <c r="R15" i="45"/>
  <c r="S15" i="45" s="1"/>
  <c r="E17" i="45"/>
  <c r="R18" i="45"/>
  <c r="S18" i="45" s="1"/>
  <c r="E20" i="45"/>
  <c r="R21" i="45"/>
  <c r="S21" i="45" s="1"/>
  <c r="E23" i="45"/>
  <c r="R24" i="45"/>
  <c r="S24" i="45" s="1"/>
  <c r="E26" i="45"/>
  <c r="R27" i="45"/>
  <c r="S27" i="45" s="1"/>
  <c r="E29" i="45"/>
  <c r="R30" i="45"/>
  <c r="S30" i="45" s="1"/>
  <c r="E32" i="45"/>
  <c r="R33" i="45"/>
  <c r="S33" i="45" s="1"/>
  <c r="E35" i="45"/>
  <c r="R12" i="41"/>
  <c r="S12" i="41" s="1"/>
  <c r="E14" i="41"/>
  <c r="R18" i="41"/>
  <c r="S18" i="41" s="1"/>
  <c r="E23" i="41"/>
  <c r="E26" i="41"/>
  <c r="R27" i="41"/>
  <c r="S27" i="41" s="1"/>
  <c r="E32" i="41"/>
  <c r="R8" i="41"/>
  <c r="S8" i="41" s="1"/>
  <c r="R11" i="41"/>
  <c r="S11" i="41" s="1"/>
  <c r="R9" i="39"/>
  <c r="S9" i="39" s="1"/>
  <c r="R12" i="39"/>
  <c r="S12" i="39" s="1"/>
  <c r="L16" i="39"/>
  <c r="M16" i="39" s="1"/>
  <c r="R18" i="39"/>
  <c r="S18" i="39" s="1"/>
  <c r="L19" i="39"/>
  <c r="L25" i="39"/>
  <c r="P25" i="39" s="1"/>
  <c r="Q25" i="39" s="1"/>
  <c r="R27" i="39"/>
  <c r="S27" i="39" s="1"/>
  <c r="L34" i="39"/>
  <c r="M34" i="39" s="1"/>
  <c r="R8" i="39"/>
  <c r="S8" i="39" s="1"/>
  <c r="R11" i="39"/>
  <c r="S11" i="39" s="1"/>
  <c r="R14" i="39"/>
  <c r="S14" i="39" s="1"/>
  <c r="R20" i="39"/>
  <c r="S20" i="39" s="1"/>
  <c r="R29" i="39"/>
  <c r="S29" i="39" s="1"/>
  <c r="R17" i="35"/>
  <c r="S17" i="35" s="1"/>
  <c r="R11" i="35"/>
  <c r="S11" i="35" s="1"/>
  <c r="M35" i="35"/>
  <c r="M34" i="35"/>
  <c r="M29" i="35"/>
  <c r="P23" i="35"/>
  <c r="Q23" i="35" s="1"/>
  <c r="P22" i="35"/>
  <c r="Q22" i="35" s="1"/>
  <c r="G12" i="35"/>
  <c r="E22" i="35"/>
  <c r="E34" i="35"/>
  <c r="T31" i="35"/>
  <c r="U31" i="35" s="1"/>
  <c r="T25" i="35"/>
  <c r="U25" i="35" s="1"/>
  <c r="T13" i="35"/>
  <c r="U13" i="35" s="1"/>
  <c r="P29" i="35"/>
  <c r="Q29" i="35" s="1"/>
  <c r="T22" i="35"/>
  <c r="U22" i="35" s="1"/>
  <c r="L25" i="35"/>
  <c r="E28" i="35"/>
  <c r="L31" i="35"/>
  <c r="T34" i="35"/>
  <c r="U34" i="35" s="1"/>
  <c r="N25" i="33"/>
  <c r="O25" i="33" s="1"/>
  <c r="P25" i="33"/>
  <c r="Q25" i="33" s="1"/>
  <c r="M25" i="33"/>
  <c r="R33" i="33"/>
  <c r="S33" i="33" s="1"/>
  <c r="P35" i="33"/>
  <c r="Q35" i="33" s="1"/>
  <c r="M26" i="33"/>
  <c r="P23" i="33"/>
  <c r="Q23" i="33" s="1"/>
  <c r="M20" i="33"/>
  <c r="P17" i="33"/>
  <c r="Q17" i="33" s="1"/>
  <c r="M14" i="33"/>
  <c r="P11" i="33"/>
  <c r="Q11" i="33" s="1"/>
  <c r="M8" i="33"/>
  <c r="E8" i="33"/>
  <c r="R9" i="33"/>
  <c r="S9" i="33" s="1"/>
  <c r="E11" i="33"/>
  <c r="R12" i="33"/>
  <c r="S12" i="33" s="1"/>
  <c r="E14" i="33"/>
  <c r="R15" i="33"/>
  <c r="S15" i="33" s="1"/>
  <c r="E17" i="33"/>
  <c r="R18" i="33"/>
  <c r="S18" i="33" s="1"/>
  <c r="E20" i="33"/>
  <c r="R21" i="33"/>
  <c r="S21" i="33" s="1"/>
  <c r="E23" i="33"/>
  <c r="R25" i="33"/>
  <c r="S25" i="33" s="1"/>
  <c r="E26" i="33"/>
  <c r="L29" i="33"/>
  <c r="R30" i="33"/>
  <c r="S30" i="33" s="1"/>
  <c r="R34" i="33"/>
  <c r="S34" i="33" s="1"/>
  <c r="R35" i="33"/>
  <c r="S35" i="33" s="1"/>
  <c r="R29" i="33"/>
  <c r="S29" i="33" s="1"/>
  <c r="M23" i="33"/>
  <c r="P19" i="33"/>
  <c r="Q19" i="33" s="1"/>
  <c r="M17" i="33"/>
  <c r="P13" i="33"/>
  <c r="Q13" i="33" s="1"/>
  <c r="M11" i="33"/>
  <c r="R8" i="33"/>
  <c r="S8" i="33" s="1"/>
  <c r="R11" i="33"/>
  <c r="S11" i="33" s="1"/>
  <c r="R14" i="33"/>
  <c r="S14" i="33" s="1"/>
  <c r="R17" i="33"/>
  <c r="S17" i="33" s="1"/>
  <c r="R20" i="33"/>
  <c r="S20" i="33" s="1"/>
  <c r="R23" i="33"/>
  <c r="S23" i="33" s="1"/>
  <c r="E28" i="33"/>
  <c r="L31" i="33"/>
  <c r="R32" i="33"/>
  <c r="S32" i="33" s="1"/>
  <c r="N32" i="31"/>
  <c r="O32" i="31" s="1"/>
  <c r="N26" i="31"/>
  <c r="O26" i="31" s="1"/>
  <c r="N20" i="31"/>
  <c r="O20" i="31" s="1"/>
  <c r="N14" i="31"/>
  <c r="O14" i="31" s="1"/>
  <c r="N8" i="31"/>
  <c r="O8" i="31" s="1"/>
  <c r="E8" i="31"/>
  <c r="R9" i="31"/>
  <c r="S9" i="31" s="1"/>
  <c r="E11" i="31"/>
  <c r="R12" i="31"/>
  <c r="S12" i="31" s="1"/>
  <c r="E14" i="31"/>
  <c r="R15" i="31"/>
  <c r="S15" i="31" s="1"/>
  <c r="E17" i="31"/>
  <c r="R18" i="31"/>
  <c r="S18" i="31" s="1"/>
  <c r="E20" i="31"/>
  <c r="R21" i="31"/>
  <c r="S21" i="31" s="1"/>
  <c r="E23" i="31"/>
  <c r="R24" i="31"/>
  <c r="S24" i="31" s="1"/>
  <c r="E26" i="31"/>
  <c r="R27" i="31"/>
  <c r="S27" i="31" s="1"/>
  <c r="E29" i="31"/>
  <c r="R30" i="31"/>
  <c r="S30" i="31" s="1"/>
  <c r="E32" i="31"/>
  <c r="R33" i="31"/>
  <c r="S33" i="31" s="1"/>
  <c r="E35" i="31"/>
  <c r="P35" i="31"/>
  <c r="Q35" i="31" s="1"/>
  <c r="P29" i="31"/>
  <c r="Q29" i="31" s="1"/>
  <c r="P23" i="31"/>
  <c r="Q23" i="31" s="1"/>
  <c r="P17" i="31"/>
  <c r="Q17" i="31" s="1"/>
  <c r="P11" i="31"/>
  <c r="Q11" i="31" s="1"/>
  <c r="M8" i="29"/>
  <c r="E8" i="29"/>
  <c r="E11" i="29"/>
  <c r="R12" i="29"/>
  <c r="S12" i="29" s="1"/>
  <c r="R15" i="29"/>
  <c r="S15" i="29" s="1"/>
  <c r="E17" i="29"/>
  <c r="E20" i="29"/>
  <c r="R21" i="29"/>
  <c r="S21" i="29" s="1"/>
  <c r="R24" i="29"/>
  <c r="S24" i="29" s="1"/>
  <c r="E26" i="29"/>
  <c r="E29" i="29"/>
  <c r="R30" i="29"/>
  <c r="S30" i="29" s="1"/>
  <c r="R33" i="29"/>
  <c r="S33" i="29" s="1"/>
  <c r="E35" i="29"/>
  <c r="P32" i="27"/>
  <c r="Q32" i="27" s="1"/>
  <c r="P26" i="27"/>
  <c r="Q26" i="27" s="1"/>
  <c r="P20" i="27"/>
  <c r="Q20" i="27" s="1"/>
  <c r="P14" i="27"/>
  <c r="Q14" i="27" s="1"/>
  <c r="N8" i="27"/>
  <c r="O8" i="27" s="1"/>
  <c r="E8" i="27"/>
  <c r="R9" i="27"/>
  <c r="S9" i="27" s="1"/>
  <c r="E11" i="27"/>
  <c r="R12" i="27"/>
  <c r="S12" i="27" s="1"/>
  <c r="E14" i="27"/>
  <c r="R15" i="27"/>
  <c r="S15" i="27" s="1"/>
  <c r="E17" i="27"/>
  <c r="R18" i="27"/>
  <c r="S18" i="27" s="1"/>
  <c r="E20" i="27"/>
  <c r="R21" i="27"/>
  <c r="S21" i="27" s="1"/>
  <c r="E23" i="27"/>
  <c r="R24" i="27"/>
  <c r="S24" i="27" s="1"/>
  <c r="E26" i="27"/>
  <c r="R27" i="27"/>
  <c r="S27" i="27" s="1"/>
  <c r="E29" i="27"/>
  <c r="R30" i="27"/>
  <c r="S30" i="27" s="1"/>
  <c r="E32" i="27"/>
  <c r="R33" i="27"/>
  <c r="S33" i="27" s="1"/>
  <c r="E35" i="27"/>
  <c r="P35" i="27"/>
  <c r="Q35" i="27" s="1"/>
  <c r="M29" i="27"/>
  <c r="P23" i="27"/>
  <c r="Q23" i="27" s="1"/>
  <c r="M17" i="27"/>
  <c r="P11" i="27"/>
  <c r="Q11" i="27" s="1"/>
  <c r="M25" i="23"/>
  <c r="N25" i="23"/>
  <c r="O25" i="23" s="1"/>
  <c r="P25" i="23"/>
  <c r="Q25" i="23" s="1"/>
  <c r="E28" i="23"/>
  <c r="E34" i="23"/>
  <c r="E19" i="23"/>
  <c r="E25" i="23"/>
  <c r="E31" i="23"/>
  <c r="N31" i="23"/>
  <c r="O31" i="23" s="1"/>
  <c r="N19" i="23"/>
  <c r="O19" i="23" s="1"/>
  <c r="N17" i="23"/>
  <c r="O17" i="23" s="1"/>
  <c r="M11" i="23"/>
  <c r="M10" i="23"/>
  <c r="M9" i="23"/>
  <c r="T10" i="23"/>
  <c r="U10" i="23" s="1"/>
  <c r="T16" i="23"/>
  <c r="U16" i="23" s="1"/>
  <c r="L28" i="23"/>
  <c r="N28" i="23" s="1"/>
  <c r="O28" i="23" s="1"/>
  <c r="L34" i="23"/>
  <c r="N34" i="23" s="1"/>
  <c r="O34" i="23" s="1"/>
  <c r="E10" i="23"/>
  <c r="E16" i="23"/>
  <c r="M23" i="19"/>
  <c r="N23" i="19"/>
  <c r="O23" i="19" s="1"/>
  <c r="M11" i="19"/>
  <c r="N11" i="19"/>
  <c r="O11" i="19" s="1"/>
  <c r="L8" i="19"/>
  <c r="N8" i="19" s="1"/>
  <c r="O8" i="19" s="1"/>
  <c r="L14" i="19"/>
  <c r="N14" i="19" s="1"/>
  <c r="O14" i="19" s="1"/>
  <c r="L20" i="19"/>
  <c r="N20" i="19" s="1"/>
  <c r="O20" i="19" s="1"/>
  <c r="L26" i="19"/>
  <c r="N26" i="19" s="1"/>
  <c r="O26" i="19" s="1"/>
  <c r="L32" i="19"/>
  <c r="N32" i="19" s="1"/>
  <c r="O32" i="19" s="1"/>
  <c r="T11" i="19"/>
  <c r="U11" i="19" s="1"/>
  <c r="R13" i="19"/>
  <c r="S13" i="19" s="1"/>
  <c r="T17" i="19"/>
  <c r="U17" i="19" s="1"/>
  <c r="R19" i="19"/>
  <c r="S19" i="19" s="1"/>
  <c r="T23" i="19"/>
  <c r="U23" i="19" s="1"/>
  <c r="R25" i="19"/>
  <c r="S25" i="19" s="1"/>
  <c r="T29" i="19"/>
  <c r="U29" i="19" s="1"/>
  <c r="R31" i="19"/>
  <c r="S31" i="19" s="1"/>
  <c r="T35" i="19"/>
  <c r="U35" i="19" s="1"/>
  <c r="M29" i="19"/>
  <c r="N17" i="19"/>
  <c r="O17" i="19" s="1"/>
  <c r="P13" i="19"/>
  <c r="Q13" i="19" s="1"/>
  <c r="E11" i="19"/>
  <c r="E17" i="19"/>
  <c r="E23" i="19"/>
  <c r="E29" i="19"/>
  <c r="E35" i="19"/>
  <c r="M15" i="17"/>
  <c r="P15" i="17"/>
  <c r="Q15" i="17" s="1"/>
  <c r="N15" i="17"/>
  <c r="O15" i="17" s="1"/>
  <c r="L12" i="17"/>
  <c r="N12" i="17" s="1"/>
  <c r="O12" i="17" s="1"/>
  <c r="L18" i="17"/>
  <c r="N18" i="17" s="1"/>
  <c r="O18" i="17" s="1"/>
  <c r="L24" i="17"/>
  <c r="N24" i="17" s="1"/>
  <c r="O24" i="17" s="1"/>
  <c r="L30" i="17"/>
  <c r="N30" i="17" s="1"/>
  <c r="O30" i="17" s="1"/>
  <c r="E9" i="17"/>
  <c r="R13" i="17"/>
  <c r="S13" i="17" s="1"/>
  <c r="E15" i="17"/>
  <c r="E21" i="17"/>
  <c r="R25" i="17"/>
  <c r="S25" i="17" s="1"/>
  <c r="E27" i="17"/>
  <c r="R31" i="17"/>
  <c r="S31" i="17" s="1"/>
  <c r="E33" i="17"/>
  <c r="N27" i="17"/>
  <c r="O27" i="17" s="1"/>
  <c r="N21" i="17"/>
  <c r="O21" i="17" s="1"/>
  <c r="N9" i="17"/>
  <c r="O9" i="17" s="1"/>
  <c r="G14" i="17"/>
  <c r="E14" i="15"/>
  <c r="T8" i="15"/>
  <c r="U8" i="15" s="1"/>
  <c r="T11" i="15"/>
  <c r="U11" i="15" s="1"/>
  <c r="T17" i="15"/>
  <c r="U17" i="15" s="1"/>
  <c r="T20" i="15"/>
  <c r="U20" i="15" s="1"/>
  <c r="T23" i="15"/>
  <c r="U23" i="15" s="1"/>
  <c r="T26" i="15"/>
  <c r="U26" i="15" s="1"/>
  <c r="T29" i="15"/>
  <c r="U29" i="15" s="1"/>
  <c r="T32" i="15"/>
  <c r="U32" i="15" s="1"/>
  <c r="T35" i="15"/>
  <c r="U35" i="15" s="1"/>
  <c r="R9" i="15"/>
  <c r="S9" i="15" s="1"/>
  <c r="R12" i="15"/>
  <c r="S12" i="15" s="1"/>
  <c r="R15" i="15"/>
  <c r="S15" i="15" s="1"/>
  <c r="R18" i="15"/>
  <c r="S18" i="15" s="1"/>
  <c r="R21" i="15"/>
  <c r="S21" i="15" s="1"/>
  <c r="R24" i="15"/>
  <c r="S24" i="15" s="1"/>
  <c r="R27" i="15"/>
  <c r="S27" i="15" s="1"/>
  <c r="R30" i="15"/>
  <c r="S30" i="15" s="1"/>
  <c r="R33" i="15"/>
  <c r="S33" i="15" s="1"/>
  <c r="P15" i="45"/>
  <c r="Q15" i="45" s="1"/>
  <c r="P9" i="45"/>
  <c r="Q9" i="45" s="1"/>
  <c r="J8" i="25"/>
  <c r="K8" i="25" s="1"/>
  <c r="F10" i="25"/>
  <c r="G10" i="25" s="1"/>
  <c r="J11" i="25"/>
  <c r="K11" i="25" s="1"/>
  <c r="F13" i="25"/>
  <c r="G13" i="25" s="1"/>
  <c r="J14" i="25"/>
  <c r="K14" i="25" s="1"/>
  <c r="F16" i="25"/>
  <c r="G16" i="25" s="1"/>
  <c r="J17" i="25"/>
  <c r="K17" i="25" s="1"/>
  <c r="F19" i="25"/>
  <c r="G19" i="25" s="1"/>
  <c r="J20" i="25"/>
  <c r="K20" i="25" s="1"/>
  <c r="F22" i="25"/>
  <c r="G22" i="25" s="1"/>
  <c r="J23" i="25"/>
  <c r="K23" i="25" s="1"/>
  <c r="F25" i="25"/>
  <c r="G25" i="25" s="1"/>
  <c r="J26" i="25"/>
  <c r="K26" i="25" s="1"/>
  <c r="F28" i="25"/>
  <c r="G28" i="25" s="1"/>
  <c r="J29" i="25"/>
  <c r="K29" i="25" s="1"/>
  <c r="F31" i="25"/>
  <c r="G31" i="25" s="1"/>
  <c r="J32" i="25"/>
  <c r="K32" i="25" s="1"/>
  <c r="F34" i="25"/>
  <c r="G34" i="25" s="1"/>
  <c r="J35" i="25"/>
  <c r="K35" i="25" s="1"/>
  <c r="F9" i="25"/>
  <c r="G9" i="25" s="1"/>
  <c r="J10" i="25"/>
  <c r="K10" i="25" s="1"/>
  <c r="F12" i="25"/>
  <c r="G12" i="25" s="1"/>
  <c r="J13" i="25"/>
  <c r="K13" i="25" s="1"/>
  <c r="F15" i="25"/>
  <c r="G15" i="25" s="1"/>
  <c r="J16" i="25"/>
  <c r="K16" i="25" s="1"/>
  <c r="F18" i="25"/>
  <c r="G18" i="25" s="1"/>
  <c r="J19" i="25"/>
  <c r="K19" i="25" s="1"/>
  <c r="F21" i="25"/>
  <c r="G21" i="25" s="1"/>
  <c r="J22" i="25"/>
  <c r="K22" i="25" s="1"/>
  <c r="F24" i="25"/>
  <c r="G24" i="25" s="1"/>
  <c r="J25" i="25"/>
  <c r="K25" i="25" s="1"/>
  <c r="F27" i="25"/>
  <c r="G27" i="25" s="1"/>
  <c r="J28" i="25"/>
  <c r="K28" i="25" s="1"/>
  <c r="F30" i="25"/>
  <c r="G30" i="25" s="1"/>
  <c r="J31" i="25"/>
  <c r="K31" i="25" s="1"/>
  <c r="F33" i="25"/>
  <c r="G33" i="25" s="1"/>
  <c r="J34" i="25"/>
  <c r="K34" i="25" s="1"/>
  <c r="H8" i="13"/>
  <c r="F9" i="13"/>
  <c r="D10" i="13"/>
  <c r="J10" i="13"/>
  <c r="K10" i="13" s="1"/>
  <c r="H11" i="13"/>
  <c r="I11" i="13" s="1"/>
  <c r="F12" i="13"/>
  <c r="D13" i="13"/>
  <c r="J13" i="13"/>
  <c r="K13" i="13" s="1"/>
  <c r="H14" i="13"/>
  <c r="F15" i="13"/>
  <c r="D16" i="13"/>
  <c r="J16" i="13"/>
  <c r="K16" i="13" s="1"/>
  <c r="H17" i="13"/>
  <c r="F18" i="13"/>
  <c r="D19" i="13"/>
  <c r="J19" i="13"/>
  <c r="K19" i="13" s="1"/>
  <c r="H20" i="13"/>
  <c r="I20" i="13" s="1"/>
  <c r="F21" i="13"/>
  <c r="D22" i="13"/>
  <c r="J22" i="13"/>
  <c r="K22" i="13" s="1"/>
  <c r="H23" i="13"/>
  <c r="F24" i="13"/>
  <c r="D25" i="13"/>
  <c r="J25" i="13"/>
  <c r="K25" i="13" s="1"/>
  <c r="H26" i="13"/>
  <c r="F27" i="13"/>
  <c r="D28" i="13"/>
  <c r="J28" i="13"/>
  <c r="K28" i="13" s="1"/>
  <c r="H29" i="13"/>
  <c r="I29" i="13" s="1"/>
  <c r="F30" i="13"/>
  <c r="D31" i="13"/>
  <c r="J31" i="13"/>
  <c r="K31" i="13" s="1"/>
  <c r="H32" i="13"/>
  <c r="F33" i="13"/>
  <c r="D34" i="13"/>
  <c r="J34" i="13"/>
  <c r="K34" i="13" s="1"/>
  <c r="H35" i="13"/>
  <c r="D8" i="13"/>
  <c r="J8" i="13"/>
  <c r="K8" i="13" s="1"/>
  <c r="H9" i="13"/>
  <c r="I9" i="13" s="1"/>
  <c r="F10" i="13"/>
  <c r="D11" i="13"/>
  <c r="J11" i="13"/>
  <c r="K11" i="13" s="1"/>
  <c r="H12" i="13"/>
  <c r="I12" i="13" s="1"/>
  <c r="F13" i="13"/>
  <c r="D14" i="13"/>
  <c r="J14" i="13"/>
  <c r="K14" i="13" s="1"/>
  <c r="H15" i="13"/>
  <c r="I15" i="13" s="1"/>
  <c r="F16" i="13"/>
  <c r="D17" i="13"/>
  <c r="J17" i="13"/>
  <c r="K17" i="13" s="1"/>
  <c r="H18" i="13"/>
  <c r="I18" i="13" s="1"/>
  <c r="F19" i="13"/>
  <c r="D20" i="13"/>
  <c r="J20" i="13"/>
  <c r="K20" i="13" s="1"/>
  <c r="H21" i="13"/>
  <c r="I21" i="13" s="1"/>
  <c r="F22" i="13"/>
  <c r="D23" i="13"/>
  <c r="J23" i="13"/>
  <c r="K23" i="13" s="1"/>
  <c r="H24" i="13"/>
  <c r="I24" i="13" s="1"/>
  <c r="F25" i="13"/>
  <c r="D26" i="13"/>
  <c r="J26" i="13"/>
  <c r="K26" i="13" s="1"/>
  <c r="H27" i="13"/>
  <c r="I27" i="13" s="1"/>
  <c r="F28" i="13"/>
  <c r="D29" i="13"/>
  <c r="J29" i="13"/>
  <c r="K29" i="13" s="1"/>
  <c r="H30" i="13"/>
  <c r="I30" i="13" s="1"/>
  <c r="F31" i="13"/>
  <c r="D32" i="13"/>
  <c r="J32" i="13"/>
  <c r="K32" i="13" s="1"/>
  <c r="H33" i="13"/>
  <c r="I33" i="13" s="1"/>
  <c r="F34" i="13"/>
  <c r="D35" i="13"/>
  <c r="J35" i="13"/>
  <c r="K35" i="13" s="1"/>
  <c r="A10" i="1"/>
  <c r="M34" i="19"/>
  <c r="J33" i="13"/>
  <c r="K33" i="13" s="1"/>
  <c r="H31" i="13"/>
  <c r="I31" i="13" s="1"/>
  <c r="F29" i="13"/>
  <c r="D27" i="13"/>
  <c r="J24" i="13"/>
  <c r="K24" i="13" s="1"/>
  <c r="H22" i="13"/>
  <c r="I22" i="13" s="1"/>
  <c r="F20" i="13"/>
  <c r="D18" i="13"/>
  <c r="J15" i="13"/>
  <c r="K15" i="13" s="1"/>
  <c r="H13" i="13"/>
  <c r="I13" i="13" s="1"/>
  <c r="F11" i="13"/>
  <c r="D9" i="13"/>
  <c r="J33" i="25"/>
  <c r="K33" i="25" s="1"/>
  <c r="F29" i="25"/>
  <c r="G29" i="25" s="1"/>
  <c r="J24" i="25"/>
  <c r="K24" i="25" s="1"/>
  <c r="F20" i="25"/>
  <c r="G20" i="25" s="1"/>
  <c r="J15" i="25"/>
  <c r="K15" i="25" s="1"/>
  <c r="F11" i="25"/>
  <c r="G11" i="25" s="1"/>
  <c r="P9" i="29"/>
  <c r="Q9" i="29" s="1"/>
  <c r="M35" i="27"/>
  <c r="P33" i="27"/>
  <c r="Q33" i="27" s="1"/>
  <c r="M31" i="27"/>
  <c r="P29" i="27"/>
  <c r="Q29" i="27" s="1"/>
  <c r="M27" i="27"/>
  <c r="P25" i="27"/>
  <c r="Q25" i="27" s="1"/>
  <c r="M23" i="27"/>
  <c r="P21" i="27"/>
  <c r="Q21" i="27" s="1"/>
  <c r="M19" i="27"/>
  <c r="P17" i="27"/>
  <c r="Q17" i="27" s="1"/>
  <c r="M15" i="27"/>
  <c r="P13" i="27"/>
  <c r="Q13" i="27" s="1"/>
  <c r="N33" i="17"/>
  <c r="O33" i="17" s="1"/>
  <c r="M33" i="17"/>
  <c r="P33" i="17"/>
  <c r="Q33" i="17" s="1"/>
  <c r="R18" i="17"/>
  <c r="S18" i="17" s="1"/>
  <c r="R26" i="33"/>
  <c r="S26" i="33" s="1"/>
  <c r="R24" i="33"/>
  <c r="S24" i="33" s="1"/>
  <c r="M12" i="17"/>
  <c r="N34" i="19"/>
  <c r="O34" i="19" s="1"/>
  <c r="R10" i="19"/>
  <c r="S10" i="19" s="1"/>
  <c r="R19" i="23"/>
  <c r="S19" i="23" s="1"/>
  <c r="R15" i="23"/>
  <c r="S15" i="23" s="1"/>
  <c r="R33" i="35"/>
  <c r="S33" i="35" s="1"/>
  <c r="R32" i="35"/>
  <c r="S32" i="35" s="1"/>
  <c r="R29" i="35"/>
  <c r="S29" i="35" s="1"/>
  <c r="R28" i="35"/>
  <c r="S28" i="35" s="1"/>
  <c r="R25" i="35"/>
  <c r="S25" i="35" s="1"/>
  <c r="R24" i="35"/>
  <c r="S24" i="35" s="1"/>
  <c r="R21" i="35"/>
  <c r="S21" i="35" s="1"/>
  <c r="R20" i="35"/>
  <c r="S20" i="35" s="1"/>
  <c r="P32" i="19"/>
  <c r="Q32" i="19" s="1"/>
  <c r="P18" i="17"/>
  <c r="Q18" i="17" s="1"/>
  <c r="F28" i="1"/>
  <c r="G28" i="1" s="1"/>
  <c r="E13" i="1"/>
  <c r="T13" i="1"/>
  <c r="U13" i="1" s="1"/>
  <c r="E17" i="1"/>
  <c r="T17" i="1"/>
  <c r="U17" i="1" s="1"/>
  <c r="P30" i="23"/>
  <c r="Q30" i="23" s="1"/>
  <c r="N30" i="23"/>
  <c r="O30" i="23" s="1"/>
  <c r="N32" i="23"/>
  <c r="O32" i="23" s="1"/>
  <c r="P32" i="23"/>
  <c r="Q32" i="23" s="1"/>
  <c r="N10" i="19"/>
  <c r="O10" i="19" s="1"/>
  <c r="P10" i="19"/>
  <c r="Q10" i="19" s="1"/>
  <c r="G10" i="23"/>
  <c r="R10" i="23"/>
  <c r="S10" i="23" s="1"/>
  <c r="R34" i="35"/>
  <c r="S34" i="35" s="1"/>
  <c r="G34" i="35"/>
  <c r="R30" i="35"/>
  <c r="S30" i="35" s="1"/>
  <c r="G30" i="35"/>
  <c r="R26" i="35"/>
  <c r="S26" i="35" s="1"/>
  <c r="G26" i="35"/>
  <c r="R22" i="35"/>
  <c r="S22" i="35" s="1"/>
  <c r="G22" i="35"/>
  <c r="R31" i="35"/>
  <c r="S31" i="35" s="1"/>
  <c r="R27" i="35"/>
  <c r="S27" i="35" s="1"/>
  <c r="R23" i="35"/>
  <c r="S23" i="35" s="1"/>
  <c r="R19" i="35"/>
  <c r="S19" i="35" s="1"/>
  <c r="R35" i="35"/>
  <c r="S35" i="35" s="1"/>
  <c r="R9" i="23"/>
  <c r="S9" i="23" s="1"/>
  <c r="R11" i="23"/>
  <c r="S11" i="23" s="1"/>
  <c r="R13" i="23"/>
  <c r="S13" i="23" s="1"/>
  <c r="R17" i="23"/>
  <c r="S17" i="23" s="1"/>
  <c r="R21" i="23"/>
  <c r="S21" i="23" s="1"/>
  <c r="R23" i="23"/>
  <c r="S23" i="23" s="1"/>
  <c r="R25" i="23"/>
  <c r="S25" i="23" s="1"/>
  <c r="R27" i="23"/>
  <c r="S27" i="23" s="1"/>
  <c r="R29" i="23"/>
  <c r="S29" i="23" s="1"/>
  <c r="R31" i="23"/>
  <c r="S31" i="23" s="1"/>
  <c r="R33" i="23"/>
  <c r="S33" i="23" s="1"/>
  <c r="P23" i="19"/>
  <c r="Q23" i="19" s="1"/>
  <c r="P11" i="19"/>
  <c r="Q11" i="19" s="1"/>
  <c r="E19" i="35"/>
  <c r="L19" i="35"/>
  <c r="I18" i="35"/>
  <c r="R18" i="35"/>
  <c r="S18" i="35" s="1"/>
  <c r="L18" i="35"/>
  <c r="T18" i="35"/>
  <c r="U18" i="35" s="1"/>
  <c r="L16" i="35"/>
  <c r="E16" i="35"/>
  <c r="L14" i="35"/>
  <c r="E14" i="35"/>
  <c r="L12" i="35"/>
  <c r="E12" i="35"/>
  <c r="L10" i="35"/>
  <c r="E10" i="35"/>
  <c r="L8" i="35"/>
  <c r="E8" i="35"/>
  <c r="L34" i="33"/>
  <c r="E34" i="33"/>
  <c r="L32" i="33"/>
  <c r="E32" i="33"/>
  <c r="R26" i="19"/>
  <c r="S26" i="19" s="1"/>
  <c r="R14" i="19"/>
  <c r="S14" i="19" s="1"/>
  <c r="R18" i="23"/>
  <c r="S18" i="23" s="1"/>
  <c r="R14" i="23"/>
  <c r="S14" i="23" s="1"/>
  <c r="D8" i="25"/>
  <c r="H8" i="25"/>
  <c r="D9" i="25"/>
  <c r="H9" i="25"/>
  <c r="D10" i="25"/>
  <c r="H10" i="25"/>
  <c r="D11" i="25"/>
  <c r="H11" i="25"/>
  <c r="D12" i="25"/>
  <c r="H12" i="25"/>
  <c r="D13" i="25"/>
  <c r="H13" i="25"/>
  <c r="D14" i="25"/>
  <c r="H14" i="25"/>
  <c r="D15" i="25"/>
  <c r="H15" i="25"/>
  <c r="D16" i="25"/>
  <c r="H16" i="25"/>
  <c r="D17" i="25"/>
  <c r="H17" i="25"/>
  <c r="D18" i="25"/>
  <c r="H18" i="25"/>
  <c r="D19" i="25"/>
  <c r="H19" i="25"/>
  <c r="D20" i="25"/>
  <c r="H20" i="25"/>
  <c r="D21" i="25"/>
  <c r="H21" i="25"/>
  <c r="D22" i="25"/>
  <c r="H22" i="25"/>
  <c r="D23" i="25"/>
  <c r="H23" i="25"/>
  <c r="D24" i="25"/>
  <c r="H24" i="25"/>
  <c r="D25" i="25"/>
  <c r="H25" i="25"/>
  <c r="D26" i="25"/>
  <c r="H26" i="25"/>
  <c r="D27" i="25"/>
  <c r="H27" i="25"/>
  <c r="D28" i="25"/>
  <c r="H28" i="25"/>
  <c r="D29" i="25"/>
  <c r="H29" i="25"/>
  <c r="D30" i="25"/>
  <c r="H30" i="25"/>
  <c r="D31" i="25"/>
  <c r="H31" i="25"/>
  <c r="D32" i="25"/>
  <c r="H32" i="25"/>
  <c r="D33" i="25"/>
  <c r="H33" i="25"/>
  <c r="D34" i="25"/>
  <c r="H34" i="25"/>
  <c r="D35" i="25"/>
  <c r="H35" i="25"/>
  <c r="N35" i="19"/>
  <c r="O35" i="19" s="1"/>
  <c r="P35" i="19"/>
  <c r="Q35" i="19" s="1"/>
  <c r="M35" i="19"/>
  <c r="N31" i="19"/>
  <c r="O31" i="19" s="1"/>
  <c r="M31" i="19"/>
  <c r="P31" i="19"/>
  <c r="Q31" i="19" s="1"/>
  <c r="N20" i="23"/>
  <c r="O20" i="23" s="1"/>
  <c r="N16" i="23"/>
  <c r="O16" i="23" s="1"/>
  <c r="M16" i="23"/>
  <c r="P16" i="23"/>
  <c r="Q16" i="23" s="1"/>
  <c r="R30" i="17"/>
  <c r="S30" i="17" s="1"/>
  <c r="R34" i="19"/>
  <c r="S34" i="19" s="1"/>
  <c r="R30" i="19"/>
  <c r="S30" i="19" s="1"/>
  <c r="R30" i="23"/>
  <c r="S30" i="23" s="1"/>
  <c r="R26" i="23"/>
  <c r="S26" i="23" s="1"/>
  <c r="R20" i="23"/>
  <c r="S20" i="23" s="1"/>
  <c r="R16" i="23"/>
  <c r="S16" i="23" s="1"/>
  <c r="R12" i="23"/>
  <c r="S12" i="23" s="1"/>
  <c r="M8" i="19"/>
  <c r="P26" i="19"/>
  <c r="Q26" i="19" s="1"/>
  <c r="P14" i="19"/>
  <c r="Q14" i="19" s="1"/>
  <c r="L17" i="1"/>
  <c r="N17" i="1" s="1"/>
  <c r="O17" i="1" s="1"/>
  <c r="L13" i="1"/>
  <c r="F35" i="1"/>
  <c r="G35" i="1" s="1"/>
  <c r="F20" i="1"/>
  <c r="G20" i="1" s="1"/>
  <c r="N16" i="19"/>
  <c r="O16" i="19" s="1"/>
  <c r="M16" i="19"/>
  <c r="N22" i="19"/>
  <c r="O22" i="19" s="1"/>
  <c r="P22" i="19"/>
  <c r="Q22" i="19" s="1"/>
  <c r="N26" i="23"/>
  <c r="O26" i="23" s="1"/>
  <c r="P26" i="23"/>
  <c r="Q26" i="23" s="1"/>
  <c r="I11" i="1"/>
  <c r="R11" i="1"/>
  <c r="S11" i="1" s="1"/>
  <c r="M12" i="39"/>
  <c r="P12" i="39"/>
  <c r="Q12" i="39" s="1"/>
  <c r="N12" i="39"/>
  <c r="O12" i="39" s="1"/>
  <c r="N16" i="39"/>
  <c r="O16" i="39" s="1"/>
  <c r="N19" i="39"/>
  <c r="O19" i="39" s="1"/>
  <c r="M19" i="39"/>
  <c r="P19" i="39"/>
  <c r="Q19" i="39" s="1"/>
  <c r="N21" i="39"/>
  <c r="O21" i="39" s="1"/>
  <c r="P21" i="39"/>
  <c r="Q21" i="39" s="1"/>
  <c r="N25" i="39"/>
  <c r="O25" i="39" s="1"/>
  <c r="M30" i="39"/>
  <c r="P30" i="39"/>
  <c r="Q30" i="39" s="1"/>
  <c r="N30" i="39"/>
  <c r="O30" i="39" s="1"/>
  <c r="N34" i="39"/>
  <c r="O34" i="39" s="1"/>
  <c r="N12" i="13"/>
  <c r="O12" i="13" s="1"/>
  <c r="P12" i="13"/>
  <c r="Q12" i="13" s="1"/>
  <c r="M12" i="13"/>
  <c r="M15" i="13"/>
  <c r="P15" i="13"/>
  <c r="Q15" i="13" s="1"/>
  <c r="M21" i="13"/>
  <c r="P21" i="13"/>
  <c r="Q21" i="13" s="1"/>
  <c r="N21" i="13"/>
  <c r="O21" i="13" s="1"/>
  <c r="N24" i="13"/>
  <c r="O24" i="13" s="1"/>
  <c r="P24" i="13"/>
  <c r="Q24" i="13" s="1"/>
  <c r="M24" i="13"/>
  <c r="M30" i="13"/>
  <c r="P30" i="13"/>
  <c r="Q30" i="13" s="1"/>
  <c r="N33" i="13"/>
  <c r="O33" i="13" s="1"/>
  <c r="P33" i="13"/>
  <c r="Q33" i="13" s="1"/>
  <c r="M33" i="13"/>
  <c r="M8" i="15"/>
  <c r="P8" i="15"/>
  <c r="Q8" i="15" s="1"/>
  <c r="N9" i="15"/>
  <c r="O9" i="15" s="1"/>
  <c r="P9" i="15"/>
  <c r="Q9" i="15" s="1"/>
  <c r="M9" i="15"/>
  <c r="M10" i="15"/>
  <c r="P10" i="15"/>
  <c r="Q10" i="15" s="1"/>
  <c r="N11" i="15"/>
  <c r="O11" i="15" s="1"/>
  <c r="P11" i="15"/>
  <c r="Q11" i="15" s="1"/>
  <c r="M11" i="15"/>
  <c r="M12" i="15"/>
  <c r="P12" i="15"/>
  <c r="Q12" i="15" s="1"/>
  <c r="N13" i="15"/>
  <c r="O13" i="15" s="1"/>
  <c r="P13" i="15"/>
  <c r="Q13" i="15" s="1"/>
  <c r="M13" i="15"/>
  <c r="M14" i="15"/>
  <c r="P14" i="15"/>
  <c r="Q14" i="15" s="1"/>
  <c r="N15" i="15"/>
  <c r="O15" i="15" s="1"/>
  <c r="P15" i="15"/>
  <c r="Q15" i="15" s="1"/>
  <c r="M15" i="15"/>
  <c r="M16" i="15"/>
  <c r="P16" i="15"/>
  <c r="Q16" i="15" s="1"/>
  <c r="N17" i="15"/>
  <c r="O17" i="15" s="1"/>
  <c r="P17" i="15"/>
  <c r="Q17" i="15" s="1"/>
  <c r="M17" i="15"/>
  <c r="M18" i="15"/>
  <c r="P18" i="15"/>
  <c r="Q18" i="15" s="1"/>
  <c r="N19" i="15"/>
  <c r="O19" i="15" s="1"/>
  <c r="P19" i="15"/>
  <c r="Q19" i="15" s="1"/>
  <c r="M19" i="15"/>
  <c r="M20" i="15"/>
  <c r="P20" i="15"/>
  <c r="Q20" i="15" s="1"/>
  <c r="N21" i="15"/>
  <c r="O21" i="15" s="1"/>
  <c r="P21" i="15"/>
  <c r="Q21" i="15" s="1"/>
  <c r="M21" i="15"/>
  <c r="M22" i="15"/>
  <c r="P22" i="15"/>
  <c r="Q22" i="15" s="1"/>
  <c r="N23" i="15"/>
  <c r="O23" i="15" s="1"/>
  <c r="P23" i="15"/>
  <c r="Q23" i="15" s="1"/>
  <c r="M23" i="15"/>
  <c r="M24" i="15"/>
  <c r="P24" i="15"/>
  <c r="Q24" i="15" s="1"/>
  <c r="N25" i="15"/>
  <c r="O25" i="15" s="1"/>
  <c r="P25" i="15"/>
  <c r="Q25" i="15" s="1"/>
  <c r="M25" i="15"/>
  <c r="M26" i="15"/>
  <c r="P26" i="15"/>
  <c r="Q26" i="15" s="1"/>
  <c r="N27" i="15"/>
  <c r="O27" i="15" s="1"/>
  <c r="P27" i="15"/>
  <c r="Q27" i="15" s="1"/>
  <c r="M27" i="15"/>
  <c r="M28" i="15"/>
  <c r="P28" i="15"/>
  <c r="Q28" i="15" s="1"/>
  <c r="N29" i="15"/>
  <c r="O29" i="15" s="1"/>
  <c r="P29" i="15"/>
  <c r="Q29" i="15" s="1"/>
  <c r="M29" i="15"/>
  <c r="M30" i="15"/>
  <c r="P30" i="15"/>
  <c r="Q30" i="15" s="1"/>
  <c r="N31" i="15"/>
  <c r="O31" i="15" s="1"/>
  <c r="P31" i="15"/>
  <c r="Q31" i="15" s="1"/>
  <c r="M31" i="15"/>
  <c r="M32" i="15"/>
  <c r="P32" i="15"/>
  <c r="Q32" i="15" s="1"/>
  <c r="N33" i="15"/>
  <c r="O33" i="15" s="1"/>
  <c r="P33" i="15"/>
  <c r="Q33" i="15" s="1"/>
  <c r="M33" i="15"/>
  <c r="M34" i="15"/>
  <c r="P34" i="15"/>
  <c r="Q34" i="15" s="1"/>
  <c r="N35" i="15"/>
  <c r="O35" i="15" s="1"/>
  <c r="P35" i="15"/>
  <c r="Q35" i="15" s="1"/>
  <c r="M35" i="15"/>
  <c r="N9" i="41"/>
  <c r="O9" i="41" s="1"/>
  <c r="P9" i="41"/>
  <c r="Q9" i="41" s="1"/>
  <c r="N16" i="41"/>
  <c r="O16" i="41" s="1"/>
  <c r="P16" i="41"/>
  <c r="Q16" i="41" s="1"/>
  <c r="N8" i="45"/>
  <c r="O8" i="45" s="1"/>
  <c r="P8" i="45"/>
  <c r="Q8" i="45" s="1"/>
  <c r="N10" i="45"/>
  <c r="O10" i="45" s="1"/>
  <c r="P10" i="45"/>
  <c r="Q10" i="45" s="1"/>
  <c r="N12" i="45"/>
  <c r="O12" i="45" s="1"/>
  <c r="P12" i="45"/>
  <c r="Q12" i="45" s="1"/>
  <c r="N14" i="45"/>
  <c r="O14" i="45" s="1"/>
  <c r="P14" i="45"/>
  <c r="Q14" i="45" s="1"/>
  <c r="N16" i="45"/>
  <c r="O16" i="45" s="1"/>
  <c r="P16" i="45"/>
  <c r="Q16" i="45" s="1"/>
  <c r="N18" i="45"/>
  <c r="O18" i="45" s="1"/>
  <c r="P18" i="45"/>
  <c r="Q18" i="45" s="1"/>
  <c r="N20" i="45"/>
  <c r="O20" i="45" s="1"/>
  <c r="P20" i="45"/>
  <c r="Q20" i="45" s="1"/>
  <c r="N22" i="45"/>
  <c r="O22" i="45" s="1"/>
  <c r="P22" i="45"/>
  <c r="Q22" i="45" s="1"/>
  <c r="N24" i="45"/>
  <c r="O24" i="45" s="1"/>
  <c r="P24" i="45"/>
  <c r="Q24" i="45" s="1"/>
  <c r="N26" i="45"/>
  <c r="O26" i="45" s="1"/>
  <c r="P26" i="45"/>
  <c r="Q26" i="45" s="1"/>
  <c r="N28" i="45"/>
  <c r="O28" i="45" s="1"/>
  <c r="P28" i="45"/>
  <c r="Q28" i="45" s="1"/>
  <c r="N30" i="45"/>
  <c r="O30" i="45" s="1"/>
  <c r="P30" i="45"/>
  <c r="Q30" i="45" s="1"/>
  <c r="N32" i="45"/>
  <c r="O32" i="45" s="1"/>
  <c r="P32" i="45"/>
  <c r="Q32" i="45" s="1"/>
  <c r="N34" i="45"/>
  <c r="O34" i="45" s="1"/>
  <c r="P34" i="45"/>
  <c r="Q34" i="45" s="1"/>
  <c r="N8" i="53"/>
  <c r="O8" i="53" s="1"/>
  <c r="P8" i="53"/>
  <c r="Q8" i="53" s="1"/>
  <c r="N10" i="53"/>
  <c r="O10" i="53" s="1"/>
  <c r="P10" i="53"/>
  <c r="Q10" i="53" s="1"/>
  <c r="N12" i="53"/>
  <c r="O12" i="53" s="1"/>
  <c r="P12" i="53"/>
  <c r="Q12" i="53" s="1"/>
  <c r="N14" i="53"/>
  <c r="O14" i="53" s="1"/>
  <c r="P14" i="53"/>
  <c r="Q14" i="53" s="1"/>
  <c r="N16" i="53"/>
  <c r="O16" i="53" s="1"/>
  <c r="P16" i="53"/>
  <c r="Q16" i="53" s="1"/>
  <c r="N18" i="53"/>
  <c r="O18" i="53" s="1"/>
  <c r="P18" i="53"/>
  <c r="Q18" i="53" s="1"/>
  <c r="N20" i="53"/>
  <c r="O20" i="53" s="1"/>
  <c r="P20" i="53"/>
  <c r="Q20" i="53" s="1"/>
  <c r="N22" i="53"/>
  <c r="O22" i="53" s="1"/>
  <c r="P22" i="53"/>
  <c r="Q22" i="53" s="1"/>
  <c r="P24" i="53"/>
  <c r="Q24" i="53" s="1"/>
  <c r="N26" i="53"/>
  <c r="O26" i="53" s="1"/>
  <c r="P26" i="53"/>
  <c r="Q26" i="53" s="1"/>
  <c r="N28" i="53"/>
  <c r="O28" i="53" s="1"/>
  <c r="P28" i="53"/>
  <c r="Q28" i="53" s="1"/>
  <c r="N30" i="53"/>
  <c r="O30" i="53" s="1"/>
  <c r="P30" i="53"/>
  <c r="Q30" i="53" s="1"/>
  <c r="N32" i="53"/>
  <c r="O32" i="53" s="1"/>
  <c r="P32" i="53"/>
  <c r="Q32" i="53" s="1"/>
  <c r="N34" i="53"/>
  <c r="O34" i="53" s="1"/>
  <c r="P34" i="53"/>
  <c r="Q34" i="53" s="1"/>
  <c r="M9" i="51"/>
  <c r="P9" i="51"/>
  <c r="Q9" i="51" s="1"/>
  <c r="M11" i="51"/>
  <c r="P11" i="51"/>
  <c r="Q11" i="51" s="1"/>
  <c r="M13" i="51"/>
  <c r="P13" i="51"/>
  <c r="Q13" i="51" s="1"/>
  <c r="M15" i="51"/>
  <c r="P15" i="51"/>
  <c r="Q15" i="51" s="1"/>
  <c r="M17" i="51"/>
  <c r="P17" i="51"/>
  <c r="Q17" i="51" s="1"/>
  <c r="M19" i="51"/>
  <c r="P19" i="51"/>
  <c r="Q19" i="51" s="1"/>
  <c r="M21" i="51"/>
  <c r="P21" i="51"/>
  <c r="Q21" i="51" s="1"/>
  <c r="M23" i="51"/>
  <c r="P23" i="51"/>
  <c r="Q23" i="51" s="1"/>
  <c r="M25" i="51"/>
  <c r="P25" i="51"/>
  <c r="Q25" i="51" s="1"/>
  <c r="M27" i="51"/>
  <c r="P27" i="51"/>
  <c r="Q27" i="51" s="1"/>
  <c r="M29" i="51"/>
  <c r="P29" i="51"/>
  <c r="Q29" i="51" s="1"/>
  <c r="M31" i="51"/>
  <c r="P31" i="51"/>
  <c r="Q31" i="51" s="1"/>
  <c r="M33" i="51"/>
  <c r="P33" i="51"/>
  <c r="Q33" i="51" s="1"/>
  <c r="M35" i="51"/>
  <c r="P35" i="51"/>
  <c r="Q35" i="51" s="1"/>
  <c r="M9" i="27"/>
  <c r="P9" i="27"/>
  <c r="Q9" i="27" s="1"/>
  <c r="N11" i="27"/>
  <c r="O11" i="27" s="1"/>
  <c r="N9" i="27"/>
  <c r="O9" i="27" s="1"/>
  <c r="N35" i="51"/>
  <c r="O35" i="51" s="1"/>
  <c r="N33" i="51"/>
  <c r="O33" i="51" s="1"/>
  <c r="N31" i="51"/>
  <c r="O31" i="51" s="1"/>
  <c r="N29" i="51"/>
  <c r="O29" i="51" s="1"/>
  <c r="N27" i="51"/>
  <c r="O27" i="51" s="1"/>
  <c r="N25" i="51"/>
  <c r="O25" i="51" s="1"/>
  <c r="N23" i="51"/>
  <c r="O23" i="51" s="1"/>
  <c r="N21" i="51"/>
  <c r="O21" i="51" s="1"/>
  <c r="N19" i="51"/>
  <c r="O19" i="51" s="1"/>
  <c r="N17" i="51"/>
  <c r="O17" i="51" s="1"/>
  <c r="N15" i="51"/>
  <c r="O15" i="51" s="1"/>
  <c r="N13" i="51"/>
  <c r="O13" i="51" s="1"/>
  <c r="N11" i="51"/>
  <c r="O11" i="51" s="1"/>
  <c r="N9" i="51"/>
  <c r="O9" i="51" s="1"/>
  <c r="N34" i="15"/>
  <c r="O34" i="15" s="1"/>
  <c r="N32" i="15"/>
  <c r="O32" i="15" s="1"/>
  <c r="N30" i="15"/>
  <c r="O30" i="15" s="1"/>
  <c r="N28" i="15"/>
  <c r="O28" i="15" s="1"/>
  <c r="N26" i="15"/>
  <c r="O26" i="15" s="1"/>
  <c r="N24" i="15"/>
  <c r="O24" i="15" s="1"/>
  <c r="N22" i="15"/>
  <c r="O22" i="15" s="1"/>
  <c r="N20" i="15"/>
  <c r="O20" i="15" s="1"/>
  <c r="N18" i="15"/>
  <c r="O18" i="15" s="1"/>
  <c r="N16" i="15"/>
  <c r="O16" i="15" s="1"/>
  <c r="N14" i="15"/>
  <c r="O14" i="15" s="1"/>
  <c r="N12" i="15"/>
  <c r="O12" i="15" s="1"/>
  <c r="N10" i="15"/>
  <c r="O10" i="15" s="1"/>
  <c r="N8" i="15"/>
  <c r="O8" i="15" s="1"/>
  <c r="N30" i="13"/>
  <c r="O30" i="13" s="1"/>
  <c r="N15" i="13"/>
  <c r="O15" i="13" s="1"/>
  <c r="M21" i="39"/>
  <c r="R8" i="23"/>
  <c r="S8" i="23" s="1"/>
  <c r="G8" i="23"/>
  <c r="R22" i="17"/>
  <c r="S22" i="17" s="1"/>
  <c r="R18" i="19"/>
  <c r="S18" i="19" s="1"/>
  <c r="F32" i="1"/>
  <c r="G32" i="1" s="1"/>
  <c r="F24" i="1"/>
  <c r="G24" i="1" s="1"/>
  <c r="F15" i="1"/>
  <c r="G15" i="1" s="1"/>
  <c r="M24" i="23"/>
  <c r="P8" i="19"/>
  <c r="Q8" i="19" s="1"/>
  <c r="M28" i="19"/>
  <c r="P12" i="17"/>
  <c r="Q12" i="17" s="1"/>
  <c r="M30" i="17"/>
  <c r="M26" i="19"/>
  <c r="M10" i="19"/>
  <c r="L14" i="1"/>
  <c r="T14" i="1"/>
  <c r="U14" i="1" s="1"/>
  <c r="R26" i="17"/>
  <c r="S26" i="17" s="1"/>
  <c r="R22" i="19"/>
  <c r="S22" i="19" s="1"/>
  <c r="R34" i="23"/>
  <c r="S34" i="23" s="1"/>
  <c r="F34" i="1"/>
  <c r="G34" i="1" s="1"/>
  <c r="F30" i="1"/>
  <c r="G30" i="1" s="1"/>
  <c r="F26" i="1"/>
  <c r="G26" i="1" s="1"/>
  <c r="F22" i="1"/>
  <c r="G22" i="1" s="1"/>
  <c r="F18" i="1"/>
  <c r="G18" i="1" s="1"/>
  <c r="R34" i="17"/>
  <c r="S34" i="17" s="1"/>
  <c r="T9" i="1"/>
  <c r="U9" i="1" s="1"/>
  <c r="P17" i="1"/>
  <c r="Q17" i="1" s="1"/>
  <c r="P24" i="23"/>
  <c r="Q24" i="23" s="1"/>
  <c r="M32" i="23"/>
  <c r="P28" i="19"/>
  <c r="Q28" i="19" s="1"/>
  <c r="M24" i="17"/>
  <c r="R8" i="1"/>
  <c r="S8" i="1" s="1"/>
  <c r="M22" i="19"/>
  <c r="M14" i="19"/>
  <c r="M34" i="23"/>
  <c r="M26" i="23"/>
  <c r="L9" i="1"/>
  <c r="P9" i="1" s="1"/>
  <c r="Q9" i="1" s="1"/>
  <c r="I15" i="1"/>
  <c r="R24" i="23"/>
  <c r="S24" i="23" s="1"/>
  <c r="G24" i="23"/>
  <c r="L22" i="23"/>
  <c r="E22" i="23"/>
  <c r="E10" i="58"/>
  <c r="R28" i="17"/>
  <c r="S28" i="17" s="1"/>
  <c r="R24" i="17"/>
  <c r="S24" i="17" s="1"/>
  <c r="R20" i="17"/>
  <c r="S20" i="17" s="1"/>
  <c r="R16" i="17"/>
  <c r="S16" i="17" s="1"/>
  <c r="R8" i="17"/>
  <c r="S8" i="17" s="1"/>
  <c r="R32" i="19"/>
  <c r="S32" i="19" s="1"/>
  <c r="R28" i="19"/>
  <c r="S28" i="19" s="1"/>
  <c r="R24" i="19"/>
  <c r="S24" i="19" s="1"/>
  <c r="R20" i="19"/>
  <c r="S20" i="19" s="1"/>
  <c r="R16" i="19"/>
  <c r="S16" i="19" s="1"/>
  <c r="R12" i="19"/>
  <c r="S12" i="19" s="1"/>
  <c r="R8" i="19"/>
  <c r="S8" i="19" s="1"/>
  <c r="R32" i="23"/>
  <c r="S32" i="23" s="1"/>
  <c r="R28" i="23"/>
  <c r="S28" i="23" s="1"/>
  <c r="R22" i="23"/>
  <c r="S22" i="23" s="1"/>
  <c r="D8" i="1"/>
  <c r="F9" i="1"/>
  <c r="G9" i="1" s="1"/>
  <c r="F13" i="1"/>
  <c r="F17" i="1"/>
  <c r="F19" i="1"/>
  <c r="G19" i="1" s="1"/>
  <c r="F21" i="1"/>
  <c r="G21" i="1" s="1"/>
  <c r="F23" i="1"/>
  <c r="G23" i="1" s="1"/>
  <c r="F25" i="1"/>
  <c r="G25" i="1" s="1"/>
  <c r="F27" i="1"/>
  <c r="G27" i="1" s="1"/>
  <c r="F29" i="1"/>
  <c r="G29" i="1" s="1"/>
  <c r="F31" i="1"/>
  <c r="G31" i="1" s="1"/>
  <c r="F33" i="1"/>
  <c r="G33" i="1" s="1"/>
  <c r="J34" i="1"/>
  <c r="K34" i="1" s="1"/>
  <c r="D35" i="1"/>
  <c r="H35" i="1"/>
  <c r="J35" i="1"/>
  <c r="K35" i="1" s="1"/>
  <c r="N8" i="41"/>
  <c r="O8" i="41" s="1"/>
  <c r="P8" i="41"/>
  <c r="Q8" i="41" s="1"/>
  <c r="L12" i="1"/>
  <c r="E12" i="1"/>
  <c r="L10" i="1"/>
  <c r="L11" i="1"/>
  <c r="E11" i="1"/>
  <c r="T11" i="1"/>
  <c r="U11" i="1" s="1"/>
  <c r="L15" i="1"/>
  <c r="E15" i="1"/>
  <c r="T15" i="1"/>
  <c r="U15" i="1" s="1"/>
  <c r="T16" i="1"/>
  <c r="U16" i="1" s="1"/>
  <c r="L16" i="1"/>
  <c r="M8" i="41"/>
  <c r="E8" i="41"/>
  <c r="T8" i="41"/>
  <c r="U8" i="41" s="1"/>
  <c r="R32" i="17"/>
  <c r="S32" i="17" s="1"/>
  <c r="I30" i="17"/>
  <c r="H34" i="1"/>
  <c r="D34" i="1"/>
  <c r="J33" i="1"/>
  <c r="K33" i="1" s="1"/>
  <c r="H33" i="1"/>
  <c r="D33" i="1"/>
  <c r="J32" i="1"/>
  <c r="K32" i="1" s="1"/>
  <c r="H32" i="1"/>
  <c r="D32" i="1"/>
  <c r="J31" i="1"/>
  <c r="K31" i="1" s="1"/>
  <c r="H31" i="1"/>
  <c r="D31" i="1"/>
  <c r="J30" i="1"/>
  <c r="K30" i="1" s="1"/>
  <c r="H30" i="1"/>
  <c r="D30" i="1"/>
  <c r="J29" i="1"/>
  <c r="K29" i="1" s="1"/>
  <c r="H29" i="1"/>
  <c r="D29" i="1"/>
  <c r="J28" i="1"/>
  <c r="K28" i="1" s="1"/>
  <c r="H28" i="1"/>
  <c r="D28" i="1"/>
  <c r="J27" i="1"/>
  <c r="K27" i="1" s="1"/>
  <c r="H27" i="1"/>
  <c r="D27" i="1"/>
  <c r="J26" i="1"/>
  <c r="K26" i="1" s="1"/>
  <c r="H26" i="1"/>
  <c r="D26" i="1"/>
  <c r="J25" i="1"/>
  <c r="K25" i="1" s="1"/>
  <c r="H25" i="1"/>
  <c r="D25" i="1"/>
  <c r="J24" i="1"/>
  <c r="K24" i="1" s="1"/>
  <c r="H24" i="1"/>
  <c r="D24" i="1"/>
  <c r="J23" i="1"/>
  <c r="K23" i="1" s="1"/>
  <c r="H23" i="1"/>
  <c r="D23" i="1"/>
  <c r="J22" i="1"/>
  <c r="K22" i="1" s="1"/>
  <c r="H22" i="1"/>
  <c r="D22" i="1"/>
  <c r="J21" i="1"/>
  <c r="K21" i="1" s="1"/>
  <c r="H21" i="1"/>
  <c r="D21" i="1"/>
  <c r="J20" i="1"/>
  <c r="K20" i="1" s="1"/>
  <c r="H20" i="1"/>
  <c r="D20" i="1"/>
  <c r="J19" i="1"/>
  <c r="K19" i="1" s="1"/>
  <c r="H19" i="1"/>
  <c r="D19" i="1"/>
  <c r="J18" i="1"/>
  <c r="K18" i="1" s="1"/>
  <c r="H18" i="1"/>
  <c r="D18" i="1"/>
  <c r="F16" i="1"/>
  <c r="F14" i="1"/>
  <c r="F12" i="1"/>
  <c r="F10" i="1"/>
  <c r="R9" i="41" l="1"/>
  <c r="S9" i="41" s="1"/>
  <c r="E34" i="41"/>
  <c r="T34" i="41"/>
  <c r="U34" i="41" s="1"/>
  <c r="L34" i="41"/>
  <c r="T25" i="41"/>
  <c r="U25" i="41" s="1"/>
  <c r="E25" i="41"/>
  <c r="L25" i="41"/>
  <c r="M23" i="35"/>
  <c r="N23" i="35"/>
  <c r="O23" i="35" s="1"/>
  <c r="R17" i="29"/>
  <c r="S17" i="29" s="1"/>
  <c r="G17" i="29"/>
  <c r="E34" i="29"/>
  <c r="T34" i="29"/>
  <c r="U34" i="29" s="1"/>
  <c r="L34" i="29"/>
  <c r="N19" i="29"/>
  <c r="O19" i="29" s="1"/>
  <c r="P19" i="29"/>
  <c r="Q19" i="29" s="1"/>
  <c r="L22" i="29"/>
  <c r="T22" i="29"/>
  <c r="U22" i="29" s="1"/>
  <c r="E22" i="29"/>
  <c r="R20" i="29"/>
  <c r="S20" i="29" s="1"/>
  <c r="M19" i="29"/>
  <c r="R27" i="29"/>
  <c r="S27" i="29" s="1"/>
  <c r="R18" i="29"/>
  <c r="S18" i="29" s="1"/>
  <c r="R9" i="29"/>
  <c r="S9" i="29" s="1"/>
  <c r="G8" i="29"/>
  <c r="R8" i="29"/>
  <c r="S8" i="29" s="1"/>
  <c r="L15" i="29"/>
  <c r="T15" i="29"/>
  <c r="U15" i="29" s="1"/>
  <c r="E15" i="29"/>
  <c r="L25" i="29"/>
  <c r="T25" i="29"/>
  <c r="U25" i="29" s="1"/>
  <c r="E25" i="29"/>
  <c r="G35" i="29"/>
  <c r="R35" i="29"/>
  <c r="S35" i="29" s="1"/>
  <c r="T13" i="29"/>
  <c r="U13" i="29" s="1"/>
  <c r="L13" i="29"/>
  <c r="E13" i="29"/>
  <c r="G23" i="29"/>
  <c r="R23" i="29"/>
  <c r="S23" i="29" s="1"/>
  <c r="T30" i="29"/>
  <c r="U30" i="29" s="1"/>
  <c r="E30" i="29"/>
  <c r="L30" i="29"/>
  <c r="P28" i="29"/>
  <c r="Q28" i="29" s="1"/>
  <c r="N28" i="29"/>
  <c r="O28" i="29" s="1"/>
  <c r="M28" i="29"/>
  <c r="E24" i="29"/>
  <c r="L24" i="29"/>
  <c r="T24" i="29"/>
  <c r="U24" i="29" s="1"/>
  <c r="L12" i="29"/>
  <c r="T12" i="29"/>
  <c r="U12" i="29" s="1"/>
  <c r="E12" i="29"/>
  <c r="R32" i="29"/>
  <c r="S32" i="29" s="1"/>
  <c r="G32" i="29"/>
  <c r="T16" i="29"/>
  <c r="U16" i="29" s="1"/>
  <c r="E16" i="29"/>
  <c r="L16" i="29"/>
  <c r="G26" i="29"/>
  <c r="R26" i="29"/>
  <c r="S26" i="29" s="1"/>
  <c r="I29" i="29"/>
  <c r="R29" i="29"/>
  <c r="S29" i="29" s="1"/>
  <c r="T33" i="29"/>
  <c r="U33" i="29" s="1"/>
  <c r="E33" i="29"/>
  <c r="L33" i="29"/>
  <c r="R14" i="29"/>
  <c r="S14" i="29" s="1"/>
  <c r="G14" i="29"/>
  <c r="E21" i="29"/>
  <c r="L21" i="29"/>
  <c r="T21" i="29"/>
  <c r="U21" i="29" s="1"/>
  <c r="E31" i="29"/>
  <c r="T31" i="29"/>
  <c r="U31" i="29" s="1"/>
  <c r="L31" i="29"/>
  <c r="N27" i="29"/>
  <c r="O27" i="29" s="1"/>
  <c r="P27" i="29"/>
  <c r="Q27" i="29" s="1"/>
  <c r="M27" i="29"/>
  <c r="R11" i="29"/>
  <c r="S11" i="29" s="1"/>
  <c r="M28" i="23"/>
  <c r="P20" i="23"/>
  <c r="Q20" i="23" s="1"/>
  <c r="R9" i="19"/>
  <c r="S9" i="19" s="1"/>
  <c r="I9" i="19"/>
  <c r="T14" i="19"/>
  <c r="U14" i="19" s="1"/>
  <c r="E14" i="19"/>
  <c r="T32" i="19"/>
  <c r="U32" i="19" s="1"/>
  <c r="E32" i="19"/>
  <c r="L9" i="19"/>
  <c r="T9" i="19"/>
  <c r="U9" i="19" s="1"/>
  <c r="E9" i="19"/>
  <c r="G11" i="19"/>
  <c r="R11" i="19"/>
  <c r="S11" i="19" s="1"/>
  <c r="T18" i="19"/>
  <c r="U18" i="19" s="1"/>
  <c r="L18" i="19"/>
  <c r="E18" i="19"/>
  <c r="L27" i="19"/>
  <c r="E27" i="19"/>
  <c r="R23" i="19"/>
  <c r="S23" i="19" s="1"/>
  <c r="M17" i="19"/>
  <c r="P17" i="19"/>
  <c r="Q17" i="19" s="1"/>
  <c r="R21" i="19"/>
  <c r="S21" i="19" s="1"/>
  <c r="I21" i="19"/>
  <c r="T26" i="19"/>
  <c r="U26" i="19" s="1"/>
  <c r="E26" i="19"/>
  <c r="T12" i="19"/>
  <c r="U12" i="19" s="1"/>
  <c r="L12" i="19"/>
  <c r="E12" i="19"/>
  <c r="L21" i="19"/>
  <c r="E21" i="19"/>
  <c r="T21" i="19"/>
  <c r="U21" i="19" s="1"/>
  <c r="T30" i="19"/>
  <c r="U30" i="19" s="1"/>
  <c r="L30" i="19"/>
  <c r="E30" i="19"/>
  <c r="L15" i="19"/>
  <c r="E15" i="19"/>
  <c r="T15" i="19"/>
  <c r="U15" i="19" s="1"/>
  <c r="G17" i="19"/>
  <c r="R17" i="19"/>
  <c r="S17" i="19" s="1"/>
  <c r="T24" i="19"/>
  <c r="U24" i="19" s="1"/>
  <c r="E24" i="19"/>
  <c r="L24" i="19"/>
  <c r="L33" i="19"/>
  <c r="T33" i="19"/>
  <c r="U33" i="19" s="1"/>
  <c r="G35" i="19"/>
  <c r="R35" i="19"/>
  <c r="S35" i="19" s="1"/>
  <c r="T10" i="17"/>
  <c r="U10" i="17" s="1"/>
  <c r="L10" i="17"/>
  <c r="M19" i="17"/>
  <c r="P19" i="17"/>
  <c r="Q19" i="17" s="1"/>
  <c r="T28" i="17"/>
  <c r="U28" i="17" s="1"/>
  <c r="E28" i="17"/>
  <c r="T8" i="17"/>
  <c r="U8" i="17" s="1"/>
  <c r="L8" i="17"/>
  <c r="E8" i="17"/>
  <c r="L17" i="17"/>
  <c r="T17" i="17"/>
  <c r="U17" i="17" s="1"/>
  <c r="E17" i="17"/>
  <c r="T26" i="17"/>
  <c r="U26" i="17" s="1"/>
  <c r="E26" i="17"/>
  <c r="L35" i="17"/>
  <c r="T35" i="17"/>
  <c r="U35" i="17" s="1"/>
  <c r="R12" i="17"/>
  <c r="S12" i="17" s="1"/>
  <c r="R10" i="17"/>
  <c r="S10" i="17" s="1"/>
  <c r="P30" i="17"/>
  <c r="Q30" i="17" s="1"/>
  <c r="R19" i="17"/>
  <c r="S19" i="17" s="1"/>
  <c r="E35" i="17"/>
  <c r="L26" i="17"/>
  <c r="E10" i="17"/>
  <c r="R21" i="17"/>
  <c r="S21" i="17" s="1"/>
  <c r="L13" i="17"/>
  <c r="E13" i="17"/>
  <c r="T22" i="17"/>
  <c r="U22" i="17" s="1"/>
  <c r="L22" i="17"/>
  <c r="L31" i="17"/>
  <c r="E31" i="17"/>
  <c r="L11" i="17"/>
  <c r="T11" i="17"/>
  <c r="U11" i="17" s="1"/>
  <c r="E11" i="17"/>
  <c r="T20" i="17"/>
  <c r="U20" i="17" s="1"/>
  <c r="L20" i="17"/>
  <c r="L29" i="17"/>
  <c r="E29" i="17"/>
  <c r="T29" i="17"/>
  <c r="U29" i="17" s="1"/>
  <c r="R11" i="17"/>
  <c r="S11" i="17" s="1"/>
  <c r="P24" i="17"/>
  <c r="Q24" i="17" s="1"/>
  <c r="L28" i="17"/>
  <c r="T19" i="17"/>
  <c r="U19" i="17" s="1"/>
  <c r="G9" i="17"/>
  <c r="R9" i="17"/>
  <c r="S9" i="17" s="1"/>
  <c r="L16" i="17"/>
  <c r="T16" i="17"/>
  <c r="U16" i="17" s="1"/>
  <c r="E16" i="17"/>
  <c r="L25" i="17"/>
  <c r="T25" i="17"/>
  <c r="U25" i="17" s="1"/>
  <c r="G27" i="17"/>
  <c r="R27" i="17"/>
  <c r="S27" i="17" s="1"/>
  <c r="I29" i="17"/>
  <c r="R29" i="17"/>
  <c r="S29" i="17" s="1"/>
  <c r="T34" i="17"/>
  <c r="U34" i="17" s="1"/>
  <c r="L34" i="17"/>
  <c r="T14" i="17"/>
  <c r="U14" i="17" s="1"/>
  <c r="E14" i="17"/>
  <c r="L14" i="17"/>
  <c r="L23" i="17"/>
  <c r="E23" i="17"/>
  <c r="T23" i="17"/>
  <c r="U23" i="17" s="1"/>
  <c r="T32" i="17"/>
  <c r="U32" i="17" s="1"/>
  <c r="E32" i="17"/>
  <c r="L32" i="17"/>
  <c r="M10" i="39"/>
  <c r="P10" i="39"/>
  <c r="Q10" i="39" s="1"/>
  <c r="N10" i="39"/>
  <c r="O10" i="39" s="1"/>
  <c r="P28" i="39"/>
  <c r="Q28" i="39" s="1"/>
  <c r="M28" i="39"/>
  <c r="N28" i="39"/>
  <c r="O28" i="39" s="1"/>
  <c r="P10" i="41"/>
  <c r="Q10" i="41" s="1"/>
  <c r="M10" i="41"/>
  <c r="N10" i="41"/>
  <c r="O10" i="41" s="1"/>
  <c r="R23" i="39"/>
  <c r="S23" i="39" s="1"/>
  <c r="R30" i="39"/>
  <c r="S30" i="39" s="1"/>
  <c r="R30" i="41"/>
  <c r="S30" i="41" s="1"/>
  <c r="L15" i="39"/>
  <c r="E15" i="39"/>
  <c r="T15" i="39"/>
  <c r="U15" i="39" s="1"/>
  <c r="L28" i="41"/>
  <c r="E28" i="41"/>
  <c r="T28" i="41"/>
  <c r="U28" i="41" s="1"/>
  <c r="G10" i="29"/>
  <c r="R10" i="29"/>
  <c r="S10" i="29" s="1"/>
  <c r="T17" i="29"/>
  <c r="U17" i="29" s="1"/>
  <c r="L17" i="29"/>
  <c r="G19" i="29"/>
  <c r="R19" i="29"/>
  <c r="S19" i="29" s="1"/>
  <c r="T26" i="29"/>
  <c r="U26" i="29" s="1"/>
  <c r="L26" i="29"/>
  <c r="G28" i="29"/>
  <c r="R28" i="29"/>
  <c r="S28" i="29" s="1"/>
  <c r="T35" i="29"/>
  <c r="U35" i="29" s="1"/>
  <c r="L35" i="29"/>
  <c r="E13" i="41"/>
  <c r="T13" i="41"/>
  <c r="U13" i="41" s="1"/>
  <c r="L13" i="41"/>
  <c r="T27" i="39"/>
  <c r="U27" i="39" s="1"/>
  <c r="E27" i="39"/>
  <c r="L27" i="39"/>
  <c r="N35" i="33"/>
  <c r="O35" i="33" s="1"/>
  <c r="M35" i="33"/>
  <c r="N33" i="35"/>
  <c r="O33" i="35" s="1"/>
  <c r="M33" i="35"/>
  <c r="P33" i="35"/>
  <c r="Q33" i="35" s="1"/>
  <c r="N19" i="33"/>
  <c r="O19" i="33" s="1"/>
  <c r="M19" i="33"/>
  <c r="M22" i="33"/>
  <c r="P22" i="33"/>
  <c r="Q22" i="33" s="1"/>
  <c r="N22" i="33"/>
  <c r="O22" i="33" s="1"/>
  <c r="N21" i="35"/>
  <c r="O21" i="35" s="1"/>
  <c r="P21" i="35"/>
  <c r="Q21" i="35" s="1"/>
  <c r="M21" i="35"/>
  <c r="P30" i="35"/>
  <c r="Q30" i="35" s="1"/>
  <c r="M30" i="35"/>
  <c r="N30" i="35"/>
  <c r="O30" i="35" s="1"/>
  <c r="N8" i="23"/>
  <c r="O8" i="23" s="1"/>
  <c r="P8" i="23"/>
  <c r="Q8" i="23" s="1"/>
  <c r="M8" i="23"/>
  <c r="M9" i="1"/>
  <c r="P28" i="23"/>
  <c r="Q28" i="23" s="1"/>
  <c r="M32" i="19"/>
  <c r="R32" i="39"/>
  <c r="S32" i="39" s="1"/>
  <c r="R21" i="39"/>
  <c r="S21" i="39" s="1"/>
  <c r="R21" i="41"/>
  <c r="S21" i="41" s="1"/>
  <c r="L24" i="39"/>
  <c r="E24" i="39"/>
  <c r="T24" i="39"/>
  <c r="U24" i="39" s="1"/>
  <c r="T11" i="29"/>
  <c r="U11" i="29" s="1"/>
  <c r="L11" i="29"/>
  <c r="G13" i="29"/>
  <c r="R13" i="29"/>
  <c r="S13" i="29" s="1"/>
  <c r="T20" i="29"/>
  <c r="U20" i="29" s="1"/>
  <c r="L20" i="29"/>
  <c r="G22" i="29"/>
  <c r="R22" i="29"/>
  <c r="S22" i="29" s="1"/>
  <c r="T29" i="29"/>
  <c r="U29" i="29" s="1"/>
  <c r="L29" i="29"/>
  <c r="G31" i="29"/>
  <c r="R31" i="29"/>
  <c r="S31" i="29" s="1"/>
  <c r="T9" i="39"/>
  <c r="U9" i="39" s="1"/>
  <c r="E9" i="39"/>
  <c r="L9" i="39"/>
  <c r="T22" i="41"/>
  <c r="U22" i="41" s="1"/>
  <c r="E22" i="41"/>
  <c r="L22" i="41"/>
  <c r="N32" i="27"/>
  <c r="O32" i="27" s="1"/>
  <c r="M32" i="27"/>
  <c r="M16" i="33"/>
  <c r="P16" i="33"/>
  <c r="Q16" i="33" s="1"/>
  <c r="N16" i="33"/>
  <c r="O16" i="33" s="1"/>
  <c r="M12" i="23"/>
  <c r="P12" i="23"/>
  <c r="Q12" i="23" s="1"/>
  <c r="N12" i="23"/>
  <c r="O12" i="23" s="1"/>
  <c r="P24" i="35"/>
  <c r="Q24" i="35" s="1"/>
  <c r="M24" i="35"/>
  <c r="N24" i="35"/>
  <c r="O24" i="35" s="1"/>
  <c r="L33" i="39"/>
  <c r="E33" i="39"/>
  <c r="T33" i="39"/>
  <c r="U33" i="39" s="1"/>
  <c r="T12" i="41"/>
  <c r="U12" i="41" s="1"/>
  <c r="E12" i="41"/>
  <c r="L12" i="41"/>
  <c r="L19" i="41"/>
  <c r="E19" i="41"/>
  <c r="T19" i="41"/>
  <c r="U19" i="41" s="1"/>
  <c r="T14" i="29"/>
  <c r="U14" i="29" s="1"/>
  <c r="L14" i="29"/>
  <c r="G16" i="29"/>
  <c r="R16" i="29"/>
  <c r="S16" i="29" s="1"/>
  <c r="T23" i="29"/>
  <c r="U23" i="29" s="1"/>
  <c r="L23" i="29"/>
  <c r="G25" i="29"/>
  <c r="R25" i="29"/>
  <c r="S25" i="29" s="1"/>
  <c r="T32" i="29"/>
  <c r="U32" i="29" s="1"/>
  <c r="L32" i="29"/>
  <c r="G34" i="29"/>
  <c r="R34" i="29"/>
  <c r="S34" i="29" s="1"/>
  <c r="T18" i="39"/>
  <c r="U18" i="39" s="1"/>
  <c r="E18" i="39"/>
  <c r="L18" i="39"/>
  <c r="T31" i="41"/>
  <c r="U31" i="41" s="1"/>
  <c r="E31" i="41"/>
  <c r="L31" i="41"/>
  <c r="N14" i="27"/>
  <c r="O14" i="27" s="1"/>
  <c r="M14" i="27"/>
  <c r="N15" i="35"/>
  <c r="O15" i="35" s="1"/>
  <c r="P15" i="35"/>
  <c r="Q15" i="35" s="1"/>
  <c r="M15" i="35"/>
  <c r="M14" i="23"/>
  <c r="N14" i="23"/>
  <c r="O14" i="23" s="1"/>
  <c r="P14" i="23"/>
  <c r="Q14" i="23" s="1"/>
  <c r="E31" i="39"/>
  <c r="T31" i="39"/>
  <c r="U31" i="39" s="1"/>
  <c r="G13" i="41"/>
  <c r="R13" i="41"/>
  <c r="S13" i="41" s="1"/>
  <c r="G22" i="41"/>
  <c r="R22" i="41"/>
  <c r="S22" i="41" s="1"/>
  <c r="T29" i="41"/>
  <c r="U29" i="41" s="1"/>
  <c r="L29" i="41"/>
  <c r="E11" i="39"/>
  <c r="L11" i="39"/>
  <c r="T11" i="39"/>
  <c r="U11" i="39" s="1"/>
  <c r="R13" i="39"/>
  <c r="S13" i="39" s="1"/>
  <c r="G13" i="39"/>
  <c r="E20" i="39"/>
  <c r="L20" i="39"/>
  <c r="T20" i="39"/>
  <c r="U20" i="39" s="1"/>
  <c r="R22" i="39"/>
  <c r="S22" i="39" s="1"/>
  <c r="G22" i="39"/>
  <c r="E29" i="39"/>
  <c r="L29" i="39"/>
  <c r="T29" i="39"/>
  <c r="U29" i="39" s="1"/>
  <c r="R31" i="39"/>
  <c r="S31" i="39" s="1"/>
  <c r="G31" i="39"/>
  <c r="G10" i="41"/>
  <c r="R10" i="41"/>
  <c r="S10" i="41" s="1"/>
  <c r="L15" i="41"/>
  <c r="E15" i="41"/>
  <c r="T15" i="41"/>
  <c r="U15" i="41" s="1"/>
  <c r="G17" i="41"/>
  <c r="R17" i="41"/>
  <c r="S17" i="41" s="1"/>
  <c r="L24" i="41"/>
  <c r="T24" i="41"/>
  <c r="U24" i="41" s="1"/>
  <c r="E24" i="41"/>
  <c r="L33" i="41"/>
  <c r="E33" i="41"/>
  <c r="T33" i="41"/>
  <c r="U33" i="41" s="1"/>
  <c r="G35" i="41"/>
  <c r="R35" i="41"/>
  <c r="S35" i="41" s="1"/>
  <c r="M13" i="35"/>
  <c r="N13" i="35"/>
  <c r="O13" i="35" s="1"/>
  <c r="M13" i="23"/>
  <c r="P13" i="23"/>
  <c r="Q13" i="23" s="1"/>
  <c r="N24" i="33"/>
  <c r="O24" i="33" s="1"/>
  <c r="P24" i="33"/>
  <c r="Q24" i="33" s="1"/>
  <c r="M24" i="33"/>
  <c r="N24" i="53"/>
  <c r="O24" i="53" s="1"/>
  <c r="P34" i="39"/>
  <c r="Q34" i="39" s="1"/>
  <c r="M25" i="39"/>
  <c r="P16" i="39"/>
  <c r="Q16" i="39" s="1"/>
  <c r="P34" i="23"/>
  <c r="Q34" i="23" s="1"/>
  <c r="N13" i="23"/>
  <c r="O13" i="23" s="1"/>
  <c r="R33" i="39"/>
  <c r="S33" i="39" s="1"/>
  <c r="R24" i="39"/>
  <c r="S24" i="39" s="1"/>
  <c r="R15" i="39"/>
  <c r="S15" i="39" s="1"/>
  <c r="R33" i="41"/>
  <c r="S33" i="41" s="1"/>
  <c r="E29" i="41"/>
  <c r="R24" i="41"/>
  <c r="S24" i="41" s="1"/>
  <c r="R15" i="41"/>
  <c r="S15" i="41" s="1"/>
  <c r="E16" i="39"/>
  <c r="T16" i="39"/>
  <c r="U16" i="39" s="1"/>
  <c r="E25" i="39"/>
  <c r="T25" i="39"/>
  <c r="U25" i="39" s="1"/>
  <c r="E34" i="39"/>
  <c r="T34" i="39"/>
  <c r="U34" i="39" s="1"/>
  <c r="T14" i="41"/>
  <c r="U14" i="41" s="1"/>
  <c r="L14" i="41"/>
  <c r="G16" i="41"/>
  <c r="R16" i="41"/>
  <c r="S16" i="41" s="1"/>
  <c r="T23" i="41"/>
  <c r="U23" i="41" s="1"/>
  <c r="L23" i="41"/>
  <c r="G25" i="41"/>
  <c r="R25" i="41"/>
  <c r="S25" i="41" s="1"/>
  <c r="T32" i="41"/>
  <c r="U32" i="41" s="1"/>
  <c r="L32" i="41"/>
  <c r="G34" i="41"/>
  <c r="R34" i="41"/>
  <c r="S34" i="41" s="1"/>
  <c r="L14" i="39"/>
  <c r="T14" i="39"/>
  <c r="U14" i="39" s="1"/>
  <c r="E14" i="39"/>
  <c r="R16" i="39"/>
  <c r="S16" i="39" s="1"/>
  <c r="G16" i="39"/>
  <c r="L23" i="39"/>
  <c r="E23" i="39"/>
  <c r="T23" i="39"/>
  <c r="U23" i="39" s="1"/>
  <c r="G25" i="39"/>
  <c r="R25" i="39"/>
  <c r="S25" i="39" s="1"/>
  <c r="L32" i="39"/>
  <c r="T32" i="39"/>
  <c r="U32" i="39" s="1"/>
  <c r="E32" i="39"/>
  <c r="G34" i="39"/>
  <c r="R34" i="39"/>
  <c r="S34" i="39" s="1"/>
  <c r="T11" i="41"/>
  <c r="U11" i="41" s="1"/>
  <c r="L11" i="41"/>
  <c r="E11" i="41"/>
  <c r="E18" i="41"/>
  <c r="T18" i="41"/>
  <c r="U18" i="41" s="1"/>
  <c r="L18" i="41"/>
  <c r="G20" i="41"/>
  <c r="R20" i="41"/>
  <c r="S20" i="41" s="1"/>
  <c r="E27" i="41"/>
  <c r="L27" i="41"/>
  <c r="T27" i="41"/>
  <c r="U27" i="41" s="1"/>
  <c r="R29" i="41"/>
  <c r="S29" i="41" s="1"/>
  <c r="G29" i="41"/>
  <c r="P18" i="23"/>
  <c r="Q18" i="23" s="1"/>
  <c r="M18" i="23"/>
  <c r="N18" i="23"/>
  <c r="O18" i="23" s="1"/>
  <c r="M30" i="33"/>
  <c r="N30" i="33"/>
  <c r="O30" i="33" s="1"/>
  <c r="P30" i="33"/>
  <c r="Q30" i="33" s="1"/>
  <c r="N17" i="35"/>
  <c r="O17" i="35" s="1"/>
  <c r="P17" i="35"/>
  <c r="Q17" i="35" s="1"/>
  <c r="M17" i="35"/>
  <c r="N20" i="35"/>
  <c r="O20" i="35" s="1"/>
  <c r="P20" i="35"/>
  <c r="Q20" i="35" s="1"/>
  <c r="M20" i="35"/>
  <c r="P26" i="35"/>
  <c r="Q26" i="35" s="1"/>
  <c r="M26" i="35"/>
  <c r="N26" i="35"/>
  <c r="O26" i="35" s="1"/>
  <c r="E13" i="39"/>
  <c r="T13" i="39"/>
  <c r="U13" i="39" s="1"/>
  <c r="E22" i="39"/>
  <c r="T22" i="39"/>
  <c r="U22" i="39" s="1"/>
  <c r="T20" i="41"/>
  <c r="U20" i="41" s="1"/>
  <c r="L20" i="41"/>
  <c r="G31" i="41"/>
  <c r="R31" i="41"/>
  <c r="S31" i="41" s="1"/>
  <c r="G26" i="41"/>
  <c r="R26" i="41"/>
  <c r="S26" i="41" s="1"/>
  <c r="M17" i="1"/>
  <c r="M18" i="17"/>
  <c r="M20" i="19"/>
  <c r="P20" i="19"/>
  <c r="Q20" i="19" s="1"/>
  <c r="P13" i="35"/>
  <c r="Q13" i="35" s="1"/>
  <c r="R35" i="39"/>
  <c r="S35" i="39" s="1"/>
  <c r="R26" i="39"/>
  <c r="S26" i="39" s="1"/>
  <c r="R17" i="39"/>
  <c r="S17" i="39" s="1"/>
  <c r="L31" i="39"/>
  <c r="L22" i="39"/>
  <c r="L13" i="39"/>
  <c r="E10" i="39"/>
  <c r="T10" i="39"/>
  <c r="U10" i="39" s="1"/>
  <c r="E19" i="39"/>
  <c r="T19" i="39"/>
  <c r="U19" i="39" s="1"/>
  <c r="E28" i="39"/>
  <c r="T28" i="39"/>
  <c r="U28" i="39" s="1"/>
  <c r="E10" i="41"/>
  <c r="T10" i="41"/>
  <c r="U10" i="41" s="1"/>
  <c r="T17" i="41"/>
  <c r="U17" i="41" s="1"/>
  <c r="L17" i="41"/>
  <c r="G19" i="41"/>
  <c r="R19" i="41"/>
  <c r="S19" i="41" s="1"/>
  <c r="T26" i="41"/>
  <c r="U26" i="41" s="1"/>
  <c r="L26" i="41"/>
  <c r="G28" i="41"/>
  <c r="R28" i="41"/>
  <c r="S28" i="41" s="1"/>
  <c r="T35" i="41"/>
  <c r="U35" i="41" s="1"/>
  <c r="L35" i="41"/>
  <c r="T8" i="39"/>
  <c r="U8" i="39" s="1"/>
  <c r="L8" i="39"/>
  <c r="E8" i="39"/>
  <c r="G10" i="39"/>
  <c r="R10" i="39"/>
  <c r="S10" i="39" s="1"/>
  <c r="T17" i="39"/>
  <c r="U17" i="39" s="1"/>
  <c r="L17" i="39"/>
  <c r="E17" i="39"/>
  <c r="G19" i="39"/>
  <c r="R19" i="39"/>
  <c r="S19" i="39" s="1"/>
  <c r="T26" i="39"/>
  <c r="U26" i="39" s="1"/>
  <c r="L26" i="39"/>
  <c r="E26" i="39"/>
  <c r="G28" i="39"/>
  <c r="R28" i="39"/>
  <c r="S28" i="39" s="1"/>
  <c r="T35" i="39"/>
  <c r="U35" i="39" s="1"/>
  <c r="L35" i="39"/>
  <c r="E35" i="39"/>
  <c r="R14" i="41"/>
  <c r="S14" i="41" s="1"/>
  <c r="G14" i="41"/>
  <c r="T21" i="41"/>
  <c r="U21" i="41" s="1"/>
  <c r="L21" i="41"/>
  <c r="E21" i="41"/>
  <c r="R23" i="41"/>
  <c r="S23" i="41" s="1"/>
  <c r="G23" i="41"/>
  <c r="T30" i="41"/>
  <c r="U30" i="41" s="1"/>
  <c r="E30" i="41"/>
  <c r="L30" i="41"/>
  <c r="R32" i="41"/>
  <c r="S32" i="41" s="1"/>
  <c r="G32" i="41"/>
  <c r="N28" i="35"/>
  <c r="O28" i="35" s="1"/>
  <c r="P28" i="35"/>
  <c r="Q28" i="35" s="1"/>
  <c r="P11" i="35"/>
  <c r="Q11" i="35" s="1"/>
  <c r="M11" i="35"/>
  <c r="N11" i="35"/>
  <c r="O11" i="35" s="1"/>
  <c r="N32" i="35"/>
  <c r="O32" i="35" s="1"/>
  <c r="P32" i="35"/>
  <c r="Q32" i="35" s="1"/>
  <c r="M32" i="35"/>
  <c r="N27" i="33"/>
  <c r="O27" i="33" s="1"/>
  <c r="M27" i="33"/>
  <c r="P27" i="33"/>
  <c r="Q27" i="33" s="1"/>
  <c r="P27" i="53"/>
  <c r="Q27" i="53" s="1"/>
  <c r="M27" i="53"/>
  <c r="N27" i="53"/>
  <c r="O27" i="53" s="1"/>
  <c r="P9" i="53"/>
  <c r="Q9" i="53" s="1"/>
  <c r="N9" i="53"/>
  <c r="O9" i="53" s="1"/>
  <c r="M9" i="53"/>
  <c r="P21" i="53"/>
  <c r="Q21" i="53" s="1"/>
  <c r="M21" i="53"/>
  <c r="N21" i="53"/>
  <c r="O21" i="53" s="1"/>
  <c r="P33" i="53"/>
  <c r="Q33" i="53" s="1"/>
  <c r="N33" i="53"/>
  <c r="O33" i="53" s="1"/>
  <c r="M33" i="53"/>
  <c r="P15" i="53"/>
  <c r="Q15" i="53" s="1"/>
  <c r="N15" i="53"/>
  <c r="O15" i="53" s="1"/>
  <c r="M15" i="53"/>
  <c r="M25" i="35"/>
  <c r="P25" i="35"/>
  <c r="Q25" i="35" s="1"/>
  <c r="N25" i="35"/>
  <c r="O25" i="35" s="1"/>
  <c r="N31" i="35"/>
  <c r="O31" i="35" s="1"/>
  <c r="P31" i="35"/>
  <c r="Q31" i="35" s="1"/>
  <c r="M31" i="35"/>
  <c r="N29" i="33"/>
  <c r="O29" i="33" s="1"/>
  <c r="M29" i="33"/>
  <c r="P29" i="33"/>
  <c r="Q29" i="33" s="1"/>
  <c r="N31" i="33"/>
  <c r="O31" i="33" s="1"/>
  <c r="P31" i="33"/>
  <c r="Q31" i="33" s="1"/>
  <c r="M31" i="33"/>
  <c r="R20" i="13"/>
  <c r="S20" i="13" s="1"/>
  <c r="G20" i="13"/>
  <c r="L27" i="13"/>
  <c r="T27" i="13"/>
  <c r="U27" i="13" s="1"/>
  <c r="E27" i="13"/>
  <c r="A11" i="1"/>
  <c r="T35" i="13"/>
  <c r="U35" i="13" s="1"/>
  <c r="E35" i="13"/>
  <c r="L35" i="13"/>
  <c r="G28" i="13"/>
  <c r="R28" i="13"/>
  <c r="S28" i="13" s="1"/>
  <c r="T26" i="13"/>
  <c r="U26" i="13" s="1"/>
  <c r="E26" i="13"/>
  <c r="L26" i="13"/>
  <c r="G19" i="13"/>
  <c r="R19" i="13"/>
  <c r="S19" i="13" s="1"/>
  <c r="T17" i="13"/>
  <c r="U17" i="13" s="1"/>
  <c r="E17" i="13"/>
  <c r="L17" i="13"/>
  <c r="G10" i="13"/>
  <c r="R10" i="13"/>
  <c r="S10" i="13" s="1"/>
  <c r="T8" i="13"/>
  <c r="U8" i="13" s="1"/>
  <c r="E8" i="13"/>
  <c r="L8" i="13"/>
  <c r="E34" i="13"/>
  <c r="L34" i="13"/>
  <c r="T34" i="13"/>
  <c r="U34" i="13" s="1"/>
  <c r="G27" i="13"/>
  <c r="R27" i="13"/>
  <c r="S27" i="13" s="1"/>
  <c r="E25" i="13"/>
  <c r="L25" i="13"/>
  <c r="T25" i="13"/>
  <c r="U25" i="13" s="1"/>
  <c r="G18" i="13"/>
  <c r="R18" i="13"/>
  <c r="S18" i="13" s="1"/>
  <c r="E16" i="13"/>
  <c r="L16" i="13"/>
  <c r="T16" i="13"/>
  <c r="U16" i="13" s="1"/>
  <c r="G9" i="13"/>
  <c r="R9" i="13"/>
  <c r="S9" i="13" s="1"/>
  <c r="L9" i="13"/>
  <c r="T9" i="13"/>
  <c r="U9" i="13" s="1"/>
  <c r="E9" i="13"/>
  <c r="R29" i="13"/>
  <c r="S29" i="13" s="1"/>
  <c r="G29" i="13"/>
  <c r="G34" i="13"/>
  <c r="R34" i="13"/>
  <c r="S34" i="13" s="1"/>
  <c r="T32" i="13"/>
  <c r="U32" i="13" s="1"/>
  <c r="E32" i="13"/>
  <c r="L32" i="13"/>
  <c r="G25" i="13"/>
  <c r="R25" i="13"/>
  <c r="S25" i="13" s="1"/>
  <c r="T23" i="13"/>
  <c r="U23" i="13" s="1"/>
  <c r="E23" i="13"/>
  <c r="L23" i="13"/>
  <c r="G16" i="13"/>
  <c r="R16" i="13"/>
  <c r="S16" i="13" s="1"/>
  <c r="T14" i="13"/>
  <c r="U14" i="13" s="1"/>
  <c r="E14" i="13"/>
  <c r="L14" i="13"/>
  <c r="I35" i="13"/>
  <c r="R35" i="13"/>
  <c r="S35" i="13" s="1"/>
  <c r="G33" i="13"/>
  <c r="R33" i="13"/>
  <c r="S33" i="13" s="1"/>
  <c r="E31" i="13"/>
  <c r="L31" i="13"/>
  <c r="T31" i="13"/>
  <c r="U31" i="13" s="1"/>
  <c r="I26" i="13"/>
  <c r="R26" i="13"/>
  <c r="S26" i="13" s="1"/>
  <c r="G24" i="13"/>
  <c r="R24" i="13"/>
  <c r="S24" i="13" s="1"/>
  <c r="E22" i="13"/>
  <c r="L22" i="13"/>
  <c r="T22" i="13"/>
  <c r="U22" i="13" s="1"/>
  <c r="I17" i="13"/>
  <c r="R17" i="13"/>
  <c r="S17" i="13" s="1"/>
  <c r="G15" i="13"/>
  <c r="R15" i="13"/>
  <c r="S15" i="13" s="1"/>
  <c r="E13" i="13"/>
  <c r="L13" i="13"/>
  <c r="T13" i="13"/>
  <c r="U13" i="13" s="1"/>
  <c r="I8" i="13"/>
  <c r="R8" i="13"/>
  <c r="S8" i="13" s="1"/>
  <c r="R11" i="13"/>
  <c r="S11" i="13" s="1"/>
  <c r="G11" i="13"/>
  <c r="L18" i="13"/>
  <c r="T18" i="13"/>
  <c r="U18" i="13" s="1"/>
  <c r="E18" i="13"/>
  <c r="G31" i="13"/>
  <c r="R31" i="13"/>
  <c r="S31" i="13" s="1"/>
  <c r="T29" i="13"/>
  <c r="U29" i="13" s="1"/>
  <c r="E29" i="13"/>
  <c r="L29" i="13"/>
  <c r="G22" i="13"/>
  <c r="R22" i="13"/>
  <c r="S22" i="13" s="1"/>
  <c r="T20" i="13"/>
  <c r="U20" i="13" s="1"/>
  <c r="E20" i="13"/>
  <c r="L20" i="13"/>
  <c r="G13" i="13"/>
  <c r="R13" i="13"/>
  <c r="S13" i="13" s="1"/>
  <c r="T11" i="13"/>
  <c r="U11" i="13" s="1"/>
  <c r="E11" i="13"/>
  <c r="L11" i="13"/>
  <c r="I32" i="13"/>
  <c r="R32" i="13"/>
  <c r="S32" i="13" s="1"/>
  <c r="G30" i="13"/>
  <c r="R30" i="13"/>
  <c r="S30" i="13" s="1"/>
  <c r="E28" i="13"/>
  <c r="L28" i="13"/>
  <c r="T28" i="13"/>
  <c r="U28" i="13" s="1"/>
  <c r="I23" i="13"/>
  <c r="R23" i="13"/>
  <c r="S23" i="13" s="1"/>
  <c r="G21" i="13"/>
  <c r="R21" i="13"/>
  <c r="S21" i="13" s="1"/>
  <c r="E19" i="13"/>
  <c r="L19" i="13"/>
  <c r="T19" i="13"/>
  <c r="U19" i="13" s="1"/>
  <c r="I14" i="13"/>
  <c r="R14" i="13"/>
  <c r="S14" i="13" s="1"/>
  <c r="G12" i="13"/>
  <c r="R12" i="13"/>
  <c r="S12" i="13" s="1"/>
  <c r="E10" i="13"/>
  <c r="L10" i="13"/>
  <c r="T10" i="13"/>
  <c r="U10" i="13" s="1"/>
  <c r="N9" i="1"/>
  <c r="O9" i="1" s="1"/>
  <c r="R9" i="1"/>
  <c r="S9" i="1" s="1"/>
  <c r="I35" i="25"/>
  <c r="R35" i="25"/>
  <c r="S35" i="25" s="1"/>
  <c r="I34" i="25"/>
  <c r="R34" i="25"/>
  <c r="S34" i="25" s="1"/>
  <c r="I33" i="25"/>
  <c r="R33" i="25"/>
  <c r="S33" i="25" s="1"/>
  <c r="I32" i="25"/>
  <c r="R32" i="25"/>
  <c r="S32" i="25" s="1"/>
  <c r="I31" i="25"/>
  <c r="R31" i="25"/>
  <c r="S31" i="25" s="1"/>
  <c r="I30" i="25"/>
  <c r="R30" i="25"/>
  <c r="S30" i="25" s="1"/>
  <c r="I29" i="25"/>
  <c r="R29" i="25"/>
  <c r="S29" i="25" s="1"/>
  <c r="I28" i="25"/>
  <c r="R28" i="25"/>
  <c r="S28" i="25" s="1"/>
  <c r="I27" i="25"/>
  <c r="R27" i="25"/>
  <c r="S27" i="25" s="1"/>
  <c r="I26" i="25"/>
  <c r="R26" i="25"/>
  <c r="S26" i="25" s="1"/>
  <c r="I25" i="25"/>
  <c r="R25" i="25"/>
  <c r="S25" i="25" s="1"/>
  <c r="I24" i="25"/>
  <c r="R24" i="25"/>
  <c r="S24" i="25" s="1"/>
  <c r="I23" i="25"/>
  <c r="R23" i="25"/>
  <c r="S23" i="25" s="1"/>
  <c r="I22" i="25"/>
  <c r="R22" i="25"/>
  <c r="S22" i="25" s="1"/>
  <c r="I21" i="25"/>
  <c r="R21" i="25"/>
  <c r="S21" i="25" s="1"/>
  <c r="I20" i="25"/>
  <c r="R20" i="25"/>
  <c r="S20" i="25" s="1"/>
  <c r="I19" i="25"/>
  <c r="R19" i="25"/>
  <c r="S19" i="25" s="1"/>
  <c r="I18" i="25"/>
  <c r="R18" i="25"/>
  <c r="S18" i="25" s="1"/>
  <c r="I17" i="25"/>
  <c r="R17" i="25"/>
  <c r="S17" i="25" s="1"/>
  <c r="I16" i="25"/>
  <c r="R16" i="25"/>
  <c r="S16" i="25" s="1"/>
  <c r="I15" i="25"/>
  <c r="R15" i="25"/>
  <c r="S15" i="25" s="1"/>
  <c r="I14" i="25"/>
  <c r="R14" i="25"/>
  <c r="S14" i="25" s="1"/>
  <c r="I13" i="25"/>
  <c r="R13" i="25"/>
  <c r="S13" i="25" s="1"/>
  <c r="I12" i="25"/>
  <c r="R12" i="25"/>
  <c r="S12" i="25" s="1"/>
  <c r="I11" i="25"/>
  <c r="R11" i="25"/>
  <c r="S11" i="25" s="1"/>
  <c r="I10" i="25"/>
  <c r="R10" i="25"/>
  <c r="S10" i="25" s="1"/>
  <c r="I9" i="25"/>
  <c r="R9" i="25"/>
  <c r="S9" i="25" s="1"/>
  <c r="I8" i="25"/>
  <c r="R8" i="25"/>
  <c r="S8" i="25" s="1"/>
  <c r="M32" i="33"/>
  <c r="P32" i="33"/>
  <c r="Q32" i="33" s="1"/>
  <c r="N32" i="33"/>
  <c r="O32" i="33" s="1"/>
  <c r="M34" i="33"/>
  <c r="P34" i="33"/>
  <c r="Q34" i="33" s="1"/>
  <c r="N34" i="33"/>
  <c r="O34" i="33" s="1"/>
  <c r="M8" i="35"/>
  <c r="P8" i="35"/>
  <c r="Q8" i="35" s="1"/>
  <c r="N8" i="35"/>
  <c r="O8" i="35" s="1"/>
  <c r="M10" i="35"/>
  <c r="P10" i="35"/>
  <c r="Q10" i="35" s="1"/>
  <c r="N10" i="35"/>
  <c r="O10" i="35" s="1"/>
  <c r="M12" i="35"/>
  <c r="P12" i="35"/>
  <c r="Q12" i="35" s="1"/>
  <c r="N12" i="35"/>
  <c r="O12" i="35" s="1"/>
  <c r="M14" i="35"/>
  <c r="P14" i="35"/>
  <c r="Q14" i="35" s="1"/>
  <c r="N14" i="35"/>
  <c r="O14" i="35" s="1"/>
  <c r="M16" i="35"/>
  <c r="P16" i="35"/>
  <c r="Q16" i="35" s="1"/>
  <c r="N16" i="35"/>
  <c r="O16" i="35" s="1"/>
  <c r="M18" i="35"/>
  <c r="P18" i="35"/>
  <c r="Q18" i="35" s="1"/>
  <c r="N18" i="35"/>
  <c r="O18" i="35" s="1"/>
  <c r="E35" i="25"/>
  <c r="T35" i="25"/>
  <c r="U35" i="25" s="1"/>
  <c r="L35" i="25"/>
  <c r="L34" i="25"/>
  <c r="E34" i="25"/>
  <c r="T34" i="25"/>
  <c r="U34" i="25" s="1"/>
  <c r="E33" i="25"/>
  <c r="T33" i="25"/>
  <c r="U33" i="25" s="1"/>
  <c r="L33" i="25"/>
  <c r="E32" i="25"/>
  <c r="T32" i="25"/>
  <c r="U32" i="25" s="1"/>
  <c r="L32" i="25"/>
  <c r="E31" i="25"/>
  <c r="T31" i="25"/>
  <c r="U31" i="25" s="1"/>
  <c r="L31" i="25"/>
  <c r="E30" i="25"/>
  <c r="T30" i="25"/>
  <c r="U30" i="25" s="1"/>
  <c r="L30" i="25"/>
  <c r="E29" i="25"/>
  <c r="T29" i="25"/>
  <c r="U29" i="25" s="1"/>
  <c r="L29" i="25"/>
  <c r="E28" i="25"/>
  <c r="T28" i="25"/>
  <c r="U28" i="25" s="1"/>
  <c r="L28" i="25"/>
  <c r="E27" i="25"/>
  <c r="T27" i="25"/>
  <c r="U27" i="25" s="1"/>
  <c r="L27" i="25"/>
  <c r="E26" i="25"/>
  <c r="T26" i="25"/>
  <c r="U26" i="25" s="1"/>
  <c r="L26" i="25"/>
  <c r="E25" i="25"/>
  <c r="T25" i="25"/>
  <c r="U25" i="25" s="1"/>
  <c r="L25" i="25"/>
  <c r="E24" i="25"/>
  <c r="T24" i="25"/>
  <c r="U24" i="25" s="1"/>
  <c r="L24" i="25"/>
  <c r="E23" i="25"/>
  <c r="T23" i="25"/>
  <c r="U23" i="25" s="1"/>
  <c r="L23" i="25"/>
  <c r="E22" i="25"/>
  <c r="T22" i="25"/>
  <c r="U22" i="25" s="1"/>
  <c r="L22" i="25"/>
  <c r="E21" i="25"/>
  <c r="T21" i="25"/>
  <c r="U21" i="25" s="1"/>
  <c r="L21" i="25"/>
  <c r="E20" i="25"/>
  <c r="T20" i="25"/>
  <c r="U20" i="25" s="1"/>
  <c r="L20" i="25"/>
  <c r="E19" i="25"/>
  <c r="T19" i="25"/>
  <c r="U19" i="25" s="1"/>
  <c r="L19" i="25"/>
  <c r="E18" i="25"/>
  <c r="T18" i="25"/>
  <c r="U18" i="25" s="1"/>
  <c r="L18" i="25"/>
  <c r="E17" i="25"/>
  <c r="T17" i="25"/>
  <c r="U17" i="25" s="1"/>
  <c r="L17" i="25"/>
  <c r="E16" i="25"/>
  <c r="T16" i="25"/>
  <c r="U16" i="25" s="1"/>
  <c r="L16" i="25"/>
  <c r="E15" i="25"/>
  <c r="T15" i="25"/>
  <c r="U15" i="25" s="1"/>
  <c r="L15" i="25"/>
  <c r="E14" i="25"/>
  <c r="T14" i="25"/>
  <c r="U14" i="25" s="1"/>
  <c r="L14" i="25"/>
  <c r="E13" i="25"/>
  <c r="T13" i="25"/>
  <c r="U13" i="25" s="1"/>
  <c r="L13" i="25"/>
  <c r="E12" i="25"/>
  <c r="T12" i="25"/>
  <c r="U12" i="25" s="1"/>
  <c r="L12" i="25"/>
  <c r="E11" i="25"/>
  <c r="T11" i="25"/>
  <c r="U11" i="25" s="1"/>
  <c r="L11" i="25"/>
  <c r="E10" i="25"/>
  <c r="T10" i="25"/>
  <c r="U10" i="25" s="1"/>
  <c r="L10" i="25"/>
  <c r="E9" i="25"/>
  <c r="T9" i="25"/>
  <c r="U9" i="25" s="1"/>
  <c r="L9" i="25"/>
  <c r="E8" i="25"/>
  <c r="T8" i="25"/>
  <c r="U8" i="25" s="1"/>
  <c r="L8" i="25"/>
  <c r="N19" i="35"/>
  <c r="O19" i="35" s="1"/>
  <c r="P19" i="35"/>
  <c r="Q19" i="35" s="1"/>
  <c r="M19" i="35"/>
  <c r="N13" i="1"/>
  <c r="O13" i="1" s="1"/>
  <c r="P13" i="1"/>
  <c r="Q13" i="1" s="1"/>
  <c r="M13" i="1"/>
  <c r="R15" i="1"/>
  <c r="S15" i="1" s="1"/>
  <c r="M14" i="1"/>
  <c r="P14" i="1"/>
  <c r="Q14" i="1" s="1"/>
  <c r="N14" i="1"/>
  <c r="O14" i="1" s="1"/>
  <c r="I35" i="1"/>
  <c r="R35" i="1"/>
  <c r="S35" i="1" s="1"/>
  <c r="G13" i="1"/>
  <c r="R13" i="1"/>
  <c r="S13" i="1" s="1"/>
  <c r="L8" i="1"/>
  <c r="E8" i="1"/>
  <c r="T8" i="1"/>
  <c r="U8" i="1" s="1"/>
  <c r="M22" i="23"/>
  <c r="N22" i="23"/>
  <c r="O22" i="23" s="1"/>
  <c r="P22" i="23"/>
  <c r="Q22" i="23" s="1"/>
  <c r="E35" i="1"/>
  <c r="T35" i="1"/>
  <c r="U35" i="1" s="1"/>
  <c r="L35" i="1"/>
  <c r="G17" i="1"/>
  <c r="R17" i="1"/>
  <c r="S17" i="1" s="1"/>
  <c r="G12" i="1"/>
  <c r="R12" i="1"/>
  <c r="S12" i="1" s="1"/>
  <c r="G16" i="1"/>
  <c r="R16" i="1"/>
  <c r="S16" i="1" s="1"/>
  <c r="G10" i="1"/>
  <c r="R10" i="1"/>
  <c r="S10" i="1" s="1"/>
  <c r="G14" i="1"/>
  <c r="R14" i="1"/>
  <c r="S14" i="1" s="1"/>
  <c r="L18" i="1"/>
  <c r="E18" i="1"/>
  <c r="T18" i="1"/>
  <c r="U18" i="1" s="1"/>
  <c r="I19" i="1"/>
  <c r="R19" i="1"/>
  <c r="S19" i="1" s="1"/>
  <c r="E20" i="1"/>
  <c r="T20" i="1"/>
  <c r="U20" i="1" s="1"/>
  <c r="L20" i="1"/>
  <c r="I21" i="1"/>
  <c r="R21" i="1"/>
  <c r="S21" i="1" s="1"/>
  <c r="L22" i="1"/>
  <c r="E22" i="1"/>
  <c r="T22" i="1"/>
  <c r="U22" i="1" s="1"/>
  <c r="I23" i="1"/>
  <c r="R23" i="1"/>
  <c r="S23" i="1" s="1"/>
  <c r="E24" i="1"/>
  <c r="T24" i="1"/>
  <c r="U24" i="1" s="1"/>
  <c r="L24" i="1"/>
  <c r="I25" i="1"/>
  <c r="R25" i="1"/>
  <c r="S25" i="1" s="1"/>
  <c r="L26" i="1"/>
  <c r="E26" i="1"/>
  <c r="T26" i="1"/>
  <c r="U26" i="1" s="1"/>
  <c r="I27" i="1"/>
  <c r="R27" i="1"/>
  <c r="S27" i="1" s="1"/>
  <c r="E28" i="1"/>
  <c r="T28" i="1"/>
  <c r="U28" i="1" s="1"/>
  <c r="L28" i="1"/>
  <c r="I29" i="1"/>
  <c r="R29" i="1"/>
  <c r="S29" i="1" s="1"/>
  <c r="L30" i="1"/>
  <c r="E30" i="1"/>
  <c r="T30" i="1"/>
  <c r="U30" i="1" s="1"/>
  <c r="I31" i="1"/>
  <c r="R31" i="1"/>
  <c r="S31" i="1" s="1"/>
  <c r="L32" i="1"/>
  <c r="T32" i="1"/>
  <c r="U32" i="1" s="1"/>
  <c r="E32" i="1"/>
  <c r="I33" i="1"/>
  <c r="R33" i="1"/>
  <c r="S33" i="1" s="1"/>
  <c r="E34" i="1"/>
  <c r="T34" i="1"/>
  <c r="U34" i="1" s="1"/>
  <c r="L34" i="1"/>
  <c r="P11" i="1"/>
  <c r="Q11" i="1" s="1"/>
  <c r="M11" i="1"/>
  <c r="N11" i="1"/>
  <c r="O11" i="1" s="1"/>
  <c r="N10" i="1"/>
  <c r="O10" i="1" s="1"/>
  <c r="P10" i="1"/>
  <c r="Q10" i="1" s="1"/>
  <c r="M10" i="1"/>
  <c r="M12" i="1"/>
  <c r="N12" i="1"/>
  <c r="O12" i="1" s="1"/>
  <c r="P12" i="1"/>
  <c r="Q12" i="1" s="1"/>
  <c r="I18" i="1"/>
  <c r="R18" i="1"/>
  <c r="S18" i="1" s="1"/>
  <c r="L19" i="1"/>
  <c r="T19" i="1"/>
  <c r="U19" i="1" s="1"/>
  <c r="E19" i="1"/>
  <c r="I20" i="1"/>
  <c r="R20" i="1"/>
  <c r="S20" i="1" s="1"/>
  <c r="E21" i="1"/>
  <c r="L21" i="1"/>
  <c r="T21" i="1"/>
  <c r="U21" i="1" s="1"/>
  <c r="I22" i="1"/>
  <c r="R22" i="1"/>
  <c r="S22" i="1" s="1"/>
  <c r="L23" i="1"/>
  <c r="T23" i="1"/>
  <c r="U23" i="1" s="1"/>
  <c r="E23" i="1"/>
  <c r="I24" i="1"/>
  <c r="R24" i="1"/>
  <c r="S24" i="1" s="1"/>
  <c r="E25" i="1"/>
  <c r="L25" i="1"/>
  <c r="T25" i="1"/>
  <c r="U25" i="1" s="1"/>
  <c r="I26" i="1"/>
  <c r="R26" i="1"/>
  <c r="S26" i="1" s="1"/>
  <c r="L27" i="1"/>
  <c r="T27" i="1"/>
  <c r="U27" i="1" s="1"/>
  <c r="E27" i="1"/>
  <c r="I28" i="1"/>
  <c r="R28" i="1"/>
  <c r="S28" i="1" s="1"/>
  <c r="E29" i="1"/>
  <c r="L29" i="1"/>
  <c r="T29" i="1"/>
  <c r="U29" i="1" s="1"/>
  <c r="I30" i="1"/>
  <c r="R30" i="1"/>
  <c r="S30" i="1" s="1"/>
  <c r="L31" i="1"/>
  <c r="T31" i="1"/>
  <c r="U31" i="1" s="1"/>
  <c r="E31" i="1"/>
  <c r="I32" i="1"/>
  <c r="R32" i="1"/>
  <c r="S32" i="1" s="1"/>
  <c r="L33" i="1"/>
  <c r="T33" i="1"/>
  <c r="U33" i="1" s="1"/>
  <c r="E33" i="1"/>
  <c r="I34" i="1"/>
  <c r="R34" i="1"/>
  <c r="S34" i="1" s="1"/>
  <c r="N16" i="1"/>
  <c r="O16" i="1" s="1"/>
  <c r="P16" i="1"/>
  <c r="Q16" i="1" s="1"/>
  <c r="M16" i="1"/>
  <c r="M15" i="1"/>
  <c r="N15" i="1"/>
  <c r="O15" i="1" s="1"/>
  <c r="P15" i="1"/>
  <c r="Q15" i="1" s="1"/>
  <c r="N25" i="41" l="1"/>
  <c r="O25" i="41" s="1"/>
  <c r="M25" i="41"/>
  <c r="P25" i="41"/>
  <c r="Q25" i="41" s="1"/>
  <c r="M34" i="41"/>
  <c r="N34" i="41"/>
  <c r="O34" i="41" s="1"/>
  <c r="P34" i="41"/>
  <c r="Q34" i="41" s="1"/>
  <c r="M33" i="29"/>
  <c r="N33" i="29"/>
  <c r="O33" i="29" s="1"/>
  <c r="P33" i="29"/>
  <c r="Q33" i="29" s="1"/>
  <c r="N30" i="29"/>
  <c r="O30" i="29" s="1"/>
  <c r="P30" i="29"/>
  <c r="Q30" i="29" s="1"/>
  <c r="M30" i="29"/>
  <c r="N13" i="29"/>
  <c r="O13" i="29" s="1"/>
  <c r="M13" i="29"/>
  <c r="P13" i="29"/>
  <c r="Q13" i="29" s="1"/>
  <c r="N25" i="29"/>
  <c r="O25" i="29" s="1"/>
  <c r="M25" i="29"/>
  <c r="P25" i="29"/>
  <c r="Q25" i="29" s="1"/>
  <c r="N15" i="29"/>
  <c r="O15" i="29" s="1"/>
  <c r="P15" i="29"/>
  <c r="Q15" i="29" s="1"/>
  <c r="M15" i="29"/>
  <c r="N31" i="29"/>
  <c r="O31" i="29" s="1"/>
  <c r="M31" i="29"/>
  <c r="P31" i="29"/>
  <c r="Q31" i="29" s="1"/>
  <c r="N16" i="29"/>
  <c r="O16" i="29" s="1"/>
  <c r="P16" i="29"/>
  <c r="Q16" i="29" s="1"/>
  <c r="M16" i="29"/>
  <c r="P24" i="29"/>
  <c r="Q24" i="29" s="1"/>
  <c r="M24" i="29"/>
  <c r="N24" i="29"/>
  <c r="O24" i="29" s="1"/>
  <c r="P22" i="29"/>
  <c r="Q22" i="29" s="1"/>
  <c r="M22" i="29"/>
  <c r="N22" i="29"/>
  <c r="O22" i="29" s="1"/>
  <c r="P34" i="29"/>
  <c r="Q34" i="29" s="1"/>
  <c r="M34" i="29"/>
  <c r="N34" i="29"/>
  <c r="O34" i="29" s="1"/>
  <c r="N21" i="29"/>
  <c r="O21" i="29" s="1"/>
  <c r="M21" i="29"/>
  <c r="P21" i="29"/>
  <c r="Q21" i="29" s="1"/>
  <c r="M12" i="29"/>
  <c r="P12" i="29"/>
  <c r="Q12" i="29" s="1"/>
  <c r="N12" i="29"/>
  <c r="O12" i="29" s="1"/>
  <c r="P15" i="19"/>
  <c r="Q15" i="19" s="1"/>
  <c r="M15" i="19"/>
  <c r="N15" i="19"/>
  <c r="O15" i="19" s="1"/>
  <c r="N21" i="19"/>
  <c r="O21" i="19" s="1"/>
  <c r="P21" i="19"/>
  <c r="Q21" i="19" s="1"/>
  <c r="M21" i="19"/>
  <c r="N27" i="19"/>
  <c r="O27" i="19" s="1"/>
  <c r="M27" i="19"/>
  <c r="P27" i="19"/>
  <c r="Q27" i="19" s="1"/>
  <c r="M33" i="19"/>
  <c r="P33" i="19"/>
  <c r="Q33" i="19" s="1"/>
  <c r="N33" i="19"/>
  <c r="O33" i="19" s="1"/>
  <c r="N24" i="19"/>
  <c r="O24" i="19" s="1"/>
  <c r="P24" i="19"/>
  <c r="Q24" i="19" s="1"/>
  <c r="M24" i="19"/>
  <c r="P30" i="19"/>
  <c r="Q30" i="19" s="1"/>
  <c r="M30" i="19"/>
  <c r="N30" i="19"/>
  <c r="O30" i="19" s="1"/>
  <c r="N12" i="19"/>
  <c r="O12" i="19" s="1"/>
  <c r="P12" i="19"/>
  <c r="Q12" i="19" s="1"/>
  <c r="M12" i="19"/>
  <c r="P18" i="19"/>
  <c r="Q18" i="19" s="1"/>
  <c r="N18" i="19"/>
  <c r="O18" i="19" s="1"/>
  <c r="M18" i="19"/>
  <c r="N9" i="19"/>
  <c r="O9" i="19" s="1"/>
  <c r="P9" i="19"/>
  <c r="Q9" i="19" s="1"/>
  <c r="M9" i="19"/>
  <c r="M25" i="17"/>
  <c r="P25" i="17"/>
  <c r="Q25" i="17" s="1"/>
  <c r="N25" i="17"/>
  <c r="O25" i="17" s="1"/>
  <c r="N16" i="17"/>
  <c r="O16" i="17" s="1"/>
  <c r="M16" i="17"/>
  <c r="P16" i="17"/>
  <c r="Q16" i="17" s="1"/>
  <c r="P29" i="17"/>
  <c r="Q29" i="17" s="1"/>
  <c r="M29" i="17"/>
  <c r="N29" i="17"/>
  <c r="O29" i="17" s="1"/>
  <c r="P35" i="17"/>
  <c r="Q35" i="17" s="1"/>
  <c r="N35" i="17"/>
  <c r="O35" i="17" s="1"/>
  <c r="M35" i="17"/>
  <c r="M23" i="17"/>
  <c r="N23" i="17"/>
  <c r="O23" i="17" s="1"/>
  <c r="P23" i="17"/>
  <c r="Q23" i="17" s="1"/>
  <c r="N28" i="17"/>
  <c r="O28" i="17" s="1"/>
  <c r="M28" i="17"/>
  <c r="P28" i="17"/>
  <c r="Q28" i="17" s="1"/>
  <c r="P20" i="17"/>
  <c r="Q20" i="17" s="1"/>
  <c r="M20" i="17"/>
  <c r="N20" i="17"/>
  <c r="O20" i="17" s="1"/>
  <c r="M31" i="17"/>
  <c r="P31" i="17"/>
  <c r="Q31" i="17" s="1"/>
  <c r="N31" i="17"/>
  <c r="O31" i="17" s="1"/>
  <c r="N8" i="17"/>
  <c r="O8" i="17" s="1"/>
  <c r="P8" i="17"/>
  <c r="Q8" i="17" s="1"/>
  <c r="M8" i="17"/>
  <c r="N10" i="17"/>
  <c r="O10" i="17" s="1"/>
  <c r="M10" i="17"/>
  <c r="P10" i="17"/>
  <c r="Q10" i="17" s="1"/>
  <c r="N32" i="17"/>
  <c r="O32" i="17" s="1"/>
  <c r="P32" i="17"/>
  <c r="Q32" i="17" s="1"/>
  <c r="M32" i="17"/>
  <c r="N14" i="17"/>
  <c r="O14" i="17" s="1"/>
  <c r="M14" i="17"/>
  <c r="P14" i="17"/>
  <c r="Q14" i="17" s="1"/>
  <c r="P34" i="17"/>
  <c r="Q34" i="17" s="1"/>
  <c r="M34" i="17"/>
  <c r="N34" i="17"/>
  <c r="O34" i="17" s="1"/>
  <c r="P11" i="17"/>
  <c r="Q11" i="17" s="1"/>
  <c r="N11" i="17"/>
  <c r="O11" i="17" s="1"/>
  <c r="M11" i="17"/>
  <c r="P22" i="17"/>
  <c r="Q22" i="17" s="1"/>
  <c r="N22" i="17"/>
  <c r="O22" i="17" s="1"/>
  <c r="M22" i="17"/>
  <c r="M13" i="17"/>
  <c r="P13" i="17"/>
  <c r="Q13" i="17" s="1"/>
  <c r="N13" i="17"/>
  <c r="O13" i="17" s="1"/>
  <c r="N26" i="17"/>
  <c r="O26" i="17" s="1"/>
  <c r="M26" i="17"/>
  <c r="P26" i="17"/>
  <c r="Q26" i="17" s="1"/>
  <c r="N17" i="17"/>
  <c r="O17" i="17" s="1"/>
  <c r="M17" i="17"/>
  <c r="P17" i="17"/>
  <c r="Q17" i="17" s="1"/>
  <c r="M31" i="41"/>
  <c r="P31" i="41"/>
  <c r="Q31" i="41" s="1"/>
  <c r="N31" i="41"/>
  <c r="O31" i="41" s="1"/>
  <c r="P18" i="39"/>
  <c r="Q18" i="39" s="1"/>
  <c r="M18" i="39"/>
  <c r="N18" i="39"/>
  <c r="O18" i="39" s="1"/>
  <c r="N23" i="29"/>
  <c r="O23" i="29" s="1"/>
  <c r="P23" i="29"/>
  <c r="Q23" i="29" s="1"/>
  <c r="M23" i="29"/>
  <c r="M12" i="41"/>
  <c r="N12" i="41"/>
  <c r="O12" i="41" s="1"/>
  <c r="P12" i="41"/>
  <c r="Q12" i="41" s="1"/>
  <c r="N11" i="29"/>
  <c r="O11" i="29" s="1"/>
  <c r="P11" i="29"/>
  <c r="Q11" i="29" s="1"/>
  <c r="M11" i="29"/>
  <c r="M27" i="39"/>
  <c r="P27" i="39"/>
  <c r="Q27" i="39" s="1"/>
  <c r="N27" i="39"/>
  <c r="O27" i="39" s="1"/>
  <c r="N13" i="41"/>
  <c r="O13" i="41" s="1"/>
  <c r="P13" i="41"/>
  <c r="Q13" i="41" s="1"/>
  <c r="M13" i="41"/>
  <c r="N35" i="29"/>
  <c r="O35" i="29" s="1"/>
  <c r="M35" i="29"/>
  <c r="P35" i="29"/>
  <c r="Q35" i="29" s="1"/>
  <c r="P14" i="29"/>
  <c r="Q14" i="29" s="1"/>
  <c r="N14" i="29"/>
  <c r="O14" i="29" s="1"/>
  <c r="M14" i="29"/>
  <c r="N29" i="29"/>
  <c r="O29" i="29" s="1"/>
  <c r="P29" i="29"/>
  <c r="Q29" i="29" s="1"/>
  <c r="M29" i="29"/>
  <c r="N24" i="39"/>
  <c r="O24" i="39" s="1"/>
  <c r="P24" i="39"/>
  <c r="Q24" i="39" s="1"/>
  <c r="M24" i="39"/>
  <c r="P26" i="29"/>
  <c r="Q26" i="29" s="1"/>
  <c r="N26" i="29"/>
  <c r="O26" i="29" s="1"/>
  <c r="M26" i="29"/>
  <c r="P32" i="29"/>
  <c r="Q32" i="29" s="1"/>
  <c r="N32" i="29"/>
  <c r="O32" i="29" s="1"/>
  <c r="M32" i="29"/>
  <c r="M19" i="41"/>
  <c r="N19" i="41"/>
  <c r="O19" i="41" s="1"/>
  <c r="P19" i="41"/>
  <c r="Q19" i="41" s="1"/>
  <c r="P33" i="39"/>
  <c r="Q33" i="39" s="1"/>
  <c r="N33" i="39"/>
  <c r="O33" i="39" s="1"/>
  <c r="M33" i="39"/>
  <c r="M22" i="41"/>
  <c r="P22" i="41"/>
  <c r="Q22" i="41" s="1"/>
  <c r="N22" i="41"/>
  <c r="O22" i="41" s="1"/>
  <c r="N9" i="39"/>
  <c r="O9" i="39" s="1"/>
  <c r="M9" i="39"/>
  <c r="P9" i="39"/>
  <c r="Q9" i="39" s="1"/>
  <c r="P20" i="29"/>
  <c r="Q20" i="29" s="1"/>
  <c r="N20" i="29"/>
  <c r="O20" i="29" s="1"/>
  <c r="M20" i="29"/>
  <c r="N17" i="29"/>
  <c r="O17" i="29" s="1"/>
  <c r="M17" i="29"/>
  <c r="P17" i="29"/>
  <c r="Q17" i="29" s="1"/>
  <c r="M28" i="41"/>
  <c r="N28" i="41"/>
  <c r="O28" i="41" s="1"/>
  <c r="P28" i="41"/>
  <c r="Q28" i="41" s="1"/>
  <c r="P15" i="39"/>
  <c r="Q15" i="39" s="1"/>
  <c r="M15" i="39"/>
  <c r="N15" i="39"/>
  <c r="O15" i="39" s="1"/>
  <c r="M30" i="41"/>
  <c r="P30" i="41"/>
  <c r="Q30" i="41" s="1"/>
  <c r="N30" i="41"/>
  <c r="O30" i="41" s="1"/>
  <c r="N21" i="41"/>
  <c r="O21" i="41" s="1"/>
  <c r="M21" i="41"/>
  <c r="P21" i="41"/>
  <c r="Q21" i="41" s="1"/>
  <c r="N17" i="39"/>
  <c r="O17" i="39" s="1"/>
  <c r="P17" i="39"/>
  <c r="Q17" i="39" s="1"/>
  <c r="M17" i="39"/>
  <c r="N17" i="41"/>
  <c r="O17" i="41" s="1"/>
  <c r="M17" i="41"/>
  <c r="P17" i="41"/>
  <c r="Q17" i="41" s="1"/>
  <c r="N31" i="39"/>
  <c r="O31" i="39" s="1"/>
  <c r="M31" i="39"/>
  <c r="P31" i="39"/>
  <c r="Q31" i="39" s="1"/>
  <c r="M11" i="41"/>
  <c r="N11" i="41"/>
  <c r="O11" i="41" s="1"/>
  <c r="P11" i="41"/>
  <c r="Q11" i="41" s="1"/>
  <c r="M32" i="39"/>
  <c r="N32" i="39"/>
  <c r="O32" i="39" s="1"/>
  <c r="P32" i="39"/>
  <c r="Q32" i="39" s="1"/>
  <c r="M14" i="41"/>
  <c r="N14" i="41"/>
  <c r="O14" i="41" s="1"/>
  <c r="P14" i="41"/>
  <c r="Q14" i="41" s="1"/>
  <c r="M20" i="39"/>
  <c r="N20" i="39"/>
  <c r="O20" i="39" s="1"/>
  <c r="P20" i="39"/>
  <c r="Q20" i="39" s="1"/>
  <c r="N26" i="39"/>
  <c r="O26" i="39" s="1"/>
  <c r="P26" i="39"/>
  <c r="Q26" i="39" s="1"/>
  <c r="M26" i="39"/>
  <c r="N35" i="41"/>
  <c r="O35" i="41" s="1"/>
  <c r="P35" i="41"/>
  <c r="Q35" i="41" s="1"/>
  <c r="M35" i="41"/>
  <c r="M13" i="39"/>
  <c r="P13" i="39"/>
  <c r="Q13" i="39" s="1"/>
  <c r="N13" i="39"/>
  <c r="O13" i="39" s="1"/>
  <c r="M20" i="41"/>
  <c r="P20" i="41"/>
  <c r="Q20" i="41" s="1"/>
  <c r="N20" i="41"/>
  <c r="O20" i="41" s="1"/>
  <c r="M27" i="41"/>
  <c r="N27" i="41"/>
  <c r="O27" i="41" s="1"/>
  <c r="P27" i="41"/>
  <c r="Q27" i="41" s="1"/>
  <c r="N14" i="39"/>
  <c r="O14" i="39" s="1"/>
  <c r="P14" i="39"/>
  <c r="Q14" i="39" s="1"/>
  <c r="M14" i="39"/>
  <c r="M32" i="41"/>
  <c r="P32" i="41"/>
  <c r="Q32" i="41" s="1"/>
  <c r="N32" i="41"/>
  <c r="O32" i="41" s="1"/>
  <c r="N15" i="41"/>
  <c r="O15" i="41" s="1"/>
  <c r="P15" i="41"/>
  <c r="Q15" i="41" s="1"/>
  <c r="M15" i="41"/>
  <c r="M29" i="39"/>
  <c r="N29" i="39"/>
  <c r="O29" i="39" s="1"/>
  <c r="P29" i="39"/>
  <c r="Q29" i="39" s="1"/>
  <c r="N29" i="41"/>
  <c r="O29" i="41" s="1"/>
  <c r="M29" i="41"/>
  <c r="P29" i="41"/>
  <c r="Q29" i="41" s="1"/>
  <c r="N35" i="39"/>
  <c r="O35" i="39" s="1"/>
  <c r="M35" i="39"/>
  <c r="P35" i="39"/>
  <c r="Q35" i="39" s="1"/>
  <c r="P8" i="39"/>
  <c r="Q8" i="39" s="1"/>
  <c r="M8" i="39"/>
  <c r="N8" i="39"/>
  <c r="O8" i="39" s="1"/>
  <c r="M26" i="41"/>
  <c r="P26" i="41"/>
  <c r="Q26" i="41" s="1"/>
  <c r="N26" i="41"/>
  <c r="O26" i="41" s="1"/>
  <c r="P22" i="39"/>
  <c r="Q22" i="39" s="1"/>
  <c r="M22" i="39"/>
  <c r="N22" i="39"/>
  <c r="O22" i="39" s="1"/>
  <c r="M18" i="41"/>
  <c r="P18" i="41"/>
  <c r="Q18" i="41" s="1"/>
  <c r="N18" i="41"/>
  <c r="O18" i="41" s="1"/>
  <c r="M23" i="39"/>
  <c r="P23" i="39"/>
  <c r="Q23" i="39" s="1"/>
  <c r="N23" i="39"/>
  <c r="O23" i="39" s="1"/>
  <c r="N23" i="41"/>
  <c r="O23" i="41" s="1"/>
  <c r="M23" i="41"/>
  <c r="P23" i="41"/>
  <c r="Q23" i="41" s="1"/>
  <c r="P33" i="41"/>
  <c r="Q33" i="41" s="1"/>
  <c r="M33" i="41"/>
  <c r="N33" i="41"/>
  <c r="O33" i="41" s="1"/>
  <c r="M24" i="41"/>
  <c r="P24" i="41"/>
  <c r="Q24" i="41" s="1"/>
  <c r="N24" i="41"/>
  <c r="O24" i="41" s="1"/>
  <c r="P11" i="39"/>
  <c r="Q11" i="39" s="1"/>
  <c r="M11" i="39"/>
  <c r="N11" i="39"/>
  <c r="O11" i="39" s="1"/>
  <c r="M28" i="13"/>
  <c r="N28" i="13"/>
  <c r="O28" i="13" s="1"/>
  <c r="P28" i="13"/>
  <c r="Q28" i="13" s="1"/>
  <c r="N11" i="13"/>
  <c r="O11" i="13" s="1"/>
  <c r="P11" i="13"/>
  <c r="Q11" i="13" s="1"/>
  <c r="M11" i="13"/>
  <c r="P22" i="13"/>
  <c r="Q22" i="13" s="1"/>
  <c r="M22" i="13"/>
  <c r="N22" i="13"/>
  <c r="O22" i="13" s="1"/>
  <c r="P23" i="13"/>
  <c r="Q23" i="13" s="1"/>
  <c r="N23" i="13"/>
  <c r="O23" i="13" s="1"/>
  <c r="M23" i="13"/>
  <c r="M34" i="13"/>
  <c r="N34" i="13"/>
  <c r="O34" i="13" s="1"/>
  <c r="P34" i="13"/>
  <c r="Q34" i="13" s="1"/>
  <c r="P26" i="13"/>
  <c r="Q26" i="13" s="1"/>
  <c r="N26" i="13"/>
  <c r="O26" i="13" s="1"/>
  <c r="M26" i="13"/>
  <c r="A12" i="1"/>
  <c r="M27" i="13"/>
  <c r="N27" i="13"/>
  <c r="O27" i="13" s="1"/>
  <c r="P27" i="13"/>
  <c r="Q27" i="13" s="1"/>
  <c r="P10" i="13"/>
  <c r="Q10" i="13" s="1"/>
  <c r="M10" i="13"/>
  <c r="N10" i="13"/>
  <c r="O10" i="13" s="1"/>
  <c r="P29" i="13"/>
  <c r="Q29" i="13" s="1"/>
  <c r="M29" i="13"/>
  <c r="N29" i="13"/>
  <c r="O29" i="13" s="1"/>
  <c r="M31" i="13"/>
  <c r="N31" i="13"/>
  <c r="O31" i="13" s="1"/>
  <c r="P31" i="13"/>
  <c r="Q31" i="13" s="1"/>
  <c r="M14" i="13"/>
  <c r="N14" i="13"/>
  <c r="O14" i="13" s="1"/>
  <c r="P14" i="13"/>
  <c r="Q14" i="13" s="1"/>
  <c r="P9" i="13"/>
  <c r="Q9" i="13" s="1"/>
  <c r="N9" i="13"/>
  <c r="O9" i="13" s="1"/>
  <c r="M9" i="13"/>
  <c r="N25" i="13"/>
  <c r="O25" i="13" s="1"/>
  <c r="M25" i="13"/>
  <c r="P25" i="13"/>
  <c r="Q25" i="13" s="1"/>
  <c r="M17" i="13"/>
  <c r="P17" i="13"/>
  <c r="Q17" i="13" s="1"/>
  <c r="N17" i="13"/>
  <c r="O17" i="13" s="1"/>
  <c r="N19" i="13"/>
  <c r="O19" i="13" s="1"/>
  <c r="M19" i="13"/>
  <c r="P19" i="13"/>
  <c r="Q19" i="13" s="1"/>
  <c r="P20" i="13"/>
  <c r="Q20" i="13" s="1"/>
  <c r="M20" i="13"/>
  <c r="N20" i="13"/>
  <c r="O20" i="13" s="1"/>
  <c r="N18" i="13"/>
  <c r="O18" i="13" s="1"/>
  <c r="P18" i="13"/>
  <c r="Q18" i="13" s="1"/>
  <c r="M18" i="13"/>
  <c r="N13" i="13"/>
  <c r="O13" i="13" s="1"/>
  <c r="M13" i="13"/>
  <c r="P13" i="13"/>
  <c r="Q13" i="13" s="1"/>
  <c r="M32" i="13"/>
  <c r="N32" i="13"/>
  <c r="O32" i="13" s="1"/>
  <c r="P32" i="13"/>
  <c r="Q32" i="13" s="1"/>
  <c r="N16" i="13"/>
  <c r="O16" i="13" s="1"/>
  <c r="P16" i="13"/>
  <c r="Q16" i="13" s="1"/>
  <c r="M16" i="13"/>
  <c r="P8" i="13"/>
  <c r="Q8" i="13" s="1"/>
  <c r="M8" i="13"/>
  <c r="N8" i="13"/>
  <c r="O8" i="13" s="1"/>
  <c r="P35" i="13"/>
  <c r="Q35" i="13" s="1"/>
  <c r="M35" i="13"/>
  <c r="N35" i="13"/>
  <c r="O35" i="13" s="1"/>
  <c r="P8" i="25"/>
  <c r="Q8" i="25" s="1"/>
  <c r="M8" i="25"/>
  <c r="N8" i="25"/>
  <c r="O8" i="25" s="1"/>
  <c r="M10" i="25"/>
  <c r="N10" i="25"/>
  <c r="O10" i="25" s="1"/>
  <c r="P10" i="25"/>
  <c r="Q10" i="25" s="1"/>
  <c r="M12" i="25"/>
  <c r="N12" i="25"/>
  <c r="O12" i="25" s="1"/>
  <c r="P12" i="25"/>
  <c r="Q12" i="25" s="1"/>
  <c r="M14" i="25"/>
  <c r="P14" i="25"/>
  <c r="Q14" i="25" s="1"/>
  <c r="N14" i="25"/>
  <c r="O14" i="25" s="1"/>
  <c r="P16" i="25"/>
  <c r="Q16" i="25" s="1"/>
  <c r="M16" i="25"/>
  <c r="N16" i="25"/>
  <c r="O16" i="25" s="1"/>
  <c r="P18" i="25"/>
  <c r="Q18" i="25" s="1"/>
  <c r="M18" i="25"/>
  <c r="N18" i="25"/>
  <c r="O18" i="25" s="1"/>
  <c r="M20" i="25"/>
  <c r="N20" i="25"/>
  <c r="O20" i="25" s="1"/>
  <c r="P20" i="25"/>
  <c r="Q20" i="25" s="1"/>
  <c r="M22" i="25"/>
  <c r="N22" i="25"/>
  <c r="O22" i="25" s="1"/>
  <c r="P22" i="25"/>
  <c r="Q22" i="25" s="1"/>
  <c r="M24" i="25"/>
  <c r="N24" i="25"/>
  <c r="O24" i="25" s="1"/>
  <c r="P24" i="25"/>
  <c r="Q24" i="25" s="1"/>
  <c r="P26" i="25"/>
  <c r="Q26" i="25" s="1"/>
  <c r="M26" i="25"/>
  <c r="N26" i="25"/>
  <c r="O26" i="25" s="1"/>
  <c r="P28" i="25"/>
  <c r="Q28" i="25" s="1"/>
  <c r="M28" i="25"/>
  <c r="N28" i="25"/>
  <c r="O28" i="25" s="1"/>
  <c r="N30" i="25"/>
  <c r="O30" i="25" s="1"/>
  <c r="P30" i="25"/>
  <c r="Q30" i="25" s="1"/>
  <c r="M30" i="25"/>
  <c r="M32" i="25"/>
  <c r="N32" i="25"/>
  <c r="O32" i="25" s="1"/>
  <c r="P32" i="25"/>
  <c r="Q32" i="25" s="1"/>
  <c r="N34" i="25"/>
  <c r="O34" i="25" s="1"/>
  <c r="M34" i="25"/>
  <c r="P34" i="25"/>
  <c r="Q34" i="25" s="1"/>
  <c r="M9" i="25"/>
  <c r="N9" i="25"/>
  <c r="O9" i="25" s="1"/>
  <c r="P9" i="25"/>
  <c r="Q9" i="25" s="1"/>
  <c r="M11" i="25"/>
  <c r="N11" i="25"/>
  <c r="O11" i="25" s="1"/>
  <c r="P11" i="25"/>
  <c r="Q11" i="25" s="1"/>
  <c r="P13" i="25"/>
  <c r="Q13" i="25" s="1"/>
  <c r="N13" i="25"/>
  <c r="O13" i="25" s="1"/>
  <c r="M13" i="25"/>
  <c r="N15" i="25"/>
  <c r="O15" i="25" s="1"/>
  <c r="P15" i="25"/>
  <c r="Q15" i="25" s="1"/>
  <c r="M15" i="25"/>
  <c r="N17" i="25"/>
  <c r="O17" i="25" s="1"/>
  <c r="M17" i="25"/>
  <c r="P17" i="25"/>
  <c r="Q17" i="25" s="1"/>
  <c r="P19" i="25"/>
  <c r="Q19" i="25" s="1"/>
  <c r="N19" i="25"/>
  <c r="O19" i="25" s="1"/>
  <c r="M19" i="25"/>
  <c r="P21" i="25"/>
  <c r="Q21" i="25" s="1"/>
  <c r="N21" i="25"/>
  <c r="O21" i="25" s="1"/>
  <c r="M21" i="25"/>
  <c r="M23" i="25"/>
  <c r="N23" i="25"/>
  <c r="O23" i="25" s="1"/>
  <c r="P23" i="25"/>
  <c r="Q23" i="25" s="1"/>
  <c r="P25" i="25"/>
  <c r="Q25" i="25" s="1"/>
  <c r="M25" i="25"/>
  <c r="N25" i="25"/>
  <c r="O25" i="25" s="1"/>
  <c r="N27" i="25"/>
  <c r="O27" i="25" s="1"/>
  <c r="P27" i="25"/>
  <c r="Q27" i="25" s="1"/>
  <c r="M27" i="25"/>
  <c r="N29" i="25"/>
  <c r="O29" i="25" s="1"/>
  <c r="M29" i="25"/>
  <c r="P29" i="25"/>
  <c r="Q29" i="25" s="1"/>
  <c r="M31" i="25"/>
  <c r="N31" i="25"/>
  <c r="O31" i="25" s="1"/>
  <c r="P31" i="25"/>
  <c r="Q31" i="25" s="1"/>
  <c r="P33" i="25"/>
  <c r="Q33" i="25" s="1"/>
  <c r="N33" i="25"/>
  <c r="O33" i="25" s="1"/>
  <c r="M33" i="25"/>
  <c r="P35" i="25"/>
  <c r="Q35" i="25" s="1"/>
  <c r="M35" i="25"/>
  <c r="N35" i="25"/>
  <c r="O35" i="25" s="1"/>
  <c r="M35" i="1"/>
  <c r="P35" i="1"/>
  <c r="Q35" i="1" s="1"/>
  <c r="N35" i="1"/>
  <c r="O35" i="1" s="1"/>
  <c r="M8" i="1"/>
  <c r="N8" i="1"/>
  <c r="O8" i="1" s="1"/>
  <c r="P8" i="1"/>
  <c r="Q8" i="1" s="1"/>
  <c r="N28" i="1"/>
  <c r="O28" i="1" s="1"/>
  <c r="P28" i="1"/>
  <c r="Q28" i="1" s="1"/>
  <c r="M28" i="1"/>
  <c r="N24" i="1"/>
  <c r="O24" i="1" s="1"/>
  <c r="P24" i="1"/>
  <c r="Q24" i="1" s="1"/>
  <c r="M24" i="1"/>
  <c r="N20" i="1"/>
  <c r="O20" i="1" s="1"/>
  <c r="M20" i="1"/>
  <c r="P20" i="1"/>
  <c r="Q20" i="1" s="1"/>
  <c r="M33" i="1"/>
  <c r="N33" i="1"/>
  <c r="O33" i="1" s="1"/>
  <c r="P33" i="1"/>
  <c r="Q33" i="1" s="1"/>
  <c r="M32" i="1"/>
  <c r="N32" i="1"/>
  <c r="O32" i="1" s="1"/>
  <c r="P32" i="1"/>
  <c r="Q32" i="1" s="1"/>
  <c r="M31" i="1"/>
  <c r="N31" i="1"/>
  <c r="O31" i="1" s="1"/>
  <c r="P31" i="1"/>
  <c r="Q31" i="1" s="1"/>
  <c r="M29" i="1"/>
  <c r="N29" i="1"/>
  <c r="O29" i="1" s="1"/>
  <c r="P29" i="1"/>
  <c r="Q29" i="1" s="1"/>
  <c r="N27" i="1"/>
  <c r="O27" i="1" s="1"/>
  <c r="P27" i="1"/>
  <c r="Q27" i="1" s="1"/>
  <c r="M27" i="1"/>
  <c r="M25" i="1"/>
  <c r="N25" i="1"/>
  <c r="O25" i="1" s="1"/>
  <c r="P25" i="1"/>
  <c r="Q25" i="1" s="1"/>
  <c r="M23" i="1"/>
  <c r="N23" i="1"/>
  <c r="O23" i="1" s="1"/>
  <c r="P23" i="1"/>
  <c r="Q23" i="1" s="1"/>
  <c r="M21" i="1"/>
  <c r="N21" i="1"/>
  <c r="O21" i="1" s="1"/>
  <c r="P21" i="1"/>
  <c r="Q21" i="1" s="1"/>
  <c r="N19" i="1"/>
  <c r="O19" i="1" s="1"/>
  <c r="P19" i="1"/>
  <c r="Q19" i="1" s="1"/>
  <c r="M19" i="1"/>
  <c r="N34" i="1"/>
  <c r="O34" i="1" s="1"/>
  <c r="P34" i="1"/>
  <c r="Q34" i="1" s="1"/>
  <c r="M34" i="1"/>
  <c r="M30" i="1"/>
  <c r="N30" i="1"/>
  <c r="O30" i="1" s="1"/>
  <c r="P30" i="1"/>
  <c r="Q30" i="1" s="1"/>
  <c r="N26" i="1"/>
  <c r="O26" i="1" s="1"/>
  <c r="P26" i="1"/>
  <c r="Q26" i="1" s="1"/>
  <c r="M26" i="1"/>
  <c r="M22" i="1"/>
  <c r="N22" i="1"/>
  <c r="O22" i="1" s="1"/>
  <c r="P22" i="1"/>
  <c r="Q22" i="1" s="1"/>
  <c r="N18" i="1"/>
  <c r="O18" i="1" s="1"/>
  <c r="P18" i="1"/>
  <c r="Q18" i="1" s="1"/>
  <c r="M18" i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</calcChain>
</file>

<file path=xl/sharedStrings.xml><?xml version="1.0" encoding="utf-8"?>
<sst xmlns="http://schemas.openxmlformats.org/spreadsheetml/2006/main" count="347" uniqueCount="92">
  <si>
    <t>L4</t>
  </si>
  <si>
    <t xml:space="preserve"> </t>
  </si>
  <si>
    <t>LOGISTIEK PERSONEEL KLASSE 4</t>
  </si>
  <si>
    <t>Barema 1</t>
  </si>
  <si>
    <t xml:space="preserve">coëfficiënt: </t>
  </si>
  <si>
    <t>JAARLOON</t>
  </si>
  <si>
    <t>MAANDLOON</t>
  </si>
  <si>
    <t>HAARDTOELAGE</t>
  </si>
  <si>
    <t>STANDPLAATS-</t>
  </si>
  <si>
    <t>UURLOON</t>
  </si>
  <si>
    <t>UURLOON MET</t>
  </si>
  <si>
    <t>TOELAGE</t>
  </si>
  <si>
    <t>38u</t>
  </si>
  <si>
    <t>40u</t>
  </si>
  <si>
    <t>basis 01/01/2002</t>
  </si>
  <si>
    <t>OVERZICHT</t>
  </si>
  <si>
    <t>Logistiek personeel klasse 4</t>
  </si>
  <si>
    <t>Barema 7</t>
  </si>
  <si>
    <t>L3</t>
  </si>
  <si>
    <t>Barema 8</t>
  </si>
  <si>
    <t xml:space="preserve">L2    </t>
  </si>
  <si>
    <t>Logistiek personeel klasse 2</t>
  </si>
  <si>
    <t>Barema 9</t>
  </si>
  <si>
    <t>A1</t>
  </si>
  <si>
    <t>Administratief + logistiek personeel klasse 1</t>
  </si>
  <si>
    <t>Barema 10</t>
  </si>
  <si>
    <t>A2</t>
  </si>
  <si>
    <t>Barema 12</t>
  </si>
  <si>
    <t>A3</t>
  </si>
  <si>
    <t>Administratief personeel klasse 3</t>
  </si>
  <si>
    <t>Barema 13</t>
  </si>
  <si>
    <t>MV2</t>
  </si>
  <si>
    <t>Verzorgend personeel</t>
  </si>
  <si>
    <t>Barema 14</t>
  </si>
  <si>
    <t>B3</t>
  </si>
  <si>
    <t>Barema 15</t>
  </si>
  <si>
    <t>B2B</t>
  </si>
  <si>
    <t>Barema 16</t>
  </si>
  <si>
    <t>B2A</t>
  </si>
  <si>
    <t>Barema 17</t>
  </si>
  <si>
    <t>B1c</t>
  </si>
  <si>
    <t>Opvoedend personeel klasse 1</t>
  </si>
  <si>
    <t>Barema 18</t>
  </si>
  <si>
    <t>B1b</t>
  </si>
  <si>
    <t>Hoofdopvoeder</t>
  </si>
  <si>
    <t>Barema 20</t>
  </si>
  <si>
    <t>MV1</t>
  </si>
  <si>
    <t>Sociaal paramedisch en therapeutisch personeel</t>
  </si>
  <si>
    <t>Barema 21</t>
  </si>
  <si>
    <t>L1</t>
  </si>
  <si>
    <t>Licentiaten en tandarts</t>
  </si>
  <si>
    <t>Barema 23</t>
  </si>
  <si>
    <t>K3</t>
  </si>
  <si>
    <t>Directeur 30-59 bedden</t>
  </si>
  <si>
    <t>Barema 26</t>
  </si>
  <si>
    <t>G1</t>
  </si>
  <si>
    <t>Geneesheer omnipracticus</t>
  </si>
  <si>
    <t>Barema 27</t>
  </si>
  <si>
    <t>GS</t>
  </si>
  <si>
    <t>Geneesheer specialist</t>
  </si>
  <si>
    <t>Gewaarborgd inkomen</t>
  </si>
  <si>
    <t>LOGISTIEK PERSONEEL KLASSE 2</t>
  </si>
  <si>
    <t>ADMINISTRATIEF + LOGISTIEK PERSONEEL KLASSE 1</t>
  </si>
  <si>
    <t>ADMINISTRATIEF PERSONEEL KLASSE 3</t>
  </si>
  <si>
    <t>B1C</t>
  </si>
  <si>
    <t>GENEESHEER OMNIPRACTICUS</t>
  </si>
  <si>
    <t>GENEESHEER SPECIALIST</t>
  </si>
  <si>
    <t>GEWAARBORGD  INKOMEN</t>
  </si>
  <si>
    <t>L2</t>
  </si>
  <si>
    <t>Barema</t>
  </si>
  <si>
    <t>MV1bis</t>
  </si>
  <si>
    <t>Dienstverantwoordelijke in DVO</t>
  </si>
  <si>
    <t>Logistiek personeel klasse 3</t>
  </si>
  <si>
    <t>LOGISTIEK PERSONEEL KLASSE 3</t>
  </si>
  <si>
    <t>ADMINISTRATIEF PERSONEEL KLASSE 2</t>
  </si>
  <si>
    <t>GEBREVETTEERDE VERPLEEGKUNDIGE</t>
  </si>
  <si>
    <t>BEGELEIDEND PERSONEEL KLASSE 3</t>
  </si>
  <si>
    <t>BEGELEIDEND PERSONEEL KLASSE 2B</t>
  </si>
  <si>
    <t>BEGELEIDEND PERSONEEL KLASSE 2A</t>
  </si>
  <si>
    <t>BEGELEIDEND PERSONEEL KLASSE 1</t>
  </si>
  <si>
    <t>DIENSTHOOFD IN  DE ERKENDE KINDERDAGVERBLIJVEN</t>
  </si>
  <si>
    <t>SOCIAAL, VERPLEEGKUNDIG, PARAMEDISCH &amp; THERAPEUTISCH PERSONEEL</t>
  </si>
  <si>
    <t>LICENTIATEN / MASTERS</t>
  </si>
  <si>
    <t>DIRECTIE IN DE ERKENDE KINDERDAGVERBLIJVEN</t>
  </si>
  <si>
    <t>Begeleidend personeel klasse 3</t>
  </si>
  <si>
    <t>Administratief  personeel klasse 2</t>
  </si>
  <si>
    <t xml:space="preserve">Begeleidend personeel klasse 2B </t>
  </si>
  <si>
    <t>Begeleidend personeel klasse 2A</t>
  </si>
  <si>
    <t>DIENSTVERANTWOORDELIJKEN IN DVO</t>
  </si>
  <si>
    <t>coëfficiënt:</t>
  </si>
  <si>
    <t>basis = 01/03/2012 (100%)</t>
  </si>
  <si>
    <t>1 maart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</si>
</sst>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00"/>
    <numFmt numFmtId="166" formatCode="d\ mmmm\ yyyy"/>
  </numFmts>
  <fonts count="17" x14ac:knownFonts="1">
    <font>
      <sz val="10"/>
      <name val="Arial"/>
    </font>
    <font>
      <sz val="10"/>
      <name val="Trebuchet MS"/>
      <family val="2"/>
    </font>
    <font>
      <i/>
      <sz val="10"/>
      <name val="Trebuchet MS"/>
      <family val="2"/>
    </font>
    <font>
      <b/>
      <sz val="11"/>
      <name val="Trebuchet MS"/>
      <family val="2"/>
    </font>
    <font>
      <b/>
      <i/>
      <sz val="11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b/>
      <u/>
      <sz val="11"/>
      <name val="Trebuchet MS"/>
      <family val="2"/>
    </font>
    <font>
      <u/>
      <sz val="11"/>
      <name val="Trebuchet MS"/>
      <family val="2"/>
    </font>
    <font>
      <sz val="11"/>
      <name val="Trebuchet MS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166" fontId="1" fillId="0" borderId="0" xfId="0" quotePrefix="1" applyNumberFormat="1" applyFont="1" applyAlignment="1">
      <alignment horizontal="right"/>
    </xf>
    <xf numFmtId="0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164" fontId="1" fillId="0" borderId="0" xfId="0" applyNumberFormat="1" applyFont="1"/>
    <xf numFmtId="0" fontId="1" fillId="0" borderId="1" xfId="0" applyFont="1" applyBorder="1"/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/>
    <xf numFmtId="0" fontId="1" fillId="0" borderId="0" xfId="0" applyFont="1" applyBorder="1" applyAlignment="1">
      <alignment horizontal="centerContinuous"/>
    </xf>
    <xf numFmtId="166" fontId="1" fillId="0" borderId="6" xfId="0" applyNumberFormat="1" applyFont="1" applyBorder="1" applyAlignment="1">
      <alignment horizontal="centerContinuous"/>
    </xf>
    <xf numFmtId="166" fontId="1" fillId="0" borderId="7" xfId="0" applyNumberFormat="1" applyFont="1" applyBorder="1" applyAlignment="1">
      <alignment horizontal="centerContinuous"/>
    </xf>
    <xf numFmtId="9" fontId="1" fillId="0" borderId="6" xfId="0" applyNumberFormat="1" applyFont="1" applyBorder="1" applyAlignment="1">
      <alignment horizontal="centerContinuous"/>
    </xf>
    <xf numFmtId="9" fontId="1" fillId="0" borderId="0" xfId="0" applyNumberFormat="1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165" fontId="1" fillId="0" borderId="5" xfId="0" applyNumberFormat="1" applyFont="1" applyBorder="1"/>
    <xf numFmtId="0" fontId="1" fillId="0" borderId="8" xfId="0" applyFont="1" applyBorder="1"/>
    <xf numFmtId="0" fontId="1" fillId="0" borderId="0" xfId="0" applyFont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9" fillId="0" borderId="0" xfId="0" applyFont="1" applyAlignment="1">
      <alignment horizontal="centerContinuous"/>
    </xf>
    <xf numFmtId="14" fontId="1" fillId="0" borderId="7" xfId="0" applyNumberFormat="1" applyFont="1" applyBorder="1" applyAlignment="1">
      <alignment horizontal="centerContinuous"/>
    </xf>
    <xf numFmtId="166" fontId="1" fillId="0" borderId="6" xfId="0" quotePrefix="1" applyNumberFormat="1" applyFont="1" applyBorder="1" applyAlignment="1">
      <alignment horizontal="centerContinuous"/>
    </xf>
    <xf numFmtId="0" fontId="1" fillId="0" borderId="7" xfId="0" applyFont="1" applyBorder="1"/>
    <xf numFmtId="0" fontId="4" fillId="0" borderId="0" xfId="0" quotePrefix="1" applyFont="1"/>
    <xf numFmtId="0" fontId="4" fillId="0" borderId="0" xfId="0" quotePrefix="1" applyFont="1" applyAlignment="1">
      <alignment horizontal="left"/>
    </xf>
    <xf numFmtId="0" fontId="10" fillId="0" borderId="0" xfId="0" applyFont="1"/>
    <xf numFmtId="15" fontId="1" fillId="0" borderId="0" xfId="0" applyNumberFormat="1" applyFont="1"/>
    <xf numFmtId="0" fontId="11" fillId="0" borderId="0" xfId="1" applyAlignment="1" applyProtection="1"/>
    <xf numFmtId="2" fontId="1" fillId="0" borderId="0" xfId="0" applyNumberFormat="1" applyFont="1"/>
    <xf numFmtId="0" fontId="1" fillId="0" borderId="0" xfId="0" applyFont="1" applyFill="1"/>
    <xf numFmtId="0" fontId="12" fillId="0" borderId="0" xfId="0" applyFont="1"/>
    <xf numFmtId="0" fontId="13" fillId="0" borderId="0" xfId="0" applyFont="1"/>
    <xf numFmtId="0" fontId="14" fillId="0" borderId="0" xfId="0" applyFont="1"/>
    <xf numFmtId="164" fontId="15" fillId="0" borderId="0" xfId="0" applyNumberFormat="1" applyFont="1"/>
    <xf numFmtId="0" fontId="13" fillId="0" borderId="0" xfId="2" applyFont="1"/>
    <xf numFmtId="0" fontId="1" fillId="0" borderId="0" xfId="0" applyFont="1" applyAlignment="1">
      <alignment horizontal="right"/>
    </xf>
    <xf numFmtId="164" fontId="16" fillId="0" borderId="0" xfId="2" applyNumberFormat="1" applyFont="1"/>
    <xf numFmtId="0" fontId="16" fillId="0" borderId="0" xfId="2"/>
    <xf numFmtId="0" fontId="16" fillId="0" borderId="0" xfId="2" applyFont="1"/>
    <xf numFmtId="0" fontId="0" fillId="0" borderId="1" xfId="0" applyBorder="1"/>
    <xf numFmtId="0" fontId="0" fillId="0" borderId="4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4" xfId="0" applyBorder="1" applyAlignment="1"/>
    <xf numFmtId="165" fontId="0" fillId="0" borderId="5" xfId="0" applyNumberFormat="1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5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2" xfId="0" applyFont="1" applyFill="1" applyBorder="1" applyAlignment="1"/>
    <xf numFmtId="4" fontId="1" fillId="0" borderId="6" xfId="0" applyNumberFormat="1" applyFont="1" applyBorder="1" applyAlignment="1">
      <alignment horizontal="center"/>
    </xf>
    <xf numFmtId="4" fontId="1" fillId="0" borderId="7" xfId="0" applyNumberFormat="1" applyFont="1" applyBorder="1" applyAlignme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9" fontId="1" fillId="0" borderId="9" xfId="0" applyNumberFormat="1" applyFont="1" applyBorder="1" applyAlignment="1">
      <alignment horizontal="center"/>
    </xf>
    <xf numFmtId="9" fontId="1" fillId="0" borderId="10" xfId="0" applyNumberFormat="1" applyFont="1" applyBorder="1" applyAlignment="1">
      <alignment horizontal="center"/>
    </xf>
    <xf numFmtId="9" fontId="1" fillId="0" borderId="11" xfId="0" applyNumberFormat="1" applyFont="1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/>
    <xf numFmtId="165" fontId="1" fillId="0" borderId="6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4" fontId="1" fillId="0" borderId="6" xfId="0" applyNumberFormat="1" applyFont="1" applyFill="1" applyBorder="1" applyAlignment="1">
      <alignment horizontal="center"/>
    </xf>
    <xf numFmtId="4" fontId="1" fillId="0" borderId="7" xfId="0" applyNumberFormat="1" applyFont="1" applyFill="1" applyBorder="1" applyAlignment="1">
      <alignment horizontal="center"/>
    </xf>
    <xf numFmtId="166" fontId="1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6" xfId="0" applyNumberFormat="1" applyFont="1" applyFill="1" applyBorder="1" applyAlignment="1">
      <alignment horizontal="center"/>
    </xf>
    <xf numFmtId="165" fontId="1" fillId="0" borderId="7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9" fontId="1" fillId="0" borderId="7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49" fontId="16" fillId="0" borderId="9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9" fontId="0" fillId="0" borderId="9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6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</cellXfs>
  <cellStyles count="3">
    <cellStyle name="Hyperlink" xfId="1" builtinId="8"/>
    <cellStyle name="Standaard" xfId="0" builtinId="0"/>
    <cellStyle name="Standaard 2" xfId="2"/>
  </cellStyles>
  <dxfs count="0"/>
  <tableStyles count="0" defaultTableStyle="TableStyleMedium2" defaultPivotStyle="PivotStyleLight16"/>
  <colors>
    <mruColors>
      <color rgb="FF9D1A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workbookViewId="0"/>
  </sheetViews>
  <sheetFormatPr defaultRowHeight="12.75" x14ac:dyDescent="0.2"/>
  <cols>
    <col min="1" max="1" width="14.7109375" customWidth="1"/>
    <col min="2" max="2" width="17.140625" customWidth="1"/>
    <col min="3" max="3" width="47.85546875" bestFit="1" customWidth="1"/>
    <col min="4" max="4" width="11.85546875" bestFit="1" customWidth="1"/>
  </cols>
  <sheetData>
    <row r="1" spans="1:4" ht="15" x14ac:dyDescent="0.3">
      <c r="A1" s="1"/>
      <c r="B1" s="1"/>
      <c r="C1" s="1"/>
      <c r="D1" s="1"/>
    </row>
    <row r="2" spans="1:4" ht="15" x14ac:dyDescent="0.3">
      <c r="A2" s="1"/>
      <c r="B2" s="1"/>
      <c r="C2" s="1"/>
      <c r="D2" s="1"/>
    </row>
    <row r="3" spans="1:4" ht="15" x14ac:dyDescent="0.3">
      <c r="A3" s="1" t="s">
        <v>15</v>
      </c>
      <c r="B3" s="1"/>
      <c r="C3" s="3">
        <v>43374</v>
      </c>
    </row>
    <row r="4" spans="1:4" ht="15" x14ac:dyDescent="0.3">
      <c r="A4" s="1"/>
      <c r="B4" s="1"/>
      <c r="C4" s="1"/>
      <c r="D4" s="1"/>
    </row>
    <row r="5" spans="1:4" ht="15" x14ac:dyDescent="0.3">
      <c r="A5" s="1"/>
      <c r="B5" s="1"/>
      <c r="C5" s="1"/>
      <c r="D5" s="1"/>
    </row>
    <row r="6" spans="1:4" ht="15" x14ac:dyDescent="0.3">
      <c r="A6" s="36" t="s">
        <v>3</v>
      </c>
      <c r="B6" s="1" t="s">
        <v>0</v>
      </c>
      <c r="C6" s="38" t="s">
        <v>16</v>
      </c>
      <c r="D6" s="1"/>
    </row>
    <row r="7" spans="1:4" ht="15" x14ac:dyDescent="0.3">
      <c r="A7" s="36" t="s">
        <v>17</v>
      </c>
      <c r="B7" s="1" t="s">
        <v>18</v>
      </c>
      <c r="C7" s="38" t="s">
        <v>72</v>
      </c>
      <c r="D7" s="1"/>
    </row>
    <row r="8" spans="1:4" ht="15" x14ac:dyDescent="0.3">
      <c r="A8" s="36" t="s">
        <v>19</v>
      </c>
      <c r="B8" s="1" t="s">
        <v>20</v>
      </c>
      <c r="C8" s="1" t="s">
        <v>21</v>
      </c>
      <c r="D8" s="1"/>
    </row>
    <row r="9" spans="1:4" ht="15" x14ac:dyDescent="0.3">
      <c r="A9" s="36" t="s">
        <v>22</v>
      </c>
      <c r="B9" s="1" t="s">
        <v>23</v>
      </c>
      <c r="C9" s="1" t="s">
        <v>24</v>
      </c>
      <c r="D9" s="1"/>
    </row>
    <row r="10" spans="1:4" ht="15" x14ac:dyDescent="0.3">
      <c r="A10" s="36" t="s">
        <v>25</v>
      </c>
      <c r="B10" s="1" t="s">
        <v>26</v>
      </c>
      <c r="C10" s="1" t="s">
        <v>85</v>
      </c>
      <c r="D10" s="1"/>
    </row>
    <row r="11" spans="1:4" ht="15" x14ac:dyDescent="0.3">
      <c r="A11" s="36" t="s">
        <v>27</v>
      </c>
      <c r="B11" s="1" t="s">
        <v>28</v>
      </c>
      <c r="C11" s="1" t="s">
        <v>29</v>
      </c>
      <c r="D11" s="1"/>
    </row>
    <row r="12" spans="1:4" ht="15" x14ac:dyDescent="0.3">
      <c r="A12" s="36" t="s">
        <v>30</v>
      </c>
      <c r="B12" s="4" t="s">
        <v>31</v>
      </c>
      <c r="C12" s="1" t="s">
        <v>32</v>
      </c>
      <c r="D12" s="1"/>
    </row>
    <row r="13" spans="1:4" ht="15" x14ac:dyDescent="0.3">
      <c r="A13" s="36" t="s">
        <v>33</v>
      </c>
      <c r="B13" s="1" t="s">
        <v>34</v>
      </c>
      <c r="C13" s="1" t="s">
        <v>84</v>
      </c>
      <c r="D13" s="1"/>
    </row>
    <row r="14" spans="1:4" ht="15" x14ac:dyDescent="0.3">
      <c r="A14" s="36" t="s">
        <v>35</v>
      </c>
      <c r="B14" s="1" t="s">
        <v>36</v>
      </c>
      <c r="C14" s="1" t="s">
        <v>86</v>
      </c>
      <c r="D14" s="1"/>
    </row>
    <row r="15" spans="1:4" ht="15" x14ac:dyDescent="0.3">
      <c r="A15" s="36" t="s">
        <v>37</v>
      </c>
      <c r="B15" s="1" t="s">
        <v>38</v>
      </c>
      <c r="C15" s="1" t="s">
        <v>87</v>
      </c>
      <c r="D15" s="1"/>
    </row>
    <row r="16" spans="1:4" ht="15" x14ac:dyDescent="0.3">
      <c r="A16" s="36" t="s">
        <v>39</v>
      </c>
      <c r="B16" s="1" t="s">
        <v>40</v>
      </c>
      <c r="C16" s="1" t="s">
        <v>41</v>
      </c>
      <c r="D16" s="1"/>
    </row>
    <row r="17" spans="1:30" ht="15" x14ac:dyDescent="0.3">
      <c r="A17" s="36" t="s">
        <v>42</v>
      </c>
      <c r="B17" s="1" t="s">
        <v>43</v>
      </c>
      <c r="C17" s="1" t="s">
        <v>44</v>
      </c>
      <c r="D17" s="1"/>
    </row>
    <row r="18" spans="1:30" ht="15" x14ac:dyDescent="0.3">
      <c r="A18" s="36" t="s">
        <v>45</v>
      </c>
      <c r="B18" s="1" t="s">
        <v>46</v>
      </c>
      <c r="C18" s="1" t="s">
        <v>47</v>
      </c>
      <c r="D18" s="1"/>
    </row>
    <row r="19" spans="1:30" ht="15" x14ac:dyDescent="0.3">
      <c r="A19" s="36" t="s">
        <v>69</v>
      </c>
      <c r="B19" s="1" t="s">
        <v>70</v>
      </c>
      <c r="C19" s="38" t="s">
        <v>71</v>
      </c>
      <c r="D19" s="1"/>
    </row>
    <row r="20" spans="1:30" ht="15" x14ac:dyDescent="0.3">
      <c r="A20" s="36" t="s">
        <v>48</v>
      </c>
      <c r="B20" s="1" t="s">
        <v>49</v>
      </c>
      <c r="C20" s="1" t="s">
        <v>50</v>
      </c>
      <c r="D20" s="1"/>
    </row>
    <row r="21" spans="1:30" ht="15" x14ac:dyDescent="0.3">
      <c r="A21" s="36" t="s">
        <v>51</v>
      </c>
      <c r="B21" s="1" t="s">
        <v>52</v>
      </c>
      <c r="C21" s="1" t="s">
        <v>53</v>
      </c>
      <c r="D21" s="1"/>
    </row>
    <row r="22" spans="1:30" ht="15" x14ac:dyDescent="0.3">
      <c r="A22" s="36" t="s">
        <v>54</v>
      </c>
      <c r="B22" s="1" t="s">
        <v>55</v>
      </c>
      <c r="C22" s="1" t="s">
        <v>56</v>
      </c>
      <c r="D22" s="1"/>
    </row>
    <row r="23" spans="1:30" ht="15" x14ac:dyDescent="0.3">
      <c r="A23" s="36" t="s">
        <v>57</v>
      </c>
      <c r="B23" s="1" t="s">
        <v>58</v>
      </c>
      <c r="C23" s="1" t="s">
        <v>59</v>
      </c>
      <c r="D23" s="1"/>
    </row>
    <row r="24" spans="1:30" ht="15" x14ac:dyDescent="0.3">
      <c r="A24" s="1"/>
      <c r="B24" s="1"/>
      <c r="C24" s="36" t="s">
        <v>60</v>
      </c>
      <c r="D24" s="1"/>
    </row>
    <row r="29" spans="1:30" ht="15" x14ac:dyDescent="0.3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</sheetData>
  <phoneticPr fontId="0" type="noConversion"/>
  <hyperlinks>
    <hyperlink ref="A6" location="LOG4!A1" display="Barema 1"/>
    <hyperlink ref="A12" location="'MV2(Verz pers)'!A1" display="Barema 13"/>
    <hyperlink ref="A13" location="'B3'!A1" display="Barema 14"/>
    <hyperlink ref="A14" location="B2B!A1" display="Barema 15"/>
    <hyperlink ref="A15" location="B2A!A1" display="Barema 16"/>
    <hyperlink ref="A16" location="B1C!A1" display="Barema 17"/>
    <hyperlink ref="A17" location="'B1b(HO)'!A1" display="Barema 18"/>
    <hyperlink ref="A20" location="'L1'!A1" display="Barema 21"/>
    <hyperlink ref="C24" location="GEW!A1" display="Gewaarborgd inkomen"/>
    <hyperlink ref="A7" location="'LOG3'!A1" display="Barema 7"/>
    <hyperlink ref="A19" location="MV1bis!A1" display="Barema"/>
  </hyperlinks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85546875" style="1" bestFit="1" customWidth="1"/>
    <col min="24" max="16384" width="8.85546875" style="1"/>
  </cols>
  <sheetData>
    <row r="1" spans="1:23" ht="16.5" x14ac:dyDescent="0.3">
      <c r="A1" s="5" t="s">
        <v>36</v>
      </c>
      <c r="B1" s="5" t="s">
        <v>1</v>
      </c>
      <c r="C1" s="5" t="s">
        <v>77</v>
      </c>
      <c r="D1" s="5"/>
      <c r="E1" s="6"/>
      <c r="G1" s="5"/>
      <c r="H1" s="5"/>
      <c r="N1" s="35">
        <f>Inhoud!$C$3</f>
        <v>43374</v>
      </c>
      <c r="Q1" s="8" t="s">
        <v>35</v>
      </c>
    </row>
    <row r="2" spans="1:23" x14ac:dyDescent="0.3">
      <c r="A2" s="8"/>
      <c r="T2" s="1" t="s">
        <v>4</v>
      </c>
      <c r="U2" s="12">
        <f>'LOG4'!$U$2</f>
        <v>1.3459000000000001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2"/>
    </row>
    <row r="4" spans="1:23" x14ac:dyDescent="0.3">
      <c r="A4" s="13"/>
      <c r="B4" s="69" t="s">
        <v>5</v>
      </c>
      <c r="C4" s="70"/>
      <c r="D4" s="70"/>
      <c r="E4" s="71"/>
      <c r="F4" s="14" t="s">
        <v>6</v>
      </c>
      <c r="G4" s="15"/>
      <c r="H4" s="69" t="s">
        <v>7</v>
      </c>
      <c r="I4" s="68"/>
      <c r="J4" s="69" t="s">
        <v>8</v>
      </c>
      <c r="K4" s="71"/>
      <c r="L4" s="69" t="s">
        <v>9</v>
      </c>
      <c r="M4" s="70"/>
      <c r="N4" s="70"/>
      <c r="O4" s="70"/>
      <c r="P4" s="70"/>
      <c r="Q4" s="71"/>
      <c r="R4" s="16" t="s">
        <v>10</v>
      </c>
      <c r="S4" s="16"/>
      <c r="T4" s="16"/>
      <c r="U4" s="15"/>
    </row>
    <row r="5" spans="1:23" x14ac:dyDescent="0.3">
      <c r="A5" s="17"/>
      <c r="B5" s="75">
        <v>1</v>
      </c>
      <c r="C5" s="76"/>
      <c r="D5" s="75"/>
      <c r="E5" s="76"/>
      <c r="F5" s="75"/>
      <c r="G5" s="76"/>
      <c r="H5" s="75"/>
      <c r="I5" s="76"/>
      <c r="J5" s="85" t="s">
        <v>11</v>
      </c>
      <c r="K5" s="76"/>
      <c r="L5" s="85" t="s">
        <v>12</v>
      </c>
      <c r="M5" s="86"/>
      <c r="N5" s="86"/>
      <c r="O5" s="86"/>
      <c r="P5" s="86"/>
      <c r="Q5" s="76"/>
      <c r="R5" s="18"/>
      <c r="S5" s="18"/>
      <c r="T5" s="84" t="s">
        <v>13</v>
      </c>
      <c r="U5" s="76"/>
    </row>
    <row r="6" spans="1:23" x14ac:dyDescent="0.3">
      <c r="A6" s="17"/>
      <c r="B6" s="72" t="s">
        <v>14</v>
      </c>
      <c r="C6" s="73"/>
      <c r="D6" s="83">
        <f>Inhoud!$C$3</f>
        <v>43374</v>
      </c>
      <c r="E6" s="78"/>
      <c r="F6" s="19">
        <f>D6</f>
        <v>43374</v>
      </c>
      <c r="G6" s="20"/>
      <c r="H6" s="77"/>
      <c r="I6" s="78"/>
      <c r="J6" s="77"/>
      <c r="K6" s="78"/>
      <c r="L6" s="21">
        <v>1</v>
      </c>
      <c r="M6" s="18"/>
      <c r="N6" s="22">
        <v>0.5</v>
      </c>
      <c r="O6" s="18"/>
      <c r="P6" s="74">
        <v>0.2</v>
      </c>
      <c r="Q6" s="73"/>
      <c r="R6" s="18" t="s">
        <v>7</v>
      </c>
      <c r="S6" s="18"/>
      <c r="T6" s="18"/>
      <c r="U6" s="23"/>
    </row>
    <row r="7" spans="1:23" x14ac:dyDescent="0.3">
      <c r="A7" s="17"/>
      <c r="B7" s="69"/>
      <c r="C7" s="71"/>
      <c r="D7" s="67"/>
      <c r="E7" s="68"/>
      <c r="F7" s="67"/>
      <c r="G7" s="68"/>
      <c r="H7" s="67"/>
      <c r="I7" s="68"/>
      <c r="J7" s="67"/>
      <c r="K7" s="68"/>
      <c r="L7" s="67"/>
      <c r="M7" s="68"/>
      <c r="N7" s="67"/>
      <c r="O7" s="68"/>
      <c r="P7" s="67"/>
      <c r="Q7" s="68"/>
      <c r="R7" s="13"/>
      <c r="S7" s="13"/>
      <c r="T7" s="67"/>
      <c r="U7" s="68"/>
    </row>
    <row r="8" spans="1:23" x14ac:dyDescent="0.3">
      <c r="A8" s="17">
        <v>0</v>
      </c>
      <c r="B8" s="62">
        <v>17110.62</v>
      </c>
      <c r="C8" s="63"/>
      <c r="D8" s="62">
        <f t="shared" ref="D8:D35" si="0">B8*$U$2</f>
        <v>23029.183458</v>
      </c>
      <c r="E8" s="66">
        <f t="shared" ref="E8:E35" si="1">D8/40.3399</f>
        <v>570.87854600531978</v>
      </c>
      <c r="F8" s="62">
        <f t="shared" ref="F8:F35" si="2">B8/12*$U$2</f>
        <v>1919.0986215</v>
      </c>
      <c r="G8" s="66">
        <f t="shared" ref="G8:G35" si="3">F8/40.3399</f>
        <v>47.573212167109986</v>
      </c>
      <c r="H8" s="62">
        <f t="shared" ref="H8:H35" si="4">((B8&lt;19968.2)*913.03+(B8&gt;19968.2)*(B8&lt;20424.71)*(20424.71-B8+456.51)+(B8&gt;20424.71)*(B8&lt;22659.62)*456.51+(B8&gt;22659.62)*(B8&lt;23116.13)*(23116.13-B8))/12*$U$2</f>
        <v>102.40392308333332</v>
      </c>
      <c r="I8" s="66">
        <f t="shared" ref="I8:I35" si="5">H8/40.3399</f>
        <v>2.538526944373519</v>
      </c>
      <c r="J8" s="62">
        <f t="shared" ref="J8:J35" si="6">((B8&lt;19968.2)*456.51+(B8&gt;19968.2)*(B8&lt;20196.46)*(20196.46-B8+228.26)+(B8&gt;20196.46)*(B8&lt;22659.62)*228.26+(B8&gt;22659.62)*(B8&lt;22887.88)*(22887.88-B8))/12*$U$2</f>
        <v>51.201400749999998</v>
      </c>
      <c r="K8" s="66">
        <f t="shared" ref="K8:K35" si="7">J8/40.3399</f>
        <v>1.2692495705244682</v>
      </c>
      <c r="L8" s="79">
        <f t="shared" ref="L8:L35" si="8">D8/1976</f>
        <v>11.654445069838056</v>
      </c>
      <c r="M8" s="80">
        <f t="shared" ref="M8:M35" si="9">L8/40.3399</f>
        <v>0.28890614676382581</v>
      </c>
      <c r="N8" s="79">
        <f t="shared" ref="N8:N35" si="10">L8/2</f>
        <v>5.8272225349190281</v>
      </c>
      <c r="O8" s="80">
        <f t="shared" ref="O8:O35" si="11">N8/40.3399</f>
        <v>0.14445307338191291</v>
      </c>
      <c r="P8" s="79">
        <f t="shared" ref="P8:P35" si="12">L8/5</f>
        <v>2.3308890139676111</v>
      </c>
      <c r="Q8" s="80">
        <f t="shared" ref="Q8:Q35" si="13">P8/40.3399</f>
        <v>5.7781229352765154E-2</v>
      </c>
      <c r="R8" s="24">
        <f t="shared" ref="R8:R35" si="14">(F8+H8)/1976*12</f>
        <v>12.276331242408908</v>
      </c>
      <c r="S8" s="24">
        <f t="shared" ref="S8:S35" si="15">R8/40.3399</f>
        <v>0.30432230229645857</v>
      </c>
      <c r="T8" s="79">
        <f t="shared" ref="T8:T35" si="16">D8/2080</f>
        <v>11.071722816346153</v>
      </c>
      <c r="U8" s="80">
        <f t="shared" ref="U8:U35" si="17">T8/40.3399</f>
        <v>0.27446083942563448</v>
      </c>
      <c r="W8" s="37"/>
    </row>
    <row r="9" spans="1:23" x14ac:dyDescent="0.3">
      <c r="A9" s="17">
        <f t="shared" ref="A9:A35" si="18">+A8+1</f>
        <v>1</v>
      </c>
      <c r="B9" s="62">
        <v>17440.61</v>
      </c>
      <c r="C9" s="63"/>
      <c r="D9" s="62">
        <f t="shared" si="0"/>
        <v>23473.316999000002</v>
      </c>
      <c r="E9" s="66">
        <f t="shared" si="1"/>
        <v>581.8883289001709</v>
      </c>
      <c r="F9" s="62">
        <f t="shared" si="2"/>
        <v>1956.1097499166669</v>
      </c>
      <c r="G9" s="66">
        <f t="shared" si="3"/>
        <v>48.49069407501424</v>
      </c>
      <c r="H9" s="62">
        <f t="shared" si="4"/>
        <v>102.40392308333332</v>
      </c>
      <c r="I9" s="66">
        <f t="shared" si="5"/>
        <v>2.538526944373519</v>
      </c>
      <c r="J9" s="62">
        <f t="shared" si="6"/>
        <v>51.201400749999998</v>
      </c>
      <c r="K9" s="66">
        <f t="shared" si="7"/>
        <v>1.2692495705244682</v>
      </c>
      <c r="L9" s="79">
        <f t="shared" si="8"/>
        <v>11.879209007591095</v>
      </c>
      <c r="M9" s="80">
        <f t="shared" si="9"/>
        <v>0.29447789924097717</v>
      </c>
      <c r="N9" s="79">
        <f t="shared" si="10"/>
        <v>5.9396045037955476</v>
      </c>
      <c r="O9" s="80">
        <f t="shared" si="11"/>
        <v>0.14723894962048859</v>
      </c>
      <c r="P9" s="79">
        <f t="shared" si="12"/>
        <v>2.3758418015182192</v>
      </c>
      <c r="Q9" s="80">
        <f t="shared" si="13"/>
        <v>5.8895579848195441E-2</v>
      </c>
      <c r="R9" s="24">
        <f t="shared" si="14"/>
        <v>12.501095180161947</v>
      </c>
      <c r="S9" s="24">
        <f t="shared" si="15"/>
        <v>0.30989405477360993</v>
      </c>
      <c r="T9" s="79">
        <f t="shared" si="16"/>
        <v>11.28524855721154</v>
      </c>
      <c r="U9" s="80">
        <f t="shared" si="17"/>
        <v>0.27975400427892833</v>
      </c>
      <c r="W9" s="37"/>
    </row>
    <row r="10" spans="1:23" x14ac:dyDescent="0.3">
      <c r="A10" s="17">
        <f t="shared" si="18"/>
        <v>2</v>
      </c>
      <c r="B10" s="62">
        <v>17814.82</v>
      </c>
      <c r="C10" s="63"/>
      <c r="D10" s="62">
        <f t="shared" si="0"/>
        <v>23976.966238000001</v>
      </c>
      <c r="E10" s="66">
        <f t="shared" si="1"/>
        <v>594.37346741067779</v>
      </c>
      <c r="F10" s="62">
        <f t="shared" si="2"/>
        <v>1998.0805198333335</v>
      </c>
      <c r="G10" s="66">
        <f t="shared" si="3"/>
        <v>49.531122284223152</v>
      </c>
      <c r="H10" s="62">
        <f t="shared" si="4"/>
        <v>102.40392308333332</v>
      </c>
      <c r="I10" s="66">
        <f t="shared" si="5"/>
        <v>2.538526944373519</v>
      </c>
      <c r="J10" s="62">
        <f t="shared" si="6"/>
        <v>51.201400749999998</v>
      </c>
      <c r="K10" s="66">
        <f t="shared" si="7"/>
        <v>1.2692495705244682</v>
      </c>
      <c r="L10" s="79">
        <f t="shared" si="8"/>
        <v>12.134092225708503</v>
      </c>
      <c r="M10" s="80">
        <f t="shared" si="9"/>
        <v>0.30079628917544426</v>
      </c>
      <c r="N10" s="79">
        <f t="shared" si="10"/>
        <v>6.0670461128542517</v>
      </c>
      <c r="O10" s="80">
        <f t="shared" si="11"/>
        <v>0.15039814458772213</v>
      </c>
      <c r="P10" s="79">
        <f t="shared" si="12"/>
        <v>2.4268184451417008</v>
      </c>
      <c r="Q10" s="80">
        <f t="shared" si="13"/>
        <v>6.0159257835088853E-2</v>
      </c>
      <c r="R10" s="24">
        <f t="shared" si="14"/>
        <v>12.755978398279355</v>
      </c>
      <c r="S10" s="24">
        <f t="shared" si="15"/>
        <v>0.31621244470807697</v>
      </c>
      <c r="T10" s="79">
        <f t="shared" si="16"/>
        <v>11.527387614423077</v>
      </c>
      <c r="U10" s="80">
        <f t="shared" si="17"/>
        <v>0.28575647471667198</v>
      </c>
      <c r="W10" s="37"/>
    </row>
    <row r="11" spans="1:23" x14ac:dyDescent="0.3">
      <c r="A11" s="17">
        <f t="shared" si="18"/>
        <v>3</v>
      </c>
      <c r="B11" s="62">
        <v>18486.04</v>
      </c>
      <c r="C11" s="63"/>
      <c r="D11" s="62">
        <f t="shared" si="0"/>
        <v>24880.361236000004</v>
      </c>
      <c r="E11" s="66">
        <f t="shared" si="1"/>
        <v>616.7680444423512</v>
      </c>
      <c r="F11" s="62">
        <f t="shared" si="2"/>
        <v>2073.3634363333335</v>
      </c>
      <c r="G11" s="66">
        <f t="shared" si="3"/>
        <v>51.397337036862595</v>
      </c>
      <c r="H11" s="62">
        <f t="shared" si="4"/>
        <v>102.40392308333332</v>
      </c>
      <c r="I11" s="66">
        <f t="shared" si="5"/>
        <v>2.538526944373519</v>
      </c>
      <c r="J11" s="62">
        <f t="shared" si="6"/>
        <v>51.201400749999998</v>
      </c>
      <c r="K11" s="66">
        <f t="shared" si="7"/>
        <v>1.2692495705244682</v>
      </c>
      <c r="L11" s="79">
        <f t="shared" si="8"/>
        <v>12.5912759291498</v>
      </c>
      <c r="M11" s="80">
        <f t="shared" si="9"/>
        <v>0.3121295771469389</v>
      </c>
      <c r="N11" s="79">
        <f t="shared" si="10"/>
        <v>6.2956379645749001</v>
      </c>
      <c r="O11" s="80">
        <f t="shared" si="11"/>
        <v>0.15606478857346945</v>
      </c>
      <c r="P11" s="79">
        <f t="shared" si="12"/>
        <v>2.5182551858299602</v>
      </c>
      <c r="Q11" s="80">
        <f t="shared" si="13"/>
        <v>6.2425915429387781E-2</v>
      </c>
      <c r="R11" s="24">
        <f t="shared" si="14"/>
        <v>13.213162101720648</v>
      </c>
      <c r="S11" s="24">
        <f t="shared" si="15"/>
        <v>0.32754573267957154</v>
      </c>
      <c r="T11" s="79">
        <f t="shared" si="16"/>
        <v>11.961712132692309</v>
      </c>
      <c r="U11" s="80">
        <f t="shared" si="17"/>
        <v>0.29652309828959189</v>
      </c>
      <c r="W11" s="37"/>
    </row>
    <row r="12" spans="1:23" x14ac:dyDescent="0.3">
      <c r="A12" s="17">
        <f t="shared" si="18"/>
        <v>4</v>
      </c>
      <c r="B12" s="62">
        <v>19153.23</v>
      </c>
      <c r="C12" s="63"/>
      <c r="D12" s="62">
        <f t="shared" si="0"/>
        <v>25778.332257000002</v>
      </c>
      <c r="E12" s="66">
        <f t="shared" si="1"/>
        <v>639.02816459634266</v>
      </c>
      <c r="F12" s="62">
        <f t="shared" si="2"/>
        <v>2148.19435475</v>
      </c>
      <c r="G12" s="66">
        <f t="shared" si="3"/>
        <v>53.252347049695217</v>
      </c>
      <c r="H12" s="62">
        <f t="shared" si="4"/>
        <v>102.40392308333332</v>
      </c>
      <c r="I12" s="66">
        <f t="shared" si="5"/>
        <v>2.538526944373519</v>
      </c>
      <c r="J12" s="62">
        <f t="shared" si="6"/>
        <v>51.201400749999998</v>
      </c>
      <c r="K12" s="66">
        <f t="shared" si="7"/>
        <v>1.2692495705244682</v>
      </c>
      <c r="L12" s="79">
        <f t="shared" si="8"/>
        <v>13.045714704959515</v>
      </c>
      <c r="M12" s="80">
        <f t="shared" si="9"/>
        <v>0.32339482013984949</v>
      </c>
      <c r="N12" s="79">
        <f t="shared" si="10"/>
        <v>6.5228573524797575</v>
      </c>
      <c r="O12" s="80">
        <f t="shared" si="11"/>
        <v>0.16169741006992475</v>
      </c>
      <c r="P12" s="79">
        <f t="shared" si="12"/>
        <v>2.6091429409919029</v>
      </c>
      <c r="Q12" s="80">
        <f t="shared" si="13"/>
        <v>6.4678964027969896E-2</v>
      </c>
      <c r="R12" s="24">
        <f t="shared" si="14"/>
        <v>13.667600877530363</v>
      </c>
      <c r="S12" s="24">
        <f t="shared" si="15"/>
        <v>0.33881097567248214</v>
      </c>
      <c r="T12" s="79">
        <f t="shared" si="16"/>
        <v>12.39342896971154</v>
      </c>
      <c r="U12" s="80">
        <f t="shared" si="17"/>
        <v>0.30722507913285702</v>
      </c>
      <c r="W12" s="37"/>
    </row>
    <row r="13" spans="1:23" x14ac:dyDescent="0.3">
      <c r="A13" s="17">
        <f t="shared" si="18"/>
        <v>5</v>
      </c>
      <c r="B13" s="62">
        <v>19157.259999999998</v>
      </c>
      <c r="C13" s="63"/>
      <c r="D13" s="62">
        <f t="shared" si="0"/>
        <v>25783.756234</v>
      </c>
      <c r="E13" s="66">
        <f t="shared" si="1"/>
        <v>639.16262147402449</v>
      </c>
      <c r="F13" s="62">
        <f t="shared" si="2"/>
        <v>2148.6463528333334</v>
      </c>
      <c r="G13" s="66">
        <f t="shared" si="3"/>
        <v>53.263551789502039</v>
      </c>
      <c r="H13" s="62">
        <f t="shared" si="4"/>
        <v>102.40392308333332</v>
      </c>
      <c r="I13" s="66">
        <f t="shared" si="5"/>
        <v>2.538526944373519</v>
      </c>
      <c r="J13" s="62">
        <f t="shared" si="6"/>
        <v>51.201400749999998</v>
      </c>
      <c r="K13" s="66">
        <f t="shared" si="7"/>
        <v>1.2692495705244682</v>
      </c>
      <c r="L13" s="79">
        <f t="shared" si="8"/>
        <v>13.048459632591094</v>
      </c>
      <c r="M13" s="80">
        <f t="shared" si="9"/>
        <v>0.32346286511843347</v>
      </c>
      <c r="N13" s="79">
        <f t="shared" si="10"/>
        <v>6.5242298162955468</v>
      </c>
      <c r="O13" s="80">
        <f t="shared" si="11"/>
        <v>0.16173143255921674</v>
      </c>
      <c r="P13" s="79">
        <f t="shared" si="12"/>
        <v>2.6096919265182188</v>
      </c>
      <c r="Q13" s="80">
        <f t="shared" si="13"/>
        <v>6.4692573023686695E-2</v>
      </c>
      <c r="R13" s="24">
        <f t="shared" si="14"/>
        <v>13.670345805161944</v>
      </c>
      <c r="S13" s="24">
        <f t="shared" si="15"/>
        <v>0.33887902065106618</v>
      </c>
      <c r="T13" s="79">
        <f t="shared" si="16"/>
        <v>12.396036650961539</v>
      </c>
      <c r="U13" s="80">
        <f t="shared" si="17"/>
        <v>0.3072897218625118</v>
      </c>
      <c r="W13" s="37"/>
    </row>
    <row r="14" spans="1:23" x14ac:dyDescent="0.3">
      <c r="A14" s="17">
        <f t="shared" si="18"/>
        <v>6</v>
      </c>
      <c r="B14" s="62">
        <v>20108.48</v>
      </c>
      <c r="C14" s="63"/>
      <c r="D14" s="62">
        <f t="shared" si="0"/>
        <v>27064.003232000003</v>
      </c>
      <c r="E14" s="66">
        <f t="shared" si="1"/>
        <v>670.89911556548236</v>
      </c>
      <c r="F14" s="62">
        <f t="shared" si="2"/>
        <v>2255.333602666667</v>
      </c>
      <c r="G14" s="66">
        <f t="shared" si="3"/>
        <v>55.908259630456868</v>
      </c>
      <c r="H14" s="62">
        <f t="shared" si="4"/>
        <v>86.669230499999969</v>
      </c>
      <c r="I14" s="66">
        <f t="shared" si="5"/>
        <v>2.1484741038029336</v>
      </c>
      <c r="J14" s="62">
        <f t="shared" si="6"/>
        <v>35.468951333333287</v>
      </c>
      <c r="K14" s="66">
        <f t="shared" si="7"/>
        <v>0.8792523366030478</v>
      </c>
      <c r="L14" s="79">
        <f t="shared" si="8"/>
        <v>13.696357910931175</v>
      </c>
      <c r="M14" s="80">
        <f t="shared" si="9"/>
        <v>0.33952384390965706</v>
      </c>
      <c r="N14" s="79">
        <f t="shared" si="10"/>
        <v>6.8481789554655874</v>
      </c>
      <c r="O14" s="80">
        <f t="shared" si="11"/>
        <v>0.16976192195482853</v>
      </c>
      <c r="P14" s="79">
        <f t="shared" si="12"/>
        <v>2.7392715821862348</v>
      </c>
      <c r="Q14" s="80">
        <f t="shared" si="13"/>
        <v>6.7904768781931413E-2</v>
      </c>
      <c r="R14" s="24">
        <f t="shared" si="14"/>
        <v>14.222689270242917</v>
      </c>
      <c r="S14" s="24">
        <f t="shared" si="15"/>
        <v>0.35257125749550489</v>
      </c>
      <c r="T14" s="79">
        <f t="shared" si="16"/>
        <v>13.011540015384616</v>
      </c>
      <c r="U14" s="80">
        <f t="shared" si="17"/>
        <v>0.32254765171417421</v>
      </c>
      <c r="W14" s="37"/>
    </row>
    <row r="15" spans="1:23" x14ac:dyDescent="0.3">
      <c r="A15" s="17">
        <f t="shared" si="18"/>
        <v>7</v>
      </c>
      <c r="B15" s="62">
        <v>20116.03</v>
      </c>
      <c r="C15" s="63"/>
      <c r="D15" s="62">
        <f t="shared" si="0"/>
        <v>27074.164777000002</v>
      </c>
      <c r="E15" s="66">
        <f t="shared" si="1"/>
        <v>671.15101368620151</v>
      </c>
      <c r="F15" s="62">
        <f t="shared" si="2"/>
        <v>2256.1803980833333</v>
      </c>
      <c r="G15" s="66">
        <f t="shared" si="3"/>
        <v>55.92925114051679</v>
      </c>
      <c r="H15" s="62">
        <f t="shared" si="4"/>
        <v>85.822435083333374</v>
      </c>
      <c r="I15" s="66">
        <f t="shared" si="5"/>
        <v>2.1274825937430033</v>
      </c>
      <c r="J15" s="62">
        <f t="shared" si="6"/>
        <v>34.622155916666699</v>
      </c>
      <c r="K15" s="66">
        <f t="shared" si="7"/>
        <v>0.85826082654311731</v>
      </c>
      <c r="L15" s="79">
        <f t="shared" si="8"/>
        <v>13.701500393218625</v>
      </c>
      <c r="M15" s="80">
        <f t="shared" si="9"/>
        <v>0.33965132271568904</v>
      </c>
      <c r="N15" s="79">
        <f t="shared" si="10"/>
        <v>6.8507501966093125</v>
      </c>
      <c r="O15" s="80">
        <f t="shared" si="11"/>
        <v>0.16982566135784452</v>
      </c>
      <c r="P15" s="79">
        <f t="shared" si="12"/>
        <v>2.7403000786437248</v>
      </c>
      <c r="Q15" s="80">
        <f t="shared" si="13"/>
        <v>6.7930264543137803E-2</v>
      </c>
      <c r="R15" s="24">
        <f t="shared" si="14"/>
        <v>14.222689270242913</v>
      </c>
      <c r="S15" s="24">
        <f t="shared" si="15"/>
        <v>0.35257125749550478</v>
      </c>
      <c r="T15" s="79">
        <f t="shared" si="16"/>
        <v>13.016425373557693</v>
      </c>
      <c r="U15" s="80">
        <f t="shared" si="17"/>
        <v>0.32266875657990457</v>
      </c>
      <c r="W15" s="37"/>
    </row>
    <row r="16" spans="1:23" x14ac:dyDescent="0.3">
      <c r="A16" s="17">
        <f t="shared" si="18"/>
        <v>8</v>
      </c>
      <c r="B16" s="62">
        <v>21066.97</v>
      </c>
      <c r="C16" s="63"/>
      <c r="D16" s="62">
        <f t="shared" si="0"/>
        <v>28354.034923000003</v>
      </c>
      <c r="E16" s="66">
        <f t="shared" si="1"/>
        <v>702.87816586059967</v>
      </c>
      <c r="F16" s="62">
        <f t="shared" si="2"/>
        <v>2362.8362435833337</v>
      </c>
      <c r="G16" s="66">
        <f t="shared" si="3"/>
        <v>58.573180488383308</v>
      </c>
      <c r="H16" s="62">
        <f t="shared" si="4"/>
        <v>51.201400749999998</v>
      </c>
      <c r="I16" s="66">
        <f t="shared" si="5"/>
        <v>1.2692495705244682</v>
      </c>
      <c r="J16" s="62">
        <f t="shared" si="6"/>
        <v>25.601261166666667</v>
      </c>
      <c r="K16" s="66">
        <f t="shared" si="7"/>
        <v>0.63463868692452552</v>
      </c>
      <c r="L16" s="79">
        <f t="shared" si="8"/>
        <v>14.349207956983808</v>
      </c>
      <c r="M16" s="80">
        <f t="shared" si="9"/>
        <v>0.35570757381609291</v>
      </c>
      <c r="N16" s="79">
        <f t="shared" si="10"/>
        <v>7.1746039784919038</v>
      </c>
      <c r="O16" s="80">
        <f t="shared" si="11"/>
        <v>0.17785378690804646</v>
      </c>
      <c r="P16" s="79">
        <f t="shared" si="12"/>
        <v>2.8698415913967614</v>
      </c>
      <c r="Q16" s="80">
        <f t="shared" si="13"/>
        <v>7.1141514763218588E-2</v>
      </c>
      <c r="R16" s="24">
        <f t="shared" si="14"/>
        <v>14.660147637651825</v>
      </c>
      <c r="S16" s="24">
        <f t="shared" si="15"/>
        <v>0.36341556715935897</v>
      </c>
      <c r="T16" s="79">
        <f t="shared" si="16"/>
        <v>13.631747559134617</v>
      </c>
      <c r="U16" s="80">
        <f t="shared" si="17"/>
        <v>0.33792219512528826</v>
      </c>
      <c r="W16" s="37"/>
    </row>
    <row r="17" spans="1:23" x14ac:dyDescent="0.3">
      <c r="A17" s="17">
        <f t="shared" si="18"/>
        <v>9</v>
      </c>
      <c r="B17" s="62">
        <v>21077.29</v>
      </c>
      <c r="C17" s="63"/>
      <c r="D17" s="62">
        <f t="shared" si="0"/>
        <v>28367.924611000002</v>
      </c>
      <c r="E17" s="66">
        <f t="shared" si="1"/>
        <v>703.22248223223164</v>
      </c>
      <c r="F17" s="62">
        <f t="shared" si="2"/>
        <v>2363.9937175833334</v>
      </c>
      <c r="G17" s="66">
        <f t="shared" si="3"/>
        <v>58.601873519352637</v>
      </c>
      <c r="H17" s="62">
        <f t="shared" si="4"/>
        <v>51.201400749999998</v>
      </c>
      <c r="I17" s="66">
        <f t="shared" si="5"/>
        <v>1.2692495705244682</v>
      </c>
      <c r="J17" s="62">
        <f t="shared" si="6"/>
        <v>25.601261166666667</v>
      </c>
      <c r="K17" s="66">
        <f t="shared" si="7"/>
        <v>0.63463868692452552</v>
      </c>
      <c r="L17" s="79">
        <f t="shared" si="8"/>
        <v>14.35623715131579</v>
      </c>
      <c r="M17" s="80">
        <f t="shared" si="9"/>
        <v>0.35588182299202009</v>
      </c>
      <c r="N17" s="79">
        <f t="shared" si="10"/>
        <v>7.1781185756578951</v>
      </c>
      <c r="O17" s="80">
        <f t="shared" si="11"/>
        <v>0.17794091149601005</v>
      </c>
      <c r="P17" s="79">
        <f t="shared" si="12"/>
        <v>2.8712474302631579</v>
      </c>
      <c r="Q17" s="80">
        <f t="shared" si="13"/>
        <v>7.1176364598404013E-2</v>
      </c>
      <c r="R17" s="24">
        <f t="shared" si="14"/>
        <v>14.667176831983806</v>
      </c>
      <c r="S17" s="24">
        <f t="shared" si="15"/>
        <v>0.36358981633528603</v>
      </c>
      <c r="T17" s="79">
        <f t="shared" si="16"/>
        <v>13.638425293750002</v>
      </c>
      <c r="U17" s="80">
        <f t="shared" si="17"/>
        <v>0.33808773184241908</v>
      </c>
      <c r="W17" s="37"/>
    </row>
    <row r="18" spans="1:23" x14ac:dyDescent="0.3">
      <c r="A18" s="17">
        <f t="shared" si="18"/>
        <v>10</v>
      </c>
      <c r="B18" s="62">
        <v>22028.23</v>
      </c>
      <c r="C18" s="63"/>
      <c r="D18" s="62">
        <f t="shared" si="0"/>
        <v>29647.794757000003</v>
      </c>
      <c r="E18" s="66">
        <f t="shared" si="1"/>
        <v>734.9496344066298</v>
      </c>
      <c r="F18" s="62">
        <f t="shared" si="2"/>
        <v>2470.6495630833333</v>
      </c>
      <c r="G18" s="66">
        <f t="shared" si="3"/>
        <v>61.24580286721914</v>
      </c>
      <c r="H18" s="62">
        <f t="shared" si="4"/>
        <v>51.201400749999998</v>
      </c>
      <c r="I18" s="66">
        <f t="shared" si="5"/>
        <v>1.2692495705244682</v>
      </c>
      <c r="J18" s="62">
        <f t="shared" si="6"/>
        <v>25.601261166666667</v>
      </c>
      <c r="K18" s="66">
        <f t="shared" si="7"/>
        <v>0.63463868692452552</v>
      </c>
      <c r="L18" s="79">
        <f t="shared" si="8"/>
        <v>15.003944715080973</v>
      </c>
      <c r="M18" s="80">
        <f t="shared" si="9"/>
        <v>0.37193807409242396</v>
      </c>
      <c r="N18" s="79">
        <f t="shared" si="10"/>
        <v>7.5019723575404864</v>
      </c>
      <c r="O18" s="80">
        <f t="shared" si="11"/>
        <v>0.18596903704621198</v>
      </c>
      <c r="P18" s="79">
        <f t="shared" si="12"/>
        <v>3.0007889430161945</v>
      </c>
      <c r="Q18" s="80">
        <f t="shared" si="13"/>
        <v>7.4387614818484785E-2</v>
      </c>
      <c r="R18" s="24">
        <f t="shared" si="14"/>
        <v>15.31488439574899</v>
      </c>
      <c r="S18" s="24">
        <f t="shared" si="15"/>
        <v>0.37964606743568996</v>
      </c>
      <c r="T18" s="79">
        <f t="shared" si="16"/>
        <v>14.253747479326925</v>
      </c>
      <c r="U18" s="80">
        <f t="shared" si="17"/>
        <v>0.35334117038780277</v>
      </c>
      <c r="W18" s="37"/>
    </row>
    <row r="19" spans="1:23" x14ac:dyDescent="0.3">
      <c r="A19" s="17">
        <f t="shared" si="18"/>
        <v>11</v>
      </c>
      <c r="B19" s="62">
        <v>22038.57</v>
      </c>
      <c r="C19" s="63"/>
      <c r="D19" s="62">
        <f t="shared" si="0"/>
        <v>29661.711363000002</v>
      </c>
      <c r="E19" s="66">
        <f t="shared" si="1"/>
        <v>735.29461805805181</v>
      </c>
      <c r="F19" s="62">
        <f t="shared" si="2"/>
        <v>2471.80928025</v>
      </c>
      <c r="G19" s="66">
        <f t="shared" si="3"/>
        <v>61.274551504837646</v>
      </c>
      <c r="H19" s="62">
        <f t="shared" si="4"/>
        <v>51.201400749999998</v>
      </c>
      <c r="I19" s="66">
        <f t="shared" si="5"/>
        <v>1.2692495705244682</v>
      </c>
      <c r="J19" s="62">
        <f t="shared" si="6"/>
        <v>25.601261166666667</v>
      </c>
      <c r="K19" s="66">
        <f t="shared" si="7"/>
        <v>0.63463868692452552</v>
      </c>
      <c r="L19" s="79">
        <f t="shared" si="8"/>
        <v>15.010987531882591</v>
      </c>
      <c r="M19" s="80">
        <f t="shared" si="9"/>
        <v>0.37211266096055251</v>
      </c>
      <c r="N19" s="79">
        <f t="shared" si="10"/>
        <v>7.5054937659412957</v>
      </c>
      <c r="O19" s="80">
        <f t="shared" si="11"/>
        <v>0.18605633048027626</v>
      </c>
      <c r="P19" s="79">
        <f t="shared" si="12"/>
        <v>3.0021975063765183</v>
      </c>
      <c r="Q19" s="80">
        <f t="shared" si="13"/>
        <v>7.4422532192110494E-2</v>
      </c>
      <c r="R19" s="24">
        <f t="shared" si="14"/>
        <v>15.321927212550609</v>
      </c>
      <c r="S19" s="24">
        <f t="shared" si="15"/>
        <v>0.37982065430381851</v>
      </c>
      <c r="T19" s="79">
        <f t="shared" si="16"/>
        <v>14.260438155288462</v>
      </c>
      <c r="U19" s="80">
        <f t="shared" si="17"/>
        <v>0.35350702791252486</v>
      </c>
      <c r="W19" s="37"/>
    </row>
    <row r="20" spans="1:23" x14ac:dyDescent="0.3">
      <c r="A20" s="17">
        <f t="shared" si="18"/>
        <v>12</v>
      </c>
      <c r="B20" s="62">
        <v>22989.52</v>
      </c>
      <c r="C20" s="63"/>
      <c r="D20" s="62">
        <f t="shared" si="0"/>
        <v>30941.594968000001</v>
      </c>
      <c r="E20" s="66">
        <f t="shared" si="1"/>
        <v>767.02210387234481</v>
      </c>
      <c r="F20" s="62">
        <f t="shared" si="2"/>
        <v>2578.4662473333333</v>
      </c>
      <c r="G20" s="66">
        <f t="shared" si="3"/>
        <v>63.918508656028727</v>
      </c>
      <c r="H20" s="62">
        <f t="shared" si="4"/>
        <v>14.200366583333398</v>
      </c>
      <c r="I20" s="66">
        <f t="shared" si="5"/>
        <v>0.35201789254146387</v>
      </c>
      <c r="J20" s="62">
        <f t="shared" si="6"/>
        <v>0</v>
      </c>
      <c r="K20" s="66">
        <f t="shared" si="7"/>
        <v>0</v>
      </c>
      <c r="L20" s="79">
        <f t="shared" si="8"/>
        <v>15.658701906882591</v>
      </c>
      <c r="M20" s="80">
        <f t="shared" si="9"/>
        <v>0.38816908090705704</v>
      </c>
      <c r="N20" s="79">
        <f t="shared" si="10"/>
        <v>7.8293509534412955</v>
      </c>
      <c r="O20" s="80">
        <f t="shared" si="11"/>
        <v>0.19408454045352852</v>
      </c>
      <c r="P20" s="79">
        <f t="shared" si="12"/>
        <v>3.1317403813765181</v>
      </c>
      <c r="Q20" s="80">
        <f t="shared" si="13"/>
        <v>7.7633816181411408E-2</v>
      </c>
      <c r="R20" s="24">
        <f t="shared" si="14"/>
        <v>15.744938950910932</v>
      </c>
      <c r="S20" s="24">
        <f t="shared" si="15"/>
        <v>0.39030684138807809</v>
      </c>
      <c r="T20" s="79">
        <f t="shared" si="16"/>
        <v>14.875766811538462</v>
      </c>
      <c r="U20" s="80">
        <f t="shared" si="17"/>
        <v>0.36876062686170419</v>
      </c>
      <c r="W20" s="37"/>
    </row>
    <row r="21" spans="1:23" x14ac:dyDescent="0.3">
      <c r="A21" s="17">
        <f t="shared" si="18"/>
        <v>13</v>
      </c>
      <c r="B21" s="62">
        <v>22999.83</v>
      </c>
      <c r="C21" s="63"/>
      <c r="D21" s="62">
        <f t="shared" si="0"/>
        <v>30955.471197000006</v>
      </c>
      <c r="E21" s="66">
        <f t="shared" si="1"/>
        <v>767.36608660408194</v>
      </c>
      <c r="F21" s="62">
        <f t="shared" si="2"/>
        <v>2579.6225997500005</v>
      </c>
      <c r="G21" s="66">
        <f t="shared" si="3"/>
        <v>63.9471738836735</v>
      </c>
      <c r="H21" s="62">
        <f t="shared" si="4"/>
        <v>13.044014166666585</v>
      </c>
      <c r="I21" s="66">
        <f t="shared" si="5"/>
        <v>0.32335266489670489</v>
      </c>
      <c r="J21" s="62">
        <f t="shared" si="6"/>
        <v>0</v>
      </c>
      <c r="K21" s="66">
        <f t="shared" si="7"/>
        <v>0</v>
      </c>
      <c r="L21" s="79">
        <f t="shared" si="8"/>
        <v>15.66572428997976</v>
      </c>
      <c r="M21" s="80">
        <f t="shared" si="9"/>
        <v>0.38834316123688356</v>
      </c>
      <c r="N21" s="79">
        <f t="shared" si="10"/>
        <v>7.8328621449898801</v>
      </c>
      <c r="O21" s="80">
        <f t="shared" si="11"/>
        <v>0.19417158061844178</v>
      </c>
      <c r="P21" s="79">
        <f t="shared" si="12"/>
        <v>3.1331448579959522</v>
      </c>
      <c r="Q21" s="80">
        <f t="shared" si="13"/>
        <v>7.7668632247376718E-2</v>
      </c>
      <c r="R21" s="24">
        <f t="shared" si="14"/>
        <v>15.744938950910935</v>
      </c>
      <c r="S21" s="24">
        <f t="shared" si="15"/>
        <v>0.3903068413880782</v>
      </c>
      <c r="T21" s="79">
        <f t="shared" si="16"/>
        <v>14.882438075480772</v>
      </c>
      <c r="U21" s="80">
        <f t="shared" si="17"/>
        <v>0.36892600317503943</v>
      </c>
      <c r="W21" s="37"/>
    </row>
    <row r="22" spans="1:23" x14ac:dyDescent="0.3">
      <c r="A22" s="17">
        <f t="shared" si="18"/>
        <v>14</v>
      </c>
      <c r="B22" s="62">
        <v>23950.78</v>
      </c>
      <c r="C22" s="63"/>
      <c r="D22" s="62">
        <f t="shared" si="0"/>
        <v>32235.354802000002</v>
      </c>
      <c r="E22" s="66">
        <f t="shared" si="1"/>
        <v>799.09357241837495</v>
      </c>
      <c r="F22" s="62">
        <f t="shared" si="2"/>
        <v>2686.2795668333333</v>
      </c>
      <c r="G22" s="66">
        <f t="shared" si="3"/>
        <v>66.591131034864574</v>
      </c>
      <c r="H22" s="62">
        <f t="shared" si="4"/>
        <v>0</v>
      </c>
      <c r="I22" s="66">
        <f t="shared" si="5"/>
        <v>0</v>
      </c>
      <c r="J22" s="62">
        <f t="shared" si="6"/>
        <v>0</v>
      </c>
      <c r="K22" s="66">
        <f t="shared" si="7"/>
        <v>0</v>
      </c>
      <c r="L22" s="79">
        <f t="shared" si="8"/>
        <v>16.313438664979756</v>
      </c>
      <c r="M22" s="80">
        <f t="shared" si="9"/>
        <v>0.40439958118338809</v>
      </c>
      <c r="N22" s="79">
        <f t="shared" si="10"/>
        <v>8.1567193324898781</v>
      </c>
      <c r="O22" s="80">
        <f t="shared" si="11"/>
        <v>0.20219979059169405</v>
      </c>
      <c r="P22" s="79">
        <f t="shared" si="12"/>
        <v>3.2626877329959512</v>
      </c>
      <c r="Q22" s="80">
        <f t="shared" si="13"/>
        <v>8.0879916236677604E-2</v>
      </c>
      <c r="R22" s="24">
        <f t="shared" si="14"/>
        <v>16.313438664979756</v>
      </c>
      <c r="S22" s="24">
        <f t="shared" si="15"/>
        <v>0.40439958118338809</v>
      </c>
      <c r="T22" s="79">
        <f t="shared" si="16"/>
        <v>15.497766731730771</v>
      </c>
      <c r="U22" s="80">
        <f t="shared" si="17"/>
        <v>0.3841796021242187</v>
      </c>
      <c r="W22" s="37"/>
    </row>
    <row r="23" spans="1:23" x14ac:dyDescent="0.3">
      <c r="A23" s="17">
        <f t="shared" si="18"/>
        <v>15</v>
      </c>
      <c r="B23" s="62">
        <v>23961.119999999999</v>
      </c>
      <c r="C23" s="63"/>
      <c r="D23" s="62">
        <f t="shared" si="0"/>
        <v>32249.271408000001</v>
      </c>
      <c r="E23" s="66">
        <f t="shared" si="1"/>
        <v>799.43855606979696</v>
      </c>
      <c r="F23" s="62">
        <f t="shared" si="2"/>
        <v>2687.439284</v>
      </c>
      <c r="G23" s="66">
        <f t="shared" si="3"/>
        <v>66.61987967248308</v>
      </c>
      <c r="H23" s="62">
        <f t="shared" si="4"/>
        <v>0</v>
      </c>
      <c r="I23" s="66">
        <f t="shared" si="5"/>
        <v>0</v>
      </c>
      <c r="J23" s="62">
        <f t="shared" si="6"/>
        <v>0</v>
      </c>
      <c r="K23" s="66">
        <f t="shared" si="7"/>
        <v>0</v>
      </c>
      <c r="L23" s="79">
        <f t="shared" si="8"/>
        <v>16.320481481781378</v>
      </c>
      <c r="M23" s="80">
        <f t="shared" si="9"/>
        <v>0.40457416805151669</v>
      </c>
      <c r="N23" s="79">
        <f t="shared" si="10"/>
        <v>8.1602407408906892</v>
      </c>
      <c r="O23" s="80">
        <f t="shared" si="11"/>
        <v>0.20228708402575835</v>
      </c>
      <c r="P23" s="79">
        <f t="shared" si="12"/>
        <v>3.2640962963562759</v>
      </c>
      <c r="Q23" s="80">
        <f t="shared" si="13"/>
        <v>8.0914833610303341E-2</v>
      </c>
      <c r="R23" s="24">
        <f t="shared" si="14"/>
        <v>16.320481481781378</v>
      </c>
      <c r="S23" s="24">
        <f t="shared" si="15"/>
        <v>0.40457416805151669</v>
      </c>
      <c r="T23" s="79">
        <f t="shared" si="16"/>
        <v>15.504457407692309</v>
      </c>
      <c r="U23" s="80">
        <f t="shared" si="17"/>
        <v>0.38434545964894085</v>
      </c>
      <c r="W23" s="37"/>
    </row>
    <row r="24" spans="1:23" x14ac:dyDescent="0.3">
      <c r="A24" s="17">
        <f t="shared" si="18"/>
        <v>16</v>
      </c>
      <c r="B24" s="62">
        <v>24912.06</v>
      </c>
      <c r="C24" s="63"/>
      <c r="D24" s="62">
        <f t="shared" si="0"/>
        <v>33529.141554000002</v>
      </c>
      <c r="E24" s="66">
        <f t="shared" si="1"/>
        <v>831.165708244195</v>
      </c>
      <c r="F24" s="62">
        <f t="shared" si="2"/>
        <v>2794.0951295000004</v>
      </c>
      <c r="G24" s="66">
        <f t="shared" si="3"/>
        <v>69.263809020349584</v>
      </c>
      <c r="H24" s="62">
        <f t="shared" si="4"/>
        <v>0</v>
      </c>
      <c r="I24" s="66">
        <f t="shared" si="5"/>
        <v>0</v>
      </c>
      <c r="J24" s="62">
        <f t="shared" si="6"/>
        <v>0</v>
      </c>
      <c r="K24" s="66">
        <f t="shared" si="7"/>
        <v>0</v>
      </c>
      <c r="L24" s="79">
        <f t="shared" si="8"/>
        <v>16.968189045546559</v>
      </c>
      <c r="M24" s="80">
        <f t="shared" si="9"/>
        <v>0.42063041915192051</v>
      </c>
      <c r="N24" s="79">
        <f t="shared" si="10"/>
        <v>8.4840945227732796</v>
      </c>
      <c r="O24" s="80">
        <f t="shared" si="11"/>
        <v>0.21031520957596025</v>
      </c>
      <c r="P24" s="79">
        <f t="shared" si="12"/>
        <v>3.393637809109312</v>
      </c>
      <c r="Q24" s="80">
        <f t="shared" si="13"/>
        <v>8.4126083830384113E-2</v>
      </c>
      <c r="R24" s="24">
        <f t="shared" si="14"/>
        <v>16.968189045546559</v>
      </c>
      <c r="S24" s="24">
        <f t="shared" si="15"/>
        <v>0.42063041915192051</v>
      </c>
      <c r="T24" s="79">
        <f t="shared" si="16"/>
        <v>16.119779593269232</v>
      </c>
      <c r="U24" s="80">
        <f t="shared" si="17"/>
        <v>0.39959889819432454</v>
      </c>
      <c r="W24" s="37"/>
    </row>
    <row r="25" spans="1:23" x14ac:dyDescent="0.3">
      <c r="A25" s="17">
        <f t="shared" si="18"/>
        <v>17</v>
      </c>
      <c r="B25" s="62">
        <v>24922.38</v>
      </c>
      <c r="C25" s="63"/>
      <c r="D25" s="62">
        <f t="shared" si="0"/>
        <v>33543.031242000005</v>
      </c>
      <c r="E25" s="66">
        <f t="shared" si="1"/>
        <v>831.51002461582709</v>
      </c>
      <c r="F25" s="62">
        <f t="shared" si="2"/>
        <v>2795.2526035000005</v>
      </c>
      <c r="G25" s="66">
        <f t="shared" si="3"/>
        <v>69.292502051318934</v>
      </c>
      <c r="H25" s="62">
        <f t="shared" si="4"/>
        <v>0</v>
      </c>
      <c r="I25" s="66">
        <f t="shared" si="5"/>
        <v>0</v>
      </c>
      <c r="J25" s="62">
        <f t="shared" si="6"/>
        <v>0</v>
      </c>
      <c r="K25" s="66">
        <f t="shared" si="7"/>
        <v>0</v>
      </c>
      <c r="L25" s="79">
        <f t="shared" si="8"/>
        <v>16.975218239878544</v>
      </c>
      <c r="M25" s="80">
        <f t="shared" si="9"/>
        <v>0.42080466832784769</v>
      </c>
      <c r="N25" s="79">
        <f t="shared" si="10"/>
        <v>8.4876091199392718</v>
      </c>
      <c r="O25" s="80">
        <f t="shared" si="11"/>
        <v>0.21040233416392384</v>
      </c>
      <c r="P25" s="79">
        <f t="shared" si="12"/>
        <v>3.3950436479757089</v>
      </c>
      <c r="Q25" s="80">
        <f t="shared" si="13"/>
        <v>8.4160933665569551E-2</v>
      </c>
      <c r="R25" s="24">
        <f t="shared" si="14"/>
        <v>16.975218239878544</v>
      </c>
      <c r="S25" s="24">
        <f t="shared" si="15"/>
        <v>0.42080466832784769</v>
      </c>
      <c r="T25" s="79">
        <f t="shared" si="16"/>
        <v>16.126457327884619</v>
      </c>
      <c r="U25" s="80">
        <f t="shared" si="17"/>
        <v>0.39976443491145541</v>
      </c>
      <c r="W25" s="37"/>
    </row>
    <row r="26" spans="1:23" x14ac:dyDescent="0.3">
      <c r="A26" s="17">
        <f t="shared" si="18"/>
        <v>18</v>
      </c>
      <c r="B26" s="62">
        <v>25873.32</v>
      </c>
      <c r="C26" s="63"/>
      <c r="D26" s="62">
        <f t="shared" si="0"/>
        <v>34822.901388000006</v>
      </c>
      <c r="E26" s="66">
        <f t="shared" si="1"/>
        <v>863.23717679022525</v>
      </c>
      <c r="F26" s="62">
        <f t="shared" si="2"/>
        <v>2901.9084490000005</v>
      </c>
      <c r="G26" s="66">
        <f t="shared" si="3"/>
        <v>71.936431399185437</v>
      </c>
      <c r="H26" s="62">
        <f t="shared" si="4"/>
        <v>0</v>
      </c>
      <c r="I26" s="66">
        <f t="shared" si="5"/>
        <v>0</v>
      </c>
      <c r="J26" s="62">
        <f t="shared" si="6"/>
        <v>0</v>
      </c>
      <c r="K26" s="66">
        <f t="shared" si="7"/>
        <v>0</v>
      </c>
      <c r="L26" s="79">
        <f t="shared" si="8"/>
        <v>17.622925803643728</v>
      </c>
      <c r="M26" s="80">
        <f t="shared" si="9"/>
        <v>0.43686091942825162</v>
      </c>
      <c r="N26" s="79">
        <f t="shared" si="10"/>
        <v>8.811462901821864</v>
      </c>
      <c r="O26" s="80">
        <f t="shared" si="11"/>
        <v>0.21843045971412581</v>
      </c>
      <c r="P26" s="79">
        <f t="shared" si="12"/>
        <v>3.5245851607287455</v>
      </c>
      <c r="Q26" s="80">
        <f t="shared" si="13"/>
        <v>8.7372183885650323E-2</v>
      </c>
      <c r="R26" s="24">
        <f t="shared" si="14"/>
        <v>17.622925803643728</v>
      </c>
      <c r="S26" s="24">
        <f t="shared" si="15"/>
        <v>0.43686091942825162</v>
      </c>
      <c r="T26" s="79">
        <f t="shared" si="16"/>
        <v>16.741779513461541</v>
      </c>
      <c r="U26" s="80">
        <f t="shared" si="17"/>
        <v>0.41501787345683905</v>
      </c>
      <c r="W26" s="37"/>
    </row>
    <row r="27" spans="1:23" x14ac:dyDescent="0.3">
      <c r="A27" s="17">
        <f t="shared" si="18"/>
        <v>19</v>
      </c>
      <c r="B27" s="62">
        <v>25883.67</v>
      </c>
      <c r="C27" s="63"/>
      <c r="D27" s="62">
        <f t="shared" si="0"/>
        <v>34836.831452999999</v>
      </c>
      <c r="E27" s="66">
        <f t="shared" si="1"/>
        <v>863.58249408154211</v>
      </c>
      <c r="F27" s="62">
        <f t="shared" si="2"/>
        <v>2903.0692877500001</v>
      </c>
      <c r="G27" s="66">
        <f t="shared" si="3"/>
        <v>71.965207840128514</v>
      </c>
      <c r="H27" s="62">
        <f t="shared" si="4"/>
        <v>0</v>
      </c>
      <c r="I27" s="66">
        <f t="shared" si="5"/>
        <v>0</v>
      </c>
      <c r="J27" s="62">
        <f t="shared" si="6"/>
        <v>0</v>
      </c>
      <c r="K27" s="66">
        <f t="shared" si="7"/>
        <v>0</v>
      </c>
      <c r="L27" s="79">
        <f t="shared" si="8"/>
        <v>17.629975431680162</v>
      </c>
      <c r="M27" s="80">
        <f t="shared" si="9"/>
        <v>0.43703567514248082</v>
      </c>
      <c r="N27" s="79">
        <f t="shared" si="10"/>
        <v>8.8149877158400809</v>
      </c>
      <c r="O27" s="80">
        <f t="shared" si="11"/>
        <v>0.21851783757124041</v>
      </c>
      <c r="P27" s="79">
        <f t="shared" si="12"/>
        <v>3.5259950863360325</v>
      </c>
      <c r="Q27" s="80">
        <f t="shared" si="13"/>
        <v>8.7407135028496161E-2</v>
      </c>
      <c r="R27" s="24">
        <f t="shared" si="14"/>
        <v>17.629975431680165</v>
      </c>
      <c r="S27" s="24">
        <f t="shared" si="15"/>
        <v>0.43703567514248093</v>
      </c>
      <c r="T27" s="79">
        <f t="shared" si="16"/>
        <v>16.748476660096152</v>
      </c>
      <c r="U27" s="80">
        <f t="shared" si="17"/>
        <v>0.41518389138535672</v>
      </c>
      <c r="W27" s="37"/>
    </row>
    <row r="28" spans="1:23" x14ac:dyDescent="0.3">
      <c r="A28" s="17">
        <f t="shared" si="18"/>
        <v>20</v>
      </c>
      <c r="B28" s="62">
        <v>26834.61</v>
      </c>
      <c r="C28" s="63"/>
      <c r="D28" s="62">
        <f t="shared" si="0"/>
        <v>36116.701599</v>
      </c>
      <c r="E28" s="66">
        <f t="shared" si="1"/>
        <v>895.30964625594015</v>
      </c>
      <c r="F28" s="62">
        <f t="shared" si="2"/>
        <v>3009.7251332500005</v>
      </c>
      <c r="G28" s="66">
        <f t="shared" si="3"/>
        <v>74.609137187995017</v>
      </c>
      <c r="H28" s="62">
        <f t="shared" si="4"/>
        <v>0</v>
      </c>
      <c r="I28" s="66">
        <f t="shared" si="5"/>
        <v>0</v>
      </c>
      <c r="J28" s="62">
        <f t="shared" si="6"/>
        <v>0</v>
      </c>
      <c r="K28" s="66">
        <f t="shared" si="7"/>
        <v>0</v>
      </c>
      <c r="L28" s="79">
        <f t="shared" si="8"/>
        <v>18.277682995445343</v>
      </c>
      <c r="M28" s="80">
        <f t="shared" si="9"/>
        <v>0.45309192624288464</v>
      </c>
      <c r="N28" s="79">
        <f t="shared" si="10"/>
        <v>9.1388414977226713</v>
      </c>
      <c r="O28" s="80">
        <f t="shared" si="11"/>
        <v>0.22654596312144232</v>
      </c>
      <c r="P28" s="79">
        <f t="shared" si="12"/>
        <v>3.6555365990890687</v>
      </c>
      <c r="Q28" s="80">
        <f t="shared" si="13"/>
        <v>9.0618385248576933E-2</v>
      </c>
      <c r="R28" s="24">
        <f t="shared" si="14"/>
        <v>18.277682995445346</v>
      </c>
      <c r="S28" s="24">
        <f t="shared" si="15"/>
        <v>0.45309192624288475</v>
      </c>
      <c r="T28" s="79">
        <f t="shared" si="16"/>
        <v>17.363798845673077</v>
      </c>
      <c r="U28" s="80">
        <f t="shared" si="17"/>
        <v>0.43043732993074046</v>
      </c>
      <c r="W28" s="37"/>
    </row>
    <row r="29" spans="1:23" x14ac:dyDescent="0.3">
      <c r="A29" s="17">
        <f t="shared" si="18"/>
        <v>21</v>
      </c>
      <c r="B29" s="62">
        <v>26844.92</v>
      </c>
      <c r="C29" s="63"/>
      <c r="D29" s="62">
        <f t="shared" si="0"/>
        <v>36130.577828000001</v>
      </c>
      <c r="E29" s="66">
        <f t="shared" si="1"/>
        <v>895.65362898767728</v>
      </c>
      <c r="F29" s="62">
        <f t="shared" si="2"/>
        <v>3010.8814856666663</v>
      </c>
      <c r="G29" s="66">
        <f t="shared" si="3"/>
        <v>74.637802415639754</v>
      </c>
      <c r="H29" s="62">
        <f t="shared" si="4"/>
        <v>0</v>
      </c>
      <c r="I29" s="66">
        <f t="shared" si="5"/>
        <v>0</v>
      </c>
      <c r="J29" s="62">
        <f t="shared" si="6"/>
        <v>0</v>
      </c>
      <c r="K29" s="66">
        <f t="shared" si="7"/>
        <v>0</v>
      </c>
      <c r="L29" s="79">
        <f t="shared" si="8"/>
        <v>18.284705378542512</v>
      </c>
      <c r="M29" s="80">
        <f t="shared" si="9"/>
        <v>0.45326600657271116</v>
      </c>
      <c r="N29" s="79">
        <f t="shared" si="10"/>
        <v>9.1423526892712559</v>
      </c>
      <c r="O29" s="80">
        <f t="shared" si="11"/>
        <v>0.22663300328635558</v>
      </c>
      <c r="P29" s="79">
        <f t="shared" si="12"/>
        <v>3.6569410757085024</v>
      </c>
      <c r="Q29" s="80">
        <f t="shared" si="13"/>
        <v>9.0653201314542242E-2</v>
      </c>
      <c r="R29" s="24">
        <f t="shared" si="14"/>
        <v>18.284705378542508</v>
      </c>
      <c r="S29" s="24">
        <f t="shared" si="15"/>
        <v>0.4532660065727111</v>
      </c>
      <c r="T29" s="79">
        <f t="shared" si="16"/>
        <v>17.370470109615386</v>
      </c>
      <c r="U29" s="80">
        <f t="shared" si="17"/>
        <v>0.43060270624407559</v>
      </c>
      <c r="W29" s="37"/>
    </row>
    <row r="30" spans="1:23" x14ac:dyDescent="0.3">
      <c r="A30" s="17">
        <f t="shared" si="18"/>
        <v>22</v>
      </c>
      <c r="B30" s="62">
        <v>27795.87</v>
      </c>
      <c r="C30" s="63"/>
      <c r="D30" s="62">
        <f t="shared" si="0"/>
        <v>37410.461433000004</v>
      </c>
      <c r="E30" s="66">
        <f t="shared" si="1"/>
        <v>927.3811148019704</v>
      </c>
      <c r="F30" s="62">
        <f t="shared" si="2"/>
        <v>3117.53845275</v>
      </c>
      <c r="G30" s="66">
        <f t="shared" si="3"/>
        <v>77.281759566830857</v>
      </c>
      <c r="H30" s="62">
        <f t="shared" si="4"/>
        <v>0</v>
      </c>
      <c r="I30" s="66">
        <f t="shared" si="5"/>
        <v>0</v>
      </c>
      <c r="J30" s="62">
        <f t="shared" si="6"/>
        <v>0</v>
      </c>
      <c r="K30" s="66">
        <f t="shared" si="7"/>
        <v>0</v>
      </c>
      <c r="L30" s="79">
        <f t="shared" si="8"/>
        <v>18.932419753542511</v>
      </c>
      <c r="M30" s="80">
        <f t="shared" si="9"/>
        <v>0.46932242651921574</v>
      </c>
      <c r="N30" s="79">
        <f t="shared" si="10"/>
        <v>9.4662098767712557</v>
      </c>
      <c r="O30" s="80">
        <f t="shared" si="11"/>
        <v>0.23466121325960787</v>
      </c>
      <c r="P30" s="79">
        <f t="shared" si="12"/>
        <v>3.7864839507085022</v>
      </c>
      <c r="Q30" s="80">
        <f t="shared" si="13"/>
        <v>9.3864485303843143E-2</v>
      </c>
      <c r="R30" s="24">
        <f t="shared" si="14"/>
        <v>18.932419753542511</v>
      </c>
      <c r="S30" s="24">
        <f t="shared" si="15"/>
        <v>0.46932242651921574</v>
      </c>
      <c r="T30" s="79">
        <f t="shared" si="16"/>
        <v>17.985798765865386</v>
      </c>
      <c r="U30" s="80">
        <f t="shared" si="17"/>
        <v>0.44585630519325498</v>
      </c>
      <c r="W30" s="37"/>
    </row>
    <row r="31" spans="1:23" x14ac:dyDescent="0.3">
      <c r="A31" s="17">
        <f t="shared" si="18"/>
        <v>23</v>
      </c>
      <c r="B31" s="62">
        <v>28757.15</v>
      </c>
      <c r="C31" s="63"/>
      <c r="D31" s="62">
        <f t="shared" si="0"/>
        <v>38704.248185000004</v>
      </c>
      <c r="E31" s="66">
        <f t="shared" si="1"/>
        <v>959.45325062779045</v>
      </c>
      <c r="F31" s="62">
        <f t="shared" si="2"/>
        <v>3225.3540154166672</v>
      </c>
      <c r="G31" s="66">
        <f t="shared" si="3"/>
        <v>79.954437552315881</v>
      </c>
      <c r="H31" s="62">
        <f t="shared" si="4"/>
        <v>0</v>
      </c>
      <c r="I31" s="66">
        <f t="shared" si="5"/>
        <v>0</v>
      </c>
      <c r="J31" s="62">
        <f t="shared" si="6"/>
        <v>0</v>
      </c>
      <c r="K31" s="66">
        <f t="shared" si="7"/>
        <v>0</v>
      </c>
      <c r="L31" s="79">
        <f t="shared" si="8"/>
        <v>19.587170134109314</v>
      </c>
      <c r="M31" s="80">
        <f t="shared" si="9"/>
        <v>0.48555326448774822</v>
      </c>
      <c r="N31" s="79">
        <f t="shared" si="10"/>
        <v>9.7935850670546571</v>
      </c>
      <c r="O31" s="80">
        <f t="shared" si="11"/>
        <v>0.24277663224387411</v>
      </c>
      <c r="P31" s="79">
        <f t="shared" si="12"/>
        <v>3.917434026821863</v>
      </c>
      <c r="Q31" s="80">
        <f t="shared" si="13"/>
        <v>9.7110652897549651E-2</v>
      </c>
      <c r="R31" s="24">
        <f t="shared" si="14"/>
        <v>19.587170134109314</v>
      </c>
      <c r="S31" s="24">
        <f t="shared" si="15"/>
        <v>0.48555326448774822</v>
      </c>
      <c r="T31" s="79">
        <f t="shared" si="16"/>
        <v>18.607811627403848</v>
      </c>
      <c r="U31" s="80">
        <f t="shared" si="17"/>
        <v>0.46127560126336081</v>
      </c>
      <c r="W31" s="37"/>
    </row>
    <row r="32" spans="1:23" x14ac:dyDescent="0.3">
      <c r="A32" s="17">
        <f t="shared" si="18"/>
        <v>24</v>
      </c>
      <c r="B32" s="62">
        <v>29708.1</v>
      </c>
      <c r="C32" s="63"/>
      <c r="D32" s="62">
        <f t="shared" si="0"/>
        <v>39984.131789999999</v>
      </c>
      <c r="E32" s="66">
        <f t="shared" si="1"/>
        <v>991.18073644208334</v>
      </c>
      <c r="F32" s="62">
        <f t="shared" si="2"/>
        <v>3332.0109825</v>
      </c>
      <c r="G32" s="66">
        <f t="shared" si="3"/>
        <v>82.598394703506955</v>
      </c>
      <c r="H32" s="62">
        <f t="shared" si="4"/>
        <v>0</v>
      </c>
      <c r="I32" s="66">
        <f t="shared" si="5"/>
        <v>0</v>
      </c>
      <c r="J32" s="62">
        <f t="shared" si="6"/>
        <v>0</v>
      </c>
      <c r="K32" s="66">
        <f t="shared" si="7"/>
        <v>0</v>
      </c>
      <c r="L32" s="79">
        <f t="shared" si="8"/>
        <v>20.23488450910931</v>
      </c>
      <c r="M32" s="80">
        <f t="shared" si="9"/>
        <v>0.50160968443425269</v>
      </c>
      <c r="N32" s="79">
        <f t="shared" si="10"/>
        <v>10.117442254554655</v>
      </c>
      <c r="O32" s="80">
        <f t="shared" si="11"/>
        <v>0.25080484221712634</v>
      </c>
      <c r="P32" s="79">
        <f t="shared" si="12"/>
        <v>4.0469769018218624</v>
      </c>
      <c r="Q32" s="80">
        <f t="shared" si="13"/>
        <v>0.10032193688685055</v>
      </c>
      <c r="R32" s="24">
        <f t="shared" si="14"/>
        <v>20.234884509109314</v>
      </c>
      <c r="S32" s="24">
        <f t="shared" si="15"/>
        <v>0.5016096844342528</v>
      </c>
      <c r="T32" s="79">
        <f t="shared" si="16"/>
        <v>19.223140283653844</v>
      </c>
      <c r="U32" s="80">
        <f t="shared" si="17"/>
        <v>0.47652920021254003</v>
      </c>
      <c r="W32" s="37"/>
    </row>
    <row r="33" spans="1:23" x14ac:dyDescent="0.3">
      <c r="A33" s="17">
        <f t="shared" si="18"/>
        <v>25</v>
      </c>
      <c r="B33" s="62">
        <v>29718.41</v>
      </c>
      <c r="C33" s="63"/>
      <c r="D33" s="62">
        <f t="shared" si="0"/>
        <v>39998.008019000001</v>
      </c>
      <c r="E33" s="66">
        <f t="shared" si="1"/>
        <v>991.52471917382047</v>
      </c>
      <c r="F33" s="62">
        <f t="shared" si="2"/>
        <v>3333.1673349166672</v>
      </c>
      <c r="G33" s="66">
        <f t="shared" si="3"/>
        <v>82.62705993115172</v>
      </c>
      <c r="H33" s="62">
        <f t="shared" si="4"/>
        <v>0</v>
      </c>
      <c r="I33" s="66">
        <f t="shared" si="5"/>
        <v>0</v>
      </c>
      <c r="J33" s="62">
        <f t="shared" si="6"/>
        <v>0</v>
      </c>
      <c r="K33" s="66">
        <f t="shared" si="7"/>
        <v>0</v>
      </c>
      <c r="L33" s="79">
        <f t="shared" si="8"/>
        <v>20.24190689220648</v>
      </c>
      <c r="M33" s="80">
        <f t="shared" si="9"/>
        <v>0.50178376476407927</v>
      </c>
      <c r="N33" s="79">
        <f t="shared" si="10"/>
        <v>10.12095344610324</v>
      </c>
      <c r="O33" s="80">
        <f t="shared" si="11"/>
        <v>0.25089188238203963</v>
      </c>
      <c r="P33" s="79">
        <f t="shared" si="12"/>
        <v>4.0483813784412961</v>
      </c>
      <c r="Q33" s="80">
        <f t="shared" si="13"/>
        <v>0.10035675295281585</v>
      </c>
      <c r="R33" s="24">
        <f t="shared" si="14"/>
        <v>20.24190689220648</v>
      </c>
      <c r="S33" s="24">
        <f t="shared" si="15"/>
        <v>0.50178376476407927</v>
      </c>
      <c r="T33" s="79">
        <f t="shared" si="16"/>
        <v>19.229811547596153</v>
      </c>
      <c r="U33" s="80">
        <f t="shared" si="17"/>
        <v>0.47669457652587521</v>
      </c>
      <c r="W33" s="37"/>
    </row>
    <row r="34" spans="1:23" x14ac:dyDescent="0.3">
      <c r="A34" s="17">
        <f t="shared" si="18"/>
        <v>26</v>
      </c>
      <c r="B34" s="62">
        <v>29718.41</v>
      </c>
      <c r="C34" s="63"/>
      <c r="D34" s="62">
        <f t="shared" si="0"/>
        <v>39998.008019000001</v>
      </c>
      <c r="E34" s="66">
        <f t="shared" si="1"/>
        <v>991.52471917382047</v>
      </c>
      <c r="F34" s="62">
        <f t="shared" si="2"/>
        <v>3333.1673349166672</v>
      </c>
      <c r="G34" s="66">
        <f t="shared" si="3"/>
        <v>82.62705993115172</v>
      </c>
      <c r="H34" s="62">
        <f t="shared" si="4"/>
        <v>0</v>
      </c>
      <c r="I34" s="66">
        <f t="shared" si="5"/>
        <v>0</v>
      </c>
      <c r="J34" s="62">
        <f t="shared" si="6"/>
        <v>0</v>
      </c>
      <c r="K34" s="66">
        <f t="shared" si="7"/>
        <v>0</v>
      </c>
      <c r="L34" s="79">
        <f t="shared" si="8"/>
        <v>20.24190689220648</v>
      </c>
      <c r="M34" s="80">
        <f t="shared" si="9"/>
        <v>0.50178376476407927</v>
      </c>
      <c r="N34" s="79">
        <f t="shared" si="10"/>
        <v>10.12095344610324</v>
      </c>
      <c r="O34" s="80">
        <f t="shared" si="11"/>
        <v>0.25089188238203963</v>
      </c>
      <c r="P34" s="79">
        <f t="shared" si="12"/>
        <v>4.0483813784412961</v>
      </c>
      <c r="Q34" s="80">
        <f t="shared" si="13"/>
        <v>0.10035675295281585</v>
      </c>
      <c r="R34" s="24">
        <f t="shared" si="14"/>
        <v>20.24190689220648</v>
      </c>
      <c r="S34" s="24">
        <f t="shared" si="15"/>
        <v>0.50178376476407927</v>
      </c>
      <c r="T34" s="79">
        <f t="shared" si="16"/>
        <v>19.229811547596153</v>
      </c>
      <c r="U34" s="80">
        <f t="shared" si="17"/>
        <v>0.47669457652587521</v>
      </c>
      <c r="W34" s="37"/>
    </row>
    <row r="35" spans="1:23" x14ac:dyDescent="0.3">
      <c r="A35" s="17">
        <f t="shared" si="18"/>
        <v>27</v>
      </c>
      <c r="B35" s="62">
        <v>29728.76</v>
      </c>
      <c r="C35" s="63"/>
      <c r="D35" s="62">
        <f t="shared" si="0"/>
        <v>40011.938084000001</v>
      </c>
      <c r="E35" s="66">
        <f t="shared" si="1"/>
        <v>991.87003646513756</v>
      </c>
      <c r="F35" s="62">
        <f t="shared" si="2"/>
        <v>3334.3281736666668</v>
      </c>
      <c r="G35" s="66">
        <f t="shared" si="3"/>
        <v>82.655836372094797</v>
      </c>
      <c r="H35" s="62">
        <f t="shared" si="4"/>
        <v>0</v>
      </c>
      <c r="I35" s="66">
        <f t="shared" si="5"/>
        <v>0</v>
      </c>
      <c r="J35" s="62">
        <f t="shared" si="6"/>
        <v>0</v>
      </c>
      <c r="K35" s="66">
        <f t="shared" si="7"/>
        <v>0</v>
      </c>
      <c r="L35" s="79">
        <f t="shared" si="8"/>
        <v>20.248956520242917</v>
      </c>
      <c r="M35" s="80">
        <f t="shared" si="9"/>
        <v>0.50195852047830847</v>
      </c>
      <c r="N35" s="79">
        <f t="shared" si="10"/>
        <v>10.124478260121458</v>
      </c>
      <c r="O35" s="80">
        <f t="shared" si="11"/>
        <v>0.25097926023915423</v>
      </c>
      <c r="P35" s="79">
        <f t="shared" si="12"/>
        <v>4.0497913040485836</v>
      </c>
      <c r="Q35" s="80">
        <f t="shared" si="13"/>
        <v>0.1003917040956617</v>
      </c>
      <c r="R35" s="24">
        <f t="shared" si="14"/>
        <v>20.248956520242917</v>
      </c>
      <c r="S35" s="24">
        <f t="shared" si="15"/>
        <v>0.50195852047830847</v>
      </c>
      <c r="T35" s="79">
        <f t="shared" si="16"/>
        <v>19.236508694230771</v>
      </c>
      <c r="U35" s="80">
        <f t="shared" si="17"/>
        <v>0.47686059445439305</v>
      </c>
      <c r="W35" s="37"/>
    </row>
    <row r="36" spans="1:23" x14ac:dyDescent="0.3">
      <c r="A36" s="25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5"/>
      <c r="S36" s="25"/>
      <c r="T36" s="64"/>
      <c r="U36" s="65"/>
    </row>
  </sheetData>
  <dataConsolidate/>
  <mergeCells count="286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85546875" style="1" bestFit="1" customWidth="1"/>
    <col min="24" max="16384" width="8.85546875" style="1"/>
  </cols>
  <sheetData>
    <row r="1" spans="1:23" ht="16.5" x14ac:dyDescent="0.3">
      <c r="A1" s="5" t="s">
        <v>38</v>
      </c>
      <c r="B1" s="5" t="s">
        <v>1</v>
      </c>
      <c r="C1" s="5" t="s">
        <v>78</v>
      </c>
      <c r="D1" s="5"/>
      <c r="E1" s="6"/>
      <c r="G1" s="5"/>
      <c r="H1" s="5"/>
      <c r="N1" s="35">
        <f>Inhoud!$C$3</f>
        <v>43374</v>
      </c>
      <c r="Q1" s="8" t="s">
        <v>37</v>
      </c>
    </row>
    <row r="2" spans="1:23" x14ac:dyDescent="0.3">
      <c r="A2" s="8"/>
      <c r="T2" s="1" t="s">
        <v>4</v>
      </c>
      <c r="U2" s="12">
        <f>'LOG4'!$U$2</f>
        <v>1.3459000000000001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2"/>
    </row>
    <row r="4" spans="1:23" x14ac:dyDescent="0.3">
      <c r="A4" s="13"/>
      <c r="B4" s="69" t="s">
        <v>5</v>
      </c>
      <c r="C4" s="70"/>
      <c r="D4" s="70"/>
      <c r="E4" s="71"/>
      <c r="F4" s="14" t="s">
        <v>6</v>
      </c>
      <c r="G4" s="15"/>
      <c r="H4" s="69" t="s">
        <v>7</v>
      </c>
      <c r="I4" s="68"/>
      <c r="J4" s="69" t="s">
        <v>8</v>
      </c>
      <c r="K4" s="71"/>
      <c r="L4" s="69" t="s">
        <v>9</v>
      </c>
      <c r="M4" s="70"/>
      <c r="N4" s="70"/>
      <c r="O4" s="70"/>
      <c r="P4" s="70"/>
      <c r="Q4" s="71"/>
      <c r="R4" s="16" t="s">
        <v>10</v>
      </c>
      <c r="S4" s="16"/>
      <c r="T4" s="16"/>
      <c r="U4" s="15"/>
    </row>
    <row r="5" spans="1:23" x14ac:dyDescent="0.3">
      <c r="A5" s="17"/>
      <c r="B5" s="75">
        <v>1</v>
      </c>
      <c r="C5" s="76"/>
      <c r="D5" s="75"/>
      <c r="E5" s="76"/>
      <c r="F5" s="75"/>
      <c r="G5" s="76"/>
      <c r="H5" s="75"/>
      <c r="I5" s="76"/>
      <c r="J5" s="85" t="s">
        <v>11</v>
      </c>
      <c r="K5" s="76"/>
      <c r="L5" s="85" t="s">
        <v>12</v>
      </c>
      <c r="M5" s="86"/>
      <c r="N5" s="86"/>
      <c r="O5" s="86"/>
      <c r="P5" s="86"/>
      <c r="Q5" s="76"/>
      <c r="R5" s="18"/>
      <c r="S5" s="18"/>
      <c r="T5" s="84" t="s">
        <v>13</v>
      </c>
      <c r="U5" s="76"/>
    </row>
    <row r="6" spans="1:23" x14ac:dyDescent="0.3">
      <c r="A6" s="17"/>
      <c r="B6" s="72" t="s">
        <v>14</v>
      </c>
      <c r="C6" s="73"/>
      <c r="D6" s="83">
        <f>Inhoud!$C$3</f>
        <v>43374</v>
      </c>
      <c r="E6" s="78"/>
      <c r="F6" s="19">
        <f>D6</f>
        <v>43374</v>
      </c>
      <c r="G6" s="20"/>
      <c r="H6" s="77"/>
      <c r="I6" s="78"/>
      <c r="J6" s="77"/>
      <c r="K6" s="78"/>
      <c r="L6" s="21">
        <v>1</v>
      </c>
      <c r="M6" s="18"/>
      <c r="N6" s="22">
        <v>0.5</v>
      </c>
      <c r="O6" s="18"/>
      <c r="P6" s="74">
        <v>0.2</v>
      </c>
      <c r="Q6" s="73"/>
      <c r="R6" s="18" t="s">
        <v>7</v>
      </c>
      <c r="S6" s="18"/>
      <c r="T6" s="18"/>
      <c r="U6" s="23"/>
    </row>
    <row r="7" spans="1:23" x14ac:dyDescent="0.3">
      <c r="A7" s="17"/>
      <c r="B7" s="69"/>
      <c r="C7" s="71"/>
      <c r="D7" s="67"/>
      <c r="E7" s="68"/>
      <c r="F7" s="67"/>
      <c r="G7" s="68"/>
      <c r="H7" s="67"/>
      <c r="I7" s="68"/>
      <c r="J7" s="67"/>
      <c r="K7" s="68"/>
      <c r="L7" s="67"/>
      <c r="M7" s="68"/>
      <c r="N7" s="67"/>
      <c r="O7" s="68"/>
      <c r="P7" s="67"/>
      <c r="Q7" s="68"/>
      <c r="R7" s="13"/>
      <c r="S7" s="13"/>
      <c r="T7" s="67"/>
      <c r="U7" s="68"/>
    </row>
    <row r="8" spans="1:23" x14ac:dyDescent="0.3">
      <c r="A8" s="17">
        <v>0</v>
      </c>
      <c r="B8" s="62">
        <v>17770.990000000002</v>
      </c>
      <c r="C8" s="63"/>
      <c r="D8" s="62">
        <f t="shared" ref="D8:D35" si="0">B8*$U$2</f>
        <v>23917.975441000002</v>
      </c>
      <c r="E8" s="66">
        <f t="shared" ref="E8:E35" si="1">D8/40.3399</f>
        <v>592.91112375092655</v>
      </c>
      <c r="F8" s="62">
        <f t="shared" ref="F8:F35" si="2">B8/12*$U$2</f>
        <v>1993.1646200833336</v>
      </c>
      <c r="G8" s="66">
        <f t="shared" ref="G8:G35" si="3">F8/40.3399</f>
        <v>49.409260312577217</v>
      </c>
      <c r="H8" s="62">
        <f t="shared" ref="H8:H35" si="4">((B8&lt;19968.2)*913.03+(B8&gt;19968.2)*(B8&lt;20424.71)*(20424.71-B8+456.51)+(B8&gt;20424.71)*(B8&lt;22659.62)*456.51+(B8&gt;22659.62)*(B8&lt;23116.13)*(23116.13-B8))/12*$U$2</f>
        <v>102.40392308333332</v>
      </c>
      <c r="I8" s="66">
        <f t="shared" ref="I8:I35" si="5">H8/40.3399</f>
        <v>2.538526944373519</v>
      </c>
      <c r="J8" s="62">
        <f t="shared" ref="J8:J35" si="6">((B8&lt;19968.2)*456.51+(B8&gt;19968.2)*(B8&lt;20196.46)*(20196.46-B8+228.26)+(B8&gt;20196.46)*(B8&lt;22659.62)*228.26+(B8&gt;22659.62)*(B8&lt;22887.88)*(22887.88-B8))/12*$U$2</f>
        <v>51.201400749999998</v>
      </c>
      <c r="K8" s="66">
        <f t="shared" ref="K8:K35" si="7">J8/40.3399</f>
        <v>1.2692495705244682</v>
      </c>
      <c r="L8" s="79">
        <f t="shared" ref="L8:L35" si="8">D8/1976</f>
        <v>12.104238583502026</v>
      </c>
      <c r="M8" s="80">
        <f t="shared" ref="M8:M35" si="9">L8/40.3399</f>
        <v>0.30005623671605597</v>
      </c>
      <c r="N8" s="79">
        <f t="shared" ref="N8:N35" si="10">L8/2</f>
        <v>6.0521192917510129</v>
      </c>
      <c r="O8" s="80">
        <f t="shared" ref="O8:O35" si="11">N8/40.3399</f>
        <v>0.15002811835802798</v>
      </c>
      <c r="P8" s="79">
        <f t="shared" ref="P8:P35" si="12">L8/5</f>
        <v>2.420847716700405</v>
      </c>
      <c r="Q8" s="80">
        <f t="shared" ref="Q8:Q35" si="13">P8/40.3399</f>
        <v>6.0011247343211185E-2</v>
      </c>
      <c r="R8" s="24">
        <f t="shared" ref="R8:R35" si="14">(F8+H8)/1976*12</f>
        <v>12.726124756072878</v>
      </c>
      <c r="S8" s="24">
        <f t="shared" ref="S8:S35" si="15">R8/40.3399</f>
        <v>0.31547239224868873</v>
      </c>
      <c r="T8" s="79">
        <f t="shared" ref="T8:T35" si="16">D8/2080</f>
        <v>11.499026654326924</v>
      </c>
      <c r="U8" s="80">
        <f t="shared" ref="U8:U35" si="17">T8/40.3399</f>
        <v>0.28505342488025315</v>
      </c>
      <c r="W8" s="37"/>
    </row>
    <row r="9" spans="1:23" x14ac:dyDescent="0.3">
      <c r="A9" s="17">
        <f t="shared" ref="A9:A35" si="18">+A8+1</f>
        <v>1</v>
      </c>
      <c r="B9" s="62">
        <v>18046.03</v>
      </c>
      <c r="C9" s="63"/>
      <c r="D9" s="62">
        <f t="shared" si="0"/>
        <v>24288.151776999999</v>
      </c>
      <c r="E9" s="66">
        <f t="shared" si="1"/>
        <v>602.08755542279482</v>
      </c>
      <c r="F9" s="62">
        <f t="shared" si="2"/>
        <v>2024.0126480833335</v>
      </c>
      <c r="G9" s="66">
        <f t="shared" si="3"/>
        <v>50.173962951899568</v>
      </c>
      <c r="H9" s="62">
        <f t="shared" si="4"/>
        <v>102.40392308333332</v>
      </c>
      <c r="I9" s="66">
        <f t="shared" si="5"/>
        <v>2.538526944373519</v>
      </c>
      <c r="J9" s="62">
        <f t="shared" si="6"/>
        <v>51.201400749999998</v>
      </c>
      <c r="K9" s="66">
        <f t="shared" si="7"/>
        <v>1.2692495705244682</v>
      </c>
      <c r="L9" s="79">
        <f t="shared" si="8"/>
        <v>12.291574785931173</v>
      </c>
      <c r="M9" s="80">
        <f t="shared" si="9"/>
        <v>0.30470017986983539</v>
      </c>
      <c r="N9" s="79">
        <f t="shared" si="10"/>
        <v>6.1457873929655866</v>
      </c>
      <c r="O9" s="80">
        <f t="shared" si="11"/>
        <v>0.15235008993491769</v>
      </c>
      <c r="P9" s="79">
        <f t="shared" si="12"/>
        <v>2.4583149571862348</v>
      </c>
      <c r="Q9" s="80">
        <f t="shared" si="13"/>
        <v>6.0940035973967084E-2</v>
      </c>
      <c r="R9" s="24">
        <f t="shared" si="14"/>
        <v>12.913460958502027</v>
      </c>
      <c r="S9" s="24">
        <f t="shared" si="15"/>
        <v>0.3201163354024682</v>
      </c>
      <c r="T9" s="79">
        <f t="shared" si="16"/>
        <v>11.676996046634615</v>
      </c>
      <c r="U9" s="80">
        <f t="shared" si="17"/>
        <v>0.28946517087634366</v>
      </c>
      <c r="W9" s="37"/>
    </row>
    <row r="10" spans="1:23" x14ac:dyDescent="0.3">
      <c r="A10" s="17">
        <f t="shared" si="18"/>
        <v>2</v>
      </c>
      <c r="B10" s="62">
        <v>18659.52</v>
      </c>
      <c r="C10" s="63"/>
      <c r="D10" s="62">
        <f t="shared" si="0"/>
        <v>25113.847968000002</v>
      </c>
      <c r="E10" s="66">
        <f t="shared" si="1"/>
        <v>622.55602934067758</v>
      </c>
      <c r="F10" s="62">
        <f t="shared" si="2"/>
        <v>2092.8206640000003</v>
      </c>
      <c r="G10" s="66">
        <f t="shared" si="3"/>
        <v>51.879669111723139</v>
      </c>
      <c r="H10" s="62">
        <f t="shared" si="4"/>
        <v>102.40392308333332</v>
      </c>
      <c r="I10" s="66">
        <f t="shared" si="5"/>
        <v>2.538526944373519</v>
      </c>
      <c r="J10" s="62">
        <f t="shared" si="6"/>
        <v>51.201400749999998</v>
      </c>
      <c r="K10" s="66">
        <f t="shared" si="7"/>
        <v>1.2692495705244682</v>
      </c>
      <c r="L10" s="79">
        <f t="shared" si="8"/>
        <v>12.709437230769232</v>
      </c>
      <c r="M10" s="80">
        <f t="shared" si="9"/>
        <v>0.31505871930196239</v>
      </c>
      <c r="N10" s="79">
        <f t="shared" si="10"/>
        <v>6.3547186153846162</v>
      </c>
      <c r="O10" s="80">
        <f t="shared" si="11"/>
        <v>0.15752935965098119</v>
      </c>
      <c r="P10" s="79">
        <f t="shared" si="12"/>
        <v>2.5418874461538463</v>
      </c>
      <c r="Q10" s="80">
        <f t="shared" si="13"/>
        <v>6.3011743860392475E-2</v>
      </c>
      <c r="R10" s="24">
        <f t="shared" si="14"/>
        <v>13.331323403340082</v>
      </c>
      <c r="S10" s="24">
        <f t="shared" si="15"/>
        <v>0.33047487483459509</v>
      </c>
      <c r="T10" s="79">
        <f t="shared" si="16"/>
        <v>12.07396536923077</v>
      </c>
      <c r="U10" s="80">
        <f t="shared" si="17"/>
        <v>0.29930578333686425</v>
      </c>
      <c r="W10" s="37"/>
    </row>
    <row r="11" spans="1:23" x14ac:dyDescent="0.3">
      <c r="A11" s="17">
        <f t="shared" si="18"/>
        <v>3</v>
      </c>
      <c r="B11" s="62">
        <v>19361.84</v>
      </c>
      <c r="C11" s="63"/>
      <c r="D11" s="62">
        <f t="shared" si="0"/>
        <v>26059.100456000004</v>
      </c>
      <c r="E11" s="66">
        <f t="shared" si="1"/>
        <v>645.98822644577706</v>
      </c>
      <c r="F11" s="62">
        <f t="shared" si="2"/>
        <v>2171.5917046666668</v>
      </c>
      <c r="G11" s="66">
        <f t="shared" si="3"/>
        <v>53.832352203814757</v>
      </c>
      <c r="H11" s="62">
        <f t="shared" si="4"/>
        <v>102.40392308333332</v>
      </c>
      <c r="I11" s="66">
        <f t="shared" si="5"/>
        <v>2.538526944373519</v>
      </c>
      <c r="J11" s="62">
        <f t="shared" si="6"/>
        <v>51.201400749999998</v>
      </c>
      <c r="K11" s="66">
        <f t="shared" si="7"/>
        <v>1.2692495705244682</v>
      </c>
      <c r="L11" s="79">
        <f t="shared" si="8"/>
        <v>13.187803874493929</v>
      </c>
      <c r="M11" s="80">
        <f t="shared" si="9"/>
        <v>0.3269171186466483</v>
      </c>
      <c r="N11" s="79">
        <f t="shared" si="10"/>
        <v>6.5939019372469643</v>
      </c>
      <c r="O11" s="80">
        <f t="shared" si="11"/>
        <v>0.16345855932332415</v>
      </c>
      <c r="P11" s="79">
        <f t="shared" si="12"/>
        <v>2.6375607748987857</v>
      </c>
      <c r="Q11" s="80">
        <f t="shared" si="13"/>
        <v>6.5383423729329662E-2</v>
      </c>
      <c r="R11" s="24">
        <f t="shared" si="14"/>
        <v>13.809690047064779</v>
      </c>
      <c r="S11" s="24">
        <f t="shared" si="15"/>
        <v>0.342333274179281</v>
      </c>
      <c r="T11" s="79">
        <f t="shared" si="16"/>
        <v>12.528413680769233</v>
      </c>
      <c r="U11" s="80">
        <f t="shared" si="17"/>
        <v>0.31057126271431595</v>
      </c>
      <c r="W11" s="37"/>
    </row>
    <row r="12" spans="1:23" x14ac:dyDescent="0.3">
      <c r="A12" s="17">
        <f t="shared" si="18"/>
        <v>4</v>
      </c>
      <c r="B12" s="62">
        <v>20060.82</v>
      </c>
      <c r="C12" s="63"/>
      <c r="D12" s="62">
        <f t="shared" si="0"/>
        <v>26999.857638000001</v>
      </c>
      <c r="E12" s="66">
        <f t="shared" si="1"/>
        <v>669.30898782594898</v>
      </c>
      <c r="F12" s="62">
        <f t="shared" si="2"/>
        <v>2249.9881365000001</v>
      </c>
      <c r="G12" s="66">
        <f t="shared" si="3"/>
        <v>55.775748985495753</v>
      </c>
      <c r="H12" s="62">
        <f t="shared" si="4"/>
        <v>92.014696666666609</v>
      </c>
      <c r="I12" s="66">
        <f t="shared" si="5"/>
        <v>2.2809847487640429</v>
      </c>
      <c r="J12" s="62">
        <f t="shared" si="6"/>
        <v>40.814417499999934</v>
      </c>
      <c r="K12" s="66">
        <f t="shared" si="7"/>
        <v>1.0117629815641569</v>
      </c>
      <c r="L12" s="79">
        <f t="shared" si="8"/>
        <v>13.663895565789474</v>
      </c>
      <c r="M12" s="80">
        <f t="shared" si="9"/>
        <v>0.33871912339369892</v>
      </c>
      <c r="N12" s="79">
        <f t="shared" si="10"/>
        <v>6.831947782894737</v>
      </c>
      <c r="O12" s="80">
        <f t="shared" si="11"/>
        <v>0.16935956169684946</v>
      </c>
      <c r="P12" s="79">
        <f t="shared" si="12"/>
        <v>2.7327791131578949</v>
      </c>
      <c r="Q12" s="80">
        <f t="shared" si="13"/>
        <v>6.7743824678739781E-2</v>
      </c>
      <c r="R12" s="24">
        <f t="shared" si="14"/>
        <v>14.222689270242913</v>
      </c>
      <c r="S12" s="24">
        <f t="shared" si="15"/>
        <v>0.35257125749550478</v>
      </c>
      <c r="T12" s="79">
        <f t="shared" si="16"/>
        <v>12.9807007875</v>
      </c>
      <c r="U12" s="80">
        <f t="shared" si="17"/>
        <v>0.32178316722401396</v>
      </c>
      <c r="W12" s="37"/>
    </row>
    <row r="13" spans="1:23" x14ac:dyDescent="0.3">
      <c r="A13" s="17">
        <f t="shared" si="18"/>
        <v>5</v>
      </c>
      <c r="B13" s="62">
        <v>20066.45</v>
      </c>
      <c r="C13" s="63"/>
      <c r="D13" s="62">
        <f t="shared" si="0"/>
        <v>27007.435055000002</v>
      </c>
      <c r="E13" s="66">
        <f t="shared" si="1"/>
        <v>669.49682708682974</v>
      </c>
      <c r="F13" s="62">
        <f t="shared" si="2"/>
        <v>2250.6195879166667</v>
      </c>
      <c r="G13" s="66">
        <f t="shared" si="3"/>
        <v>55.791402257235802</v>
      </c>
      <c r="H13" s="62">
        <f t="shared" si="4"/>
        <v>91.383245249999831</v>
      </c>
      <c r="I13" s="66">
        <f t="shared" si="5"/>
        <v>2.2653314770239845</v>
      </c>
      <c r="J13" s="62">
        <f t="shared" si="6"/>
        <v>40.182966083333156</v>
      </c>
      <c r="K13" s="66">
        <f t="shared" si="7"/>
        <v>0.99610970982409863</v>
      </c>
      <c r="L13" s="79">
        <f t="shared" si="8"/>
        <v>13.667730290991903</v>
      </c>
      <c r="M13" s="80">
        <f t="shared" si="9"/>
        <v>0.33881418374839561</v>
      </c>
      <c r="N13" s="79">
        <f t="shared" si="10"/>
        <v>6.8338651454959516</v>
      </c>
      <c r="O13" s="80">
        <f t="shared" si="11"/>
        <v>0.16940709187419781</v>
      </c>
      <c r="P13" s="79">
        <f t="shared" si="12"/>
        <v>2.7335460581983808</v>
      </c>
      <c r="Q13" s="80">
        <f t="shared" si="13"/>
        <v>6.7762836749679117E-2</v>
      </c>
      <c r="R13" s="24">
        <f t="shared" si="14"/>
        <v>14.222689270242912</v>
      </c>
      <c r="S13" s="24">
        <f t="shared" si="15"/>
        <v>0.35257125749550472</v>
      </c>
      <c r="T13" s="79">
        <f t="shared" si="16"/>
        <v>12.984343776442309</v>
      </c>
      <c r="U13" s="80">
        <f t="shared" si="17"/>
        <v>0.32187347456097581</v>
      </c>
      <c r="W13" s="37"/>
    </row>
    <row r="14" spans="1:23" x14ac:dyDescent="0.3">
      <c r="A14" s="17">
        <f t="shared" si="18"/>
        <v>6</v>
      </c>
      <c r="B14" s="62">
        <v>21062.67</v>
      </c>
      <c r="C14" s="63"/>
      <c r="D14" s="62">
        <f t="shared" si="0"/>
        <v>28348.247553000001</v>
      </c>
      <c r="E14" s="66">
        <f t="shared" si="1"/>
        <v>702.73470070575286</v>
      </c>
      <c r="F14" s="62">
        <f t="shared" si="2"/>
        <v>2362.3539627499999</v>
      </c>
      <c r="G14" s="66">
        <f t="shared" si="3"/>
        <v>58.561225058812738</v>
      </c>
      <c r="H14" s="62">
        <f t="shared" si="4"/>
        <v>51.201400749999998</v>
      </c>
      <c r="I14" s="66">
        <f t="shared" si="5"/>
        <v>1.2692495705244682</v>
      </c>
      <c r="J14" s="62">
        <f t="shared" si="6"/>
        <v>25.601261166666667</v>
      </c>
      <c r="K14" s="66">
        <f t="shared" si="7"/>
        <v>0.63463868692452552</v>
      </c>
      <c r="L14" s="79">
        <f t="shared" si="8"/>
        <v>14.346279126012146</v>
      </c>
      <c r="M14" s="80">
        <f t="shared" si="9"/>
        <v>0.35563496999278993</v>
      </c>
      <c r="N14" s="79">
        <f t="shared" si="10"/>
        <v>7.1731395630060728</v>
      </c>
      <c r="O14" s="80">
        <f t="shared" si="11"/>
        <v>0.17781748499639496</v>
      </c>
      <c r="P14" s="79">
        <f t="shared" si="12"/>
        <v>2.8692558252024289</v>
      </c>
      <c r="Q14" s="80">
        <f t="shared" si="13"/>
        <v>7.1126993998557972E-2</v>
      </c>
      <c r="R14" s="24">
        <f t="shared" si="14"/>
        <v>14.657218806680163</v>
      </c>
      <c r="S14" s="24">
        <f t="shared" si="15"/>
        <v>0.36334296333605592</v>
      </c>
      <c r="T14" s="79">
        <f t="shared" si="16"/>
        <v>13.628965169711538</v>
      </c>
      <c r="U14" s="80">
        <f t="shared" si="17"/>
        <v>0.33785322149315039</v>
      </c>
      <c r="W14" s="37"/>
    </row>
    <row r="15" spans="1:23" x14ac:dyDescent="0.3">
      <c r="A15" s="17">
        <f t="shared" si="18"/>
        <v>7</v>
      </c>
      <c r="B15" s="62">
        <v>21073.48</v>
      </c>
      <c r="C15" s="63"/>
      <c r="D15" s="62">
        <f t="shared" si="0"/>
        <v>28362.796732000003</v>
      </c>
      <c r="E15" s="66">
        <f t="shared" si="1"/>
        <v>703.09536543223965</v>
      </c>
      <c r="F15" s="62">
        <f t="shared" si="2"/>
        <v>2363.5663943333334</v>
      </c>
      <c r="G15" s="66">
        <f t="shared" si="3"/>
        <v>58.591280452686632</v>
      </c>
      <c r="H15" s="62">
        <f t="shared" si="4"/>
        <v>51.201400749999998</v>
      </c>
      <c r="I15" s="66">
        <f t="shared" si="5"/>
        <v>1.2692495705244682</v>
      </c>
      <c r="J15" s="62">
        <f t="shared" si="6"/>
        <v>25.601261166666667</v>
      </c>
      <c r="K15" s="66">
        <f t="shared" si="7"/>
        <v>0.63463868692452552</v>
      </c>
      <c r="L15" s="79">
        <f t="shared" si="8"/>
        <v>14.353642070850203</v>
      </c>
      <c r="M15" s="80">
        <f t="shared" si="9"/>
        <v>0.35581749262765161</v>
      </c>
      <c r="N15" s="79">
        <f t="shared" si="10"/>
        <v>7.1768210354251014</v>
      </c>
      <c r="O15" s="80">
        <f t="shared" si="11"/>
        <v>0.17790874631382581</v>
      </c>
      <c r="P15" s="79">
        <f t="shared" si="12"/>
        <v>2.8707284141700407</v>
      </c>
      <c r="Q15" s="80">
        <f t="shared" si="13"/>
        <v>7.1163498525530319E-2</v>
      </c>
      <c r="R15" s="24">
        <f t="shared" si="14"/>
        <v>14.66458175151822</v>
      </c>
      <c r="S15" s="24">
        <f t="shared" si="15"/>
        <v>0.36352548597091761</v>
      </c>
      <c r="T15" s="79">
        <f t="shared" si="16"/>
        <v>13.635959967307693</v>
      </c>
      <c r="U15" s="80">
        <f t="shared" si="17"/>
        <v>0.33802661799626904</v>
      </c>
      <c r="W15" s="37"/>
    </row>
    <row r="16" spans="1:23" x14ac:dyDescent="0.3">
      <c r="A16" s="17">
        <f t="shared" si="18"/>
        <v>8</v>
      </c>
      <c r="B16" s="62">
        <v>22069.7</v>
      </c>
      <c r="C16" s="63"/>
      <c r="D16" s="62">
        <f t="shared" si="0"/>
        <v>29703.609230000002</v>
      </c>
      <c r="E16" s="66">
        <f t="shared" si="1"/>
        <v>736.33323905116276</v>
      </c>
      <c r="F16" s="62">
        <f t="shared" si="2"/>
        <v>2475.3007691666667</v>
      </c>
      <c r="G16" s="66">
        <f t="shared" si="3"/>
        <v>61.361103254263561</v>
      </c>
      <c r="H16" s="62">
        <f t="shared" si="4"/>
        <v>51.201400749999998</v>
      </c>
      <c r="I16" s="66">
        <f t="shared" si="5"/>
        <v>1.2692495705244682</v>
      </c>
      <c r="J16" s="62">
        <f t="shared" si="6"/>
        <v>25.601261166666667</v>
      </c>
      <c r="K16" s="66">
        <f t="shared" si="7"/>
        <v>0.63463868692452552</v>
      </c>
      <c r="L16" s="79">
        <f t="shared" si="8"/>
        <v>15.032190905870447</v>
      </c>
      <c r="M16" s="80">
        <f t="shared" si="9"/>
        <v>0.37263827887204598</v>
      </c>
      <c r="N16" s="79">
        <f t="shared" si="10"/>
        <v>7.5160954529352235</v>
      </c>
      <c r="O16" s="80">
        <f t="shared" si="11"/>
        <v>0.18631913943602299</v>
      </c>
      <c r="P16" s="79">
        <f t="shared" si="12"/>
        <v>3.0064381811740892</v>
      </c>
      <c r="Q16" s="80">
        <f t="shared" si="13"/>
        <v>7.4527655774409188E-2</v>
      </c>
      <c r="R16" s="24">
        <f t="shared" si="14"/>
        <v>15.343130586538464</v>
      </c>
      <c r="S16" s="24">
        <f t="shared" si="15"/>
        <v>0.38034627221531198</v>
      </c>
      <c r="T16" s="79">
        <f t="shared" si="16"/>
        <v>14.280581360576925</v>
      </c>
      <c r="U16" s="80">
        <f t="shared" si="17"/>
        <v>0.35400636492844367</v>
      </c>
      <c r="W16" s="37"/>
    </row>
    <row r="17" spans="1:23" x14ac:dyDescent="0.3">
      <c r="A17" s="17">
        <f t="shared" si="18"/>
        <v>9</v>
      </c>
      <c r="B17" s="62">
        <v>22080.55</v>
      </c>
      <c r="C17" s="63"/>
      <c r="D17" s="62">
        <f t="shared" si="0"/>
        <v>29718.212245000002</v>
      </c>
      <c r="E17" s="66">
        <f t="shared" si="1"/>
        <v>736.6952383372294</v>
      </c>
      <c r="F17" s="62">
        <f t="shared" si="2"/>
        <v>2476.5176870833334</v>
      </c>
      <c r="G17" s="66">
        <f t="shared" si="3"/>
        <v>61.391269861435781</v>
      </c>
      <c r="H17" s="62">
        <f t="shared" si="4"/>
        <v>51.201400749999998</v>
      </c>
      <c r="I17" s="66">
        <f t="shared" si="5"/>
        <v>1.2692495705244682</v>
      </c>
      <c r="J17" s="62">
        <f t="shared" si="6"/>
        <v>25.601261166666667</v>
      </c>
      <c r="K17" s="66">
        <f t="shared" si="7"/>
        <v>0.63463868692452552</v>
      </c>
      <c r="L17" s="79">
        <f t="shared" si="8"/>
        <v>15.039581095647774</v>
      </c>
      <c r="M17" s="80">
        <f t="shared" si="9"/>
        <v>0.37282147689131045</v>
      </c>
      <c r="N17" s="79">
        <f t="shared" si="10"/>
        <v>7.5197905478238871</v>
      </c>
      <c r="O17" s="80">
        <f t="shared" si="11"/>
        <v>0.18641073844565523</v>
      </c>
      <c r="P17" s="79">
        <f t="shared" si="12"/>
        <v>3.0079162191295548</v>
      </c>
      <c r="Q17" s="80">
        <f t="shared" si="13"/>
        <v>7.4564295378262091E-2</v>
      </c>
      <c r="R17" s="24">
        <f t="shared" si="14"/>
        <v>15.35052077631579</v>
      </c>
      <c r="S17" s="24">
        <f t="shared" si="15"/>
        <v>0.38052947023457645</v>
      </c>
      <c r="T17" s="79">
        <f t="shared" si="16"/>
        <v>14.287602040865385</v>
      </c>
      <c r="U17" s="80">
        <f t="shared" si="17"/>
        <v>0.35418040304674492</v>
      </c>
      <c r="W17" s="37"/>
    </row>
    <row r="18" spans="1:23" x14ac:dyDescent="0.3">
      <c r="A18" s="17">
        <f t="shared" si="18"/>
        <v>10</v>
      </c>
      <c r="B18" s="62">
        <v>23076.77</v>
      </c>
      <c r="C18" s="63"/>
      <c r="D18" s="62">
        <f t="shared" si="0"/>
        <v>31059.024743000002</v>
      </c>
      <c r="E18" s="66">
        <f t="shared" si="1"/>
        <v>769.93311195615263</v>
      </c>
      <c r="F18" s="62">
        <f t="shared" si="2"/>
        <v>2588.2520619166671</v>
      </c>
      <c r="G18" s="66">
        <f t="shared" si="3"/>
        <v>64.161092663012724</v>
      </c>
      <c r="H18" s="62">
        <f t="shared" si="4"/>
        <v>4.4145520000000662</v>
      </c>
      <c r="I18" s="66">
        <f t="shared" si="5"/>
        <v>0.10943388555747699</v>
      </c>
      <c r="J18" s="62">
        <f t="shared" si="6"/>
        <v>0</v>
      </c>
      <c r="K18" s="66">
        <f t="shared" si="7"/>
        <v>0</v>
      </c>
      <c r="L18" s="79">
        <f t="shared" si="8"/>
        <v>15.718129930668017</v>
      </c>
      <c r="M18" s="80">
        <f t="shared" si="9"/>
        <v>0.38964226313570477</v>
      </c>
      <c r="N18" s="79">
        <f t="shared" si="10"/>
        <v>7.8590649653340083</v>
      </c>
      <c r="O18" s="80">
        <f t="shared" si="11"/>
        <v>0.19482113156785238</v>
      </c>
      <c r="P18" s="79">
        <f t="shared" si="12"/>
        <v>3.1436259861336033</v>
      </c>
      <c r="Q18" s="80">
        <f t="shared" si="13"/>
        <v>7.7928452627140959E-2</v>
      </c>
      <c r="R18" s="24">
        <f t="shared" si="14"/>
        <v>15.744938950910935</v>
      </c>
      <c r="S18" s="24">
        <f t="shared" si="15"/>
        <v>0.3903068413880782</v>
      </c>
      <c r="T18" s="79">
        <f t="shared" si="16"/>
        <v>14.932223434134617</v>
      </c>
      <c r="U18" s="80">
        <f t="shared" si="17"/>
        <v>0.37016014997891955</v>
      </c>
      <c r="W18" s="37"/>
    </row>
    <row r="19" spans="1:23" x14ac:dyDescent="0.3">
      <c r="A19" s="17">
        <f t="shared" si="18"/>
        <v>11</v>
      </c>
      <c r="B19" s="62">
        <v>23087.58</v>
      </c>
      <c r="C19" s="63"/>
      <c r="D19" s="62">
        <f t="shared" si="0"/>
        <v>31073.573922000003</v>
      </c>
      <c r="E19" s="66">
        <f t="shared" si="1"/>
        <v>770.2937766826393</v>
      </c>
      <c r="F19" s="62">
        <f t="shared" si="2"/>
        <v>2589.4644935000006</v>
      </c>
      <c r="G19" s="66">
        <f t="shared" si="3"/>
        <v>64.191148056886618</v>
      </c>
      <c r="H19" s="62">
        <f t="shared" si="4"/>
        <v>3.2021204166665851</v>
      </c>
      <c r="I19" s="66">
        <f t="shared" si="5"/>
        <v>7.937849168358338E-2</v>
      </c>
      <c r="J19" s="62">
        <f t="shared" si="6"/>
        <v>0</v>
      </c>
      <c r="K19" s="66">
        <f t="shared" si="7"/>
        <v>0</v>
      </c>
      <c r="L19" s="79">
        <f t="shared" si="8"/>
        <v>15.725492875506074</v>
      </c>
      <c r="M19" s="80">
        <f t="shared" si="9"/>
        <v>0.38982478577056645</v>
      </c>
      <c r="N19" s="79">
        <f t="shared" si="10"/>
        <v>7.8627464377530369</v>
      </c>
      <c r="O19" s="80">
        <f t="shared" si="11"/>
        <v>0.19491239288528323</v>
      </c>
      <c r="P19" s="79">
        <f t="shared" si="12"/>
        <v>3.1450985751012146</v>
      </c>
      <c r="Q19" s="80">
        <f t="shared" si="13"/>
        <v>7.7964957154113293E-2</v>
      </c>
      <c r="R19" s="24">
        <f t="shared" si="14"/>
        <v>15.744938950910935</v>
      </c>
      <c r="S19" s="24">
        <f t="shared" si="15"/>
        <v>0.3903068413880782</v>
      </c>
      <c r="T19" s="79">
        <f t="shared" si="16"/>
        <v>14.93921823173077</v>
      </c>
      <c r="U19" s="80">
        <f t="shared" si="17"/>
        <v>0.37033354648203815</v>
      </c>
      <c r="W19" s="37"/>
    </row>
    <row r="20" spans="1:23" x14ac:dyDescent="0.3">
      <c r="A20" s="17">
        <f t="shared" si="18"/>
        <v>12</v>
      </c>
      <c r="B20" s="62">
        <v>24083.71</v>
      </c>
      <c r="C20" s="63"/>
      <c r="D20" s="62">
        <f t="shared" si="0"/>
        <v>32414.265289000003</v>
      </c>
      <c r="E20" s="66">
        <f t="shared" si="1"/>
        <v>803.52864754250766</v>
      </c>
      <c r="F20" s="62">
        <f t="shared" si="2"/>
        <v>2701.1887740833331</v>
      </c>
      <c r="G20" s="66">
        <f t="shared" si="3"/>
        <v>66.96072062854229</v>
      </c>
      <c r="H20" s="62">
        <f t="shared" si="4"/>
        <v>0</v>
      </c>
      <c r="I20" s="66">
        <f t="shared" si="5"/>
        <v>0</v>
      </c>
      <c r="J20" s="62">
        <f t="shared" si="6"/>
        <v>0</v>
      </c>
      <c r="K20" s="66">
        <f t="shared" si="7"/>
        <v>0</v>
      </c>
      <c r="L20" s="79">
        <f t="shared" si="8"/>
        <v>16.403980409412956</v>
      </c>
      <c r="M20" s="80">
        <f t="shared" si="9"/>
        <v>0.40664405240005441</v>
      </c>
      <c r="N20" s="79">
        <f t="shared" si="10"/>
        <v>8.2019902047064779</v>
      </c>
      <c r="O20" s="80">
        <f t="shared" si="11"/>
        <v>0.20332202620002721</v>
      </c>
      <c r="P20" s="79">
        <f t="shared" si="12"/>
        <v>3.280796081882591</v>
      </c>
      <c r="Q20" s="80">
        <f t="shared" si="13"/>
        <v>8.132881048001088E-2</v>
      </c>
      <c r="R20" s="24">
        <f t="shared" si="14"/>
        <v>16.403980409412952</v>
      </c>
      <c r="S20" s="24">
        <f t="shared" si="15"/>
        <v>0.40664405240005436</v>
      </c>
      <c r="T20" s="79">
        <f t="shared" si="16"/>
        <v>15.58378138894231</v>
      </c>
      <c r="U20" s="80">
        <f t="shared" si="17"/>
        <v>0.38631184978005173</v>
      </c>
      <c r="W20" s="37"/>
    </row>
    <row r="21" spans="1:23" x14ac:dyDescent="0.3">
      <c r="A21" s="17">
        <f t="shared" si="18"/>
        <v>13</v>
      </c>
      <c r="B21" s="62">
        <v>24094.65</v>
      </c>
      <c r="C21" s="63"/>
      <c r="D21" s="62">
        <f t="shared" si="0"/>
        <v>32428.989435000003</v>
      </c>
      <c r="E21" s="66">
        <f t="shared" si="1"/>
        <v>803.89364958762917</v>
      </c>
      <c r="F21" s="62">
        <f t="shared" si="2"/>
        <v>2702.4157862500001</v>
      </c>
      <c r="G21" s="66">
        <f t="shared" si="3"/>
        <v>66.991137465635759</v>
      </c>
      <c r="H21" s="62">
        <f t="shared" si="4"/>
        <v>0</v>
      </c>
      <c r="I21" s="66">
        <f t="shared" si="5"/>
        <v>0</v>
      </c>
      <c r="J21" s="62">
        <f t="shared" si="6"/>
        <v>0</v>
      </c>
      <c r="K21" s="66">
        <f t="shared" si="7"/>
        <v>0</v>
      </c>
      <c r="L21" s="79">
        <f t="shared" si="8"/>
        <v>16.411431900303647</v>
      </c>
      <c r="M21" s="80">
        <f t="shared" si="9"/>
        <v>0.40682877003422535</v>
      </c>
      <c r="N21" s="79">
        <f t="shared" si="10"/>
        <v>8.2057159501518235</v>
      </c>
      <c r="O21" s="80">
        <f t="shared" si="11"/>
        <v>0.20341438501711268</v>
      </c>
      <c r="P21" s="79">
        <f t="shared" si="12"/>
        <v>3.2822863800607296</v>
      </c>
      <c r="Q21" s="80">
        <f t="shared" si="13"/>
        <v>8.1365754006845079E-2</v>
      </c>
      <c r="R21" s="24">
        <f t="shared" si="14"/>
        <v>16.411431900303644</v>
      </c>
      <c r="S21" s="24">
        <f t="shared" si="15"/>
        <v>0.40682877003422524</v>
      </c>
      <c r="T21" s="79">
        <f t="shared" si="16"/>
        <v>15.590860305288462</v>
      </c>
      <c r="U21" s="80">
        <f t="shared" si="17"/>
        <v>0.38648733153251402</v>
      </c>
      <c r="W21" s="37"/>
    </row>
    <row r="22" spans="1:23" x14ac:dyDescent="0.3">
      <c r="A22" s="17">
        <f t="shared" si="18"/>
        <v>14</v>
      </c>
      <c r="B22" s="62">
        <v>25090.87</v>
      </c>
      <c r="C22" s="63"/>
      <c r="D22" s="62">
        <f t="shared" si="0"/>
        <v>33769.801933000002</v>
      </c>
      <c r="E22" s="66">
        <f t="shared" si="1"/>
        <v>837.1315232065524</v>
      </c>
      <c r="F22" s="62">
        <f t="shared" si="2"/>
        <v>2814.1501610833334</v>
      </c>
      <c r="G22" s="66">
        <f t="shared" si="3"/>
        <v>69.760960267212695</v>
      </c>
      <c r="H22" s="62">
        <f t="shared" si="4"/>
        <v>0</v>
      </c>
      <c r="I22" s="66">
        <f t="shared" si="5"/>
        <v>0</v>
      </c>
      <c r="J22" s="62">
        <f t="shared" si="6"/>
        <v>0</v>
      </c>
      <c r="K22" s="66">
        <f t="shared" si="7"/>
        <v>0</v>
      </c>
      <c r="L22" s="79">
        <f t="shared" si="8"/>
        <v>17.089980735323888</v>
      </c>
      <c r="M22" s="80">
        <f t="shared" si="9"/>
        <v>0.42364955627861961</v>
      </c>
      <c r="N22" s="79">
        <f t="shared" si="10"/>
        <v>8.5449903676619439</v>
      </c>
      <c r="O22" s="80">
        <f t="shared" si="11"/>
        <v>0.21182477813930981</v>
      </c>
      <c r="P22" s="79">
        <f t="shared" si="12"/>
        <v>3.4179961470647777</v>
      </c>
      <c r="Q22" s="80">
        <f t="shared" si="13"/>
        <v>8.4729911255723933E-2</v>
      </c>
      <c r="R22" s="24">
        <f t="shared" si="14"/>
        <v>17.089980735323884</v>
      </c>
      <c r="S22" s="24">
        <f t="shared" si="15"/>
        <v>0.42364955627861955</v>
      </c>
      <c r="T22" s="79">
        <f t="shared" si="16"/>
        <v>16.235481698557692</v>
      </c>
      <c r="U22" s="80">
        <f t="shared" si="17"/>
        <v>0.4024670784646886</v>
      </c>
      <c r="W22" s="37"/>
    </row>
    <row r="23" spans="1:23" x14ac:dyDescent="0.3">
      <c r="A23" s="17">
        <f t="shared" si="18"/>
        <v>15</v>
      </c>
      <c r="B23" s="62">
        <v>25101.68</v>
      </c>
      <c r="C23" s="63"/>
      <c r="D23" s="62">
        <f t="shared" si="0"/>
        <v>33784.351112000004</v>
      </c>
      <c r="E23" s="66">
        <f t="shared" si="1"/>
        <v>837.49218793303908</v>
      </c>
      <c r="F23" s="62">
        <f t="shared" si="2"/>
        <v>2815.3625926666673</v>
      </c>
      <c r="G23" s="66">
        <f t="shared" si="3"/>
        <v>69.791015661086604</v>
      </c>
      <c r="H23" s="62">
        <f t="shared" si="4"/>
        <v>0</v>
      </c>
      <c r="I23" s="66">
        <f t="shared" si="5"/>
        <v>0</v>
      </c>
      <c r="J23" s="62">
        <f t="shared" si="6"/>
        <v>0</v>
      </c>
      <c r="K23" s="66">
        <f t="shared" si="7"/>
        <v>0</v>
      </c>
      <c r="L23" s="79">
        <f t="shared" si="8"/>
        <v>17.097343680161945</v>
      </c>
      <c r="M23" s="80">
        <f t="shared" si="9"/>
        <v>0.42383207891348129</v>
      </c>
      <c r="N23" s="79">
        <f t="shared" si="10"/>
        <v>8.5486718400809725</v>
      </c>
      <c r="O23" s="80">
        <f t="shared" si="11"/>
        <v>0.21191603945674065</v>
      </c>
      <c r="P23" s="79">
        <f t="shared" si="12"/>
        <v>3.419468736032389</v>
      </c>
      <c r="Q23" s="80">
        <f t="shared" si="13"/>
        <v>8.4766415782696267E-2</v>
      </c>
      <c r="R23" s="24">
        <f t="shared" si="14"/>
        <v>17.097343680161948</v>
      </c>
      <c r="S23" s="24">
        <f t="shared" si="15"/>
        <v>0.4238320789134814</v>
      </c>
      <c r="T23" s="79">
        <f t="shared" si="16"/>
        <v>16.242476496153849</v>
      </c>
      <c r="U23" s="80">
        <f t="shared" si="17"/>
        <v>0.40264047496780725</v>
      </c>
      <c r="W23" s="37"/>
    </row>
    <row r="24" spans="1:23" x14ac:dyDescent="0.3">
      <c r="A24" s="17">
        <f t="shared" si="18"/>
        <v>16</v>
      </c>
      <c r="B24" s="62">
        <v>26097.9</v>
      </c>
      <c r="C24" s="63"/>
      <c r="D24" s="62">
        <f t="shared" si="0"/>
        <v>35125.163610000003</v>
      </c>
      <c r="E24" s="66">
        <f t="shared" si="1"/>
        <v>870.73006155196231</v>
      </c>
      <c r="F24" s="62">
        <f t="shared" si="2"/>
        <v>2927.0969675000006</v>
      </c>
      <c r="G24" s="66">
        <f t="shared" si="3"/>
        <v>72.560838462663526</v>
      </c>
      <c r="H24" s="62">
        <f t="shared" si="4"/>
        <v>0</v>
      </c>
      <c r="I24" s="66">
        <f t="shared" si="5"/>
        <v>0</v>
      </c>
      <c r="J24" s="62">
        <f t="shared" si="6"/>
        <v>0</v>
      </c>
      <c r="K24" s="66">
        <f t="shared" si="7"/>
        <v>0</v>
      </c>
      <c r="L24" s="79">
        <f t="shared" si="8"/>
        <v>17.775892515182189</v>
      </c>
      <c r="M24" s="80">
        <f t="shared" si="9"/>
        <v>0.44065286515787566</v>
      </c>
      <c r="N24" s="79">
        <f t="shared" si="10"/>
        <v>8.8879462575910946</v>
      </c>
      <c r="O24" s="80">
        <f t="shared" si="11"/>
        <v>0.22032643257893783</v>
      </c>
      <c r="P24" s="79">
        <f t="shared" si="12"/>
        <v>3.555178503036438</v>
      </c>
      <c r="Q24" s="80">
        <f t="shared" si="13"/>
        <v>8.8130573031575135E-2</v>
      </c>
      <c r="R24" s="24">
        <f t="shared" si="14"/>
        <v>17.775892515182189</v>
      </c>
      <c r="S24" s="24">
        <f t="shared" si="15"/>
        <v>0.44065286515787566</v>
      </c>
      <c r="T24" s="79">
        <f t="shared" si="16"/>
        <v>16.887097889423078</v>
      </c>
      <c r="U24" s="80">
        <f t="shared" si="17"/>
        <v>0.41862022189998188</v>
      </c>
      <c r="W24" s="37"/>
    </row>
    <row r="25" spans="1:23" x14ac:dyDescent="0.3">
      <c r="A25" s="17">
        <f t="shared" si="18"/>
        <v>17</v>
      </c>
      <c r="B25" s="62">
        <v>26108.75</v>
      </c>
      <c r="C25" s="63"/>
      <c r="D25" s="62">
        <f t="shared" si="0"/>
        <v>35139.766625000004</v>
      </c>
      <c r="E25" s="66">
        <f t="shared" si="1"/>
        <v>871.09206083802894</v>
      </c>
      <c r="F25" s="62">
        <f t="shared" si="2"/>
        <v>2928.3138854166668</v>
      </c>
      <c r="G25" s="66">
        <f t="shared" si="3"/>
        <v>72.591005069835745</v>
      </c>
      <c r="H25" s="62">
        <f t="shared" si="4"/>
        <v>0</v>
      </c>
      <c r="I25" s="66">
        <f t="shared" si="5"/>
        <v>0</v>
      </c>
      <c r="J25" s="62">
        <f t="shared" si="6"/>
        <v>0</v>
      </c>
      <c r="K25" s="66">
        <f t="shared" si="7"/>
        <v>0</v>
      </c>
      <c r="L25" s="79">
        <f t="shared" si="8"/>
        <v>17.783282704959515</v>
      </c>
      <c r="M25" s="80">
        <f t="shared" si="9"/>
        <v>0.44083606317714014</v>
      </c>
      <c r="N25" s="79">
        <f t="shared" si="10"/>
        <v>8.8916413524797573</v>
      </c>
      <c r="O25" s="80">
        <f t="shared" si="11"/>
        <v>0.22041803158857007</v>
      </c>
      <c r="P25" s="79">
        <f t="shared" si="12"/>
        <v>3.5566565409919031</v>
      </c>
      <c r="Q25" s="80">
        <f t="shared" si="13"/>
        <v>8.8167212635428024E-2</v>
      </c>
      <c r="R25" s="24">
        <f t="shared" si="14"/>
        <v>17.783282704959515</v>
      </c>
      <c r="S25" s="24">
        <f t="shared" si="15"/>
        <v>0.44083606317714014</v>
      </c>
      <c r="T25" s="79">
        <f t="shared" si="16"/>
        <v>16.894118569711541</v>
      </c>
      <c r="U25" s="80">
        <f t="shared" si="17"/>
        <v>0.41879426001828318</v>
      </c>
      <c r="W25" s="37"/>
    </row>
    <row r="26" spans="1:23" x14ac:dyDescent="0.3">
      <c r="A26" s="17">
        <f t="shared" si="18"/>
        <v>18</v>
      </c>
      <c r="B26" s="62">
        <v>27104.959999999999</v>
      </c>
      <c r="C26" s="63"/>
      <c r="D26" s="62">
        <f t="shared" si="0"/>
        <v>36480.565664000002</v>
      </c>
      <c r="E26" s="66">
        <f t="shared" si="1"/>
        <v>904.3296008170571</v>
      </c>
      <c r="F26" s="62">
        <f t="shared" si="2"/>
        <v>3040.0471386666668</v>
      </c>
      <c r="G26" s="66">
        <f t="shared" si="3"/>
        <v>75.360800068088096</v>
      </c>
      <c r="H26" s="62">
        <f t="shared" si="4"/>
        <v>0</v>
      </c>
      <c r="I26" s="66">
        <f t="shared" si="5"/>
        <v>0</v>
      </c>
      <c r="J26" s="62">
        <f t="shared" si="6"/>
        <v>0</v>
      </c>
      <c r="K26" s="66">
        <f t="shared" si="7"/>
        <v>0</v>
      </c>
      <c r="L26" s="79">
        <f t="shared" si="8"/>
        <v>18.46182472874494</v>
      </c>
      <c r="M26" s="80">
        <f t="shared" si="9"/>
        <v>0.45765668057543374</v>
      </c>
      <c r="N26" s="79">
        <f t="shared" si="10"/>
        <v>9.23091236437247</v>
      </c>
      <c r="O26" s="80">
        <f t="shared" si="11"/>
        <v>0.22882834028771687</v>
      </c>
      <c r="P26" s="79">
        <f t="shared" si="12"/>
        <v>3.692364945748988</v>
      </c>
      <c r="Q26" s="80">
        <f t="shared" si="13"/>
        <v>9.153133611508675E-2</v>
      </c>
      <c r="R26" s="24">
        <f t="shared" si="14"/>
        <v>18.46182472874494</v>
      </c>
      <c r="S26" s="24">
        <f t="shared" si="15"/>
        <v>0.45765668057543374</v>
      </c>
      <c r="T26" s="79">
        <f t="shared" si="16"/>
        <v>17.538733492307692</v>
      </c>
      <c r="U26" s="80">
        <f t="shared" si="17"/>
        <v>0.43477384654666201</v>
      </c>
      <c r="W26" s="37"/>
    </row>
    <row r="27" spans="1:23" x14ac:dyDescent="0.3">
      <c r="A27" s="17">
        <f t="shared" si="18"/>
        <v>19</v>
      </c>
      <c r="B27" s="62">
        <v>27115.78</v>
      </c>
      <c r="C27" s="63"/>
      <c r="D27" s="62">
        <f t="shared" si="0"/>
        <v>36495.128302000005</v>
      </c>
      <c r="E27" s="66">
        <f t="shared" si="1"/>
        <v>904.69059918343885</v>
      </c>
      <c r="F27" s="62">
        <f t="shared" si="2"/>
        <v>3041.2606918333331</v>
      </c>
      <c r="G27" s="66">
        <f t="shared" si="3"/>
        <v>75.390883265286561</v>
      </c>
      <c r="H27" s="62">
        <f t="shared" si="4"/>
        <v>0</v>
      </c>
      <c r="I27" s="66">
        <f t="shared" si="5"/>
        <v>0</v>
      </c>
      <c r="J27" s="62">
        <f t="shared" si="6"/>
        <v>0</v>
      </c>
      <c r="K27" s="66">
        <f t="shared" si="7"/>
        <v>0</v>
      </c>
      <c r="L27" s="79">
        <f t="shared" si="8"/>
        <v>18.469194484817816</v>
      </c>
      <c r="M27" s="80">
        <f t="shared" si="9"/>
        <v>0.45783937205639619</v>
      </c>
      <c r="N27" s="79">
        <f t="shared" si="10"/>
        <v>9.234597242408908</v>
      </c>
      <c r="O27" s="80">
        <f t="shared" si="11"/>
        <v>0.22891968602819809</v>
      </c>
      <c r="P27" s="79">
        <f t="shared" si="12"/>
        <v>3.6938388969635634</v>
      </c>
      <c r="Q27" s="80">
        <f t="shared" si="13"/>
        <v>9.156787441127924E-2</v>
      </c>
      <c r="R27" s="24">
        <f t="shared" si="14"/>
        <v>18.469194484817812</v>
      </c>
      <c r="S27" s="24">
        <f t="shared" si="15"/>
        <v>0.45783937205639608</v>
      </c>
      <c r="T27" s="79">
        <f t="shared" si="16"/>
        <v>17.545734760576924</v>
      </c>
      <c r="U27" s="80">
        <f t="shared" si="17"/>
        <v>0.4349474034535763</v>
      </c>
      <c r="W27" s="37"/>
    </row>
    <row r="28" spans="1:23" x14ac:dyDescent="0.3">
      <c r="A28" s="17">
        <f t="shared" si="18"/>
        <v>20</v>
      </c>
      <c r="B28" s="62">
        <v>28112</v>
      </c>
      <c r="C28" s="63"/>
      <c r="D28" s="62">
        <f t="shared" si="0"/>
        <v>37835.940800000004</v>
      </c>
      <c r="E28" s="66">
        <f t="shared" si="1"/>
        <v>937.92847280236208</v>
      </c>
      <c r="F28" s="62">
        <f t="shared" si="2"/>
        <v>3152.9950666666668</v>
      </c>
      <c r="G28" s="66">
        <f t="shared" si="3"/>
        <v>78.160706066863497</v>
      </c>
      <c r="H28" s="62">
        <f t="shared" si="4"/>
        <v>0</v>
      </c>
      <c r="I28" s="66">
        <f t="shared" si="5"/>
        <v>0</v>
      </c>
      <c r="J28" s="62">
        <f t="shared" si="6"/>
        <v>0</v>
      </c>
      <c r="K28" s="66">
        <f t="shared" si="7"/>
        <v>0</v>
      </c>
      <c r="L28" s="79">
        <f t="shared" si="8"/>
        <v>19.14774331983806</v>
      </c>
      <c r="M28" s="80">
        <f t="shared" si="9"/>
        <v>0.47466015830079056</v>
      </c>
      <c r="N28" s="79">
        <f t="shared" si="10"/>
        <v>9.5738716599190301</v>
      </c>
      <c r="O28" s="80">
        <f t="shared" si="11"/>
        <v>0.23733007915039528</v>
      </c>
      <c r="P28" s="79">
        <f t="shared" si="12"/>
        <v>3.829548663967612</v>
      </c>
      <c r="Q28" s="80">
        <f t="shared" si="13"/>
        <v>9.4932031660158109E-2</v>
      </c>
      <c r="R28" s="24">
        <f t="shared" si="14"/>
        <v>19.147743319838057</v>
      </c>
      <c r="S28" s="24">
        <f t="shared" si="15"/>
        <v>0.47466015830079045</v>
      </c>
      <c r="T28" s="79">
        <f t="shared" si="16"/>
        <v>18.190356153846157</v>
      </c>
      <c r="U28" s="80">
        <f t="shared" si="17"/>
        <v>0.45092715038575099</v>
      </c>
      <c r="W28" s="37"/>
    </row>
    <row r="29" spans="1:23" x14ac:dyDescent="0.3">
      <c r="A29" s="17">
        <f t="shared" si="18"/>
        <v>21</v>
      </c>
      <c r="B29" s="62">
        <v>28122.85</v>
      </c>
      <c r="C29" s="63"/>
      <c r="D29" s="62">
        <f t="shared" si="0"/>
        <v>37850.543814999997</v>
      </c>
      <c r="E29" s="66">
        <f t="shared" si="1"/>
        <v>938.29047208842849</v>
      </c>
      <c r="F29" s="62">
        <f t="shared" si="2"/>
        <v>3154.2119845833336</v>
      </c>
      <c r="G29" s="66">
        <f t="shared" si="3"/>
        <v>78.190872674035717</v>
      </c>
      <c r="H29" s="62">
        <f t="shared" si="4"/>
        <v>0</v>
      </c>
      <c r="I29" s="66">
        <f t="shared" si="5"/>
        <v>0</v>
      </c>
      <c r="J29" s="62">
        <f t="shared" si="6"/>
        <v>0</v>
      </c>
      <c r="K29" s="66">
        <f t="shared" si="7"/>
        <v>0</v>
      </c>
      <c r="L29" s="79">
        <f t="shared" si="8"/>
        <v>19.155133509615382</v>
      </c>
      <c r="M29" s="80">
        <f t="shared" si="9"/>
        <v>0.47484335632005487</v>
      </c>
      <c r="N29" s="79">
        <f t="shared" si="10"/>
        <v>9.577566754807691</v>
      </c>
      <c r="O29" s="80">
        <f t="shared" si="11"/>
        <v>0.23742167816002743</v>
      </c>
      <c r="P29" s="79">
        <f t="shared" si="12"/>
        <v>3.8310267019230766</v>
      </c>
      <c r="Q29" s="80">
        <f t="shared" si="13"/>
        <v>9.4968671264010984E-2</v>
      </c>
      <c r="R29" s="24">
        <f t="shared" si="14"/>
        <v>19.155133509615386</v>
      </c>
      <c r="S29" s="24">
        <f t="shared" si="15"/>
        <v>0.47484335632005498</v>
      </c>
      <c r="T29" s="79">
        <f t="shared" si="16"/>
        <v>18.197376834134616</v>
      </c>
      <c r="U29" s="80">
        <f t="shared" si="17"/>
        <v>0.45110118850405223</v>
      </c>
      <c r="W29" s="37"/>
    </row>
    <row r="30" spans="1:23" x14ac:dyDescent="0.3">
      <c r="A30" s="17">
        <f t="shared" si="18"/>
        <v>22</v>
      </c>
      <c r="B30" s="62">
        <v>29119.06</v>
      </c>
      <c r="C30" s="63"/>
      <c r="D30" s="62">
        <f t="shared" si="0"/>
        <v>39191.342854000002</v>
      </c>
      <c r="E30" s="66">
        <f t="shared" si="1"/>
        <v>971.52801206745687</v>
      </c>
      <c r="F30" s="62">
        <f t="shared" si="2"/>
        <v>3265.945237833334</v>
      </c>
      <c r="G30" s="66">
        <f t="shared" si="3"/>
        <v>80.960667672288082</v>
      </c>
      <c r="H30" s="62">
        <f t="shared" si="4"/>
        <v>0</v>
      </c>
      <c r="I30" s="66">
        <f t="shared" si="5"/>
        <v>0</v>
      </c>
      <c r="J30" s="62">
        <f t="shared" si="6"/>
        <v>0</v>
      </c>
      <c r="K30" s="66">
        <f t="shared" si="7"/>
        <v>0</v>
      </c>
      <c r="L30" s="79">
        <f t="shared" si="8"/>
        <v>19.833675533400811</v>
      </c>
      <c r="M30" s="80">
        <f t="shared" si="9"/>
        <v>0.49166397371834863</v>
      </c>
      <c r="N30" s="79">
        <f t="shared" si="10"/>
        <v>9.9168377667004055</v>
      </c>
      <c r="O30" s="80">
        <f t="shared" si="11"/>
        <v>0.24583198685917432</v>
      </c>
      <c r="P30" s="79">
        <f t="shared" si="12"/>
        <v>3.9667351066801624</v>
      </c>
      <c r="Q30" s="80">
        <f t="shared" si="13"/>
        <v>9.8332794743669724E-2</v>
      </c>
      <c r="R30" s="24">
        <f t="shared" si="14"/>
        <v>19.833675533400815</v>
      </c>
      <c r="S30" s="24">
        <f t="shared" si="15"/>
        <v>0.49166397371834869</v>
      </c>
      <c r="T30" s="79">
        <f t="shared" si="16"/>
        <v>18.841991756730771</v>
      </c>
      <c r="U30" s="80">
        <f t="shared" si="17"/>
        <v>0.46708077503243117</v>
      </c>
      <c r="W30" s="37"/>
    </row>
    <row r="31" spans="1:23" x14ac:dyDescent="0.3">
      <c r="A31" s="17">
        <f t="shared" si="18"/>
        <v>23</v>
      </c>
      <c r="B31" s="62">
        <v>30126.1</v>
      </c>
      <c r="C31" s="63"/>
      <c r="D31" s="62">
        <f t="shared" si="0"/>
        <v>40546.717989999997</v>
      </c>
      <c r="E31" s="66">
        <f t="shared" si="1"/>
        <v>1005.1268840527616</v>
      </c>
      <c r="F31" s="62">
        <f t="shared" si="2"/>
        <v>3378.8931658333336</v>
      </c>
      <c r="G31" s="66">
        <f t="shared" si="3"/>
        <v>83.760573671063483</v>
      </c>
      <c r="H31" s="62">
        <f t="shared" si="4"/>
        <v>0</v>
      </c>
      <c r="I31" s="66">
        <f t="shared" si="5"/>
        <v>0</v>
      </c>
      <c r="J31" s="62">
        <f t="shared" si="6"/>
        <v>0</v>
      </c>
      <c r="K31" s="66">
        <f t="shared" si="7"/>
        <v>0</v>
      </c>
      <c r="L31" s="79">
        <f t="shared" si="8"/>
        <v>20.519594124493924</v>
      </c>
      <c r="M31" s="80">
        <f t="shared" si="9"/>
        <v>0.50866745144370518</v>
      </c>
      <c r="N31" s="79">
        <f t="shared" si="10"/>
        <v>10.259797062246962</v>
      </c>
      <c r="O31" s="80">
        <f t="shared" si="11"/>
        <v>0.25433372572185259</v>
      </c>
      <c r="P31" s="79">
        <f t="shared" si="12"/>
        <v>4.103918824898785</v>
      </c>
      <c r="Q31" s="80">
        <f t="shared" si="13"/>
        <v>0.10173349028874105</v>
      </c>
      <c r="R31" s="24">
        <f t="shared" si="14"/>
        <v>20.519594124493928</v>
      </c>
      <c r="S31" s="24">
        <f t="shared" si="15"/>
        <v>0.50866745144370529</v>
      </c>
      <c r="T31" s="79">
        <f t="shared" si="16"/>
        <v>19.493614418269228</v>
      </c>
      <c r="U31" s="80">
        <f t="shared" si="17"/>
        <v>0.48323407887151998</v>
      </c>
      <c r="W31" s="37"/>
    </row>
    <row r="32" spans="1:23" x14ac:dyDescent="0.3">
      <c r="A32" s="17">
        <f t="shared" si="18"/>
        <v>24</v>
      </c>
      <c r="B32" s="62">
        <v>31122.32</v>
      </c>
      <c r="C32" s="63"/>
      <c r="D32" s="62">
        <f t="shared" si="0"/>
        <v>41887.530488000004</v>
      </c>
      <c r="E32" s="66">
        <f t="shared" si="1"/>
        <v>1038.3647576716849</v>
      </c>
      <c r="F32" s="62">
        <f t="shared" si="2"/>
        <v>3490.6275406666668</v>
      </c>
      <c r="G32" s="66">
        <f t="shared" si="3"/>
        <v>86.530396472640405</v>
      </c>
      <c r="H32" s="62">
        <f t="shared" si="4"/>
        <v>0</v>
      </c>
      <c r="I32" s="66">
        <f t="shared" si="5"/>
        <v>0</v>
      </c>
      <c r="J32" s="62">
        <f t="shared" si="6"/>
        <v>0</v>
      </c>
      <c r="K32" s="66">
        <f t="shared" si="7"/>
        <v>0</v>
      </c>
      <c r="L32" s="79">
        <f t="shared" si="8"/>
        <v>21.198142959514172</v>
      </c>
      <c r="M32" s="80">
        <f t="shared" si="9"/>
        <v>0.52548823768809971</v>
      </c>
      <c r="N32" s="79">
        <f t="shared" si="10"/>
        <v>10.599071479757086</v>
      </c>
      <c r="O32" s="80">
        <f t="shared" si="11"/>
        <v>0.26274411884404986</v>
      </c>
      <c r="P32" s="79">
        <f t="shared" si="12"/>
        <v>4.239628591902834</v>
      </c>
      <c r="Q32" s="80">
        <f t="shared" si="13"/>
        <v>0.10509764753761992</v>
      </c>
      <c r="R32" s="24">
        <f t="shared" si="14"/>
        <v>21.198142959514172</v>
      </c>
      <c r="S32" s="24">
        <f t="shared" si="15"/>
        <v>0.52548823768809971</v>
      </c>
      <c r="T32" s="79">
        <f t="shared" si="16"/>
        <v>20.138235811538465</v>
      </c>
      <c r="U32" s="80">
        <f t="shared" si="17"/>
        <v>0.49921382580369472</v>
      </c>
      <c r="W32" s="37"/>
    </row>
    <row r="33" spans="1:23" x14ac:dyDescent="0.3">
      <c r="A33" s="17">
        <f t="shared" si="18"/>
        <v>25</v>
      </c>
      <c r="B33" s="62">
        <v>31133.13</v>
      </c>
      <c r="C33" s="63"/>
      <c r="D33" s="62">
        <f t="shared" si="0"/>
        <v>41902.079667000005</v>
      </c>
      <c r="E33" s="66">
        <f t="shared" si="1"/>
        <v>1038.7254223981718</v>
      </c>
      <c r="F33" s="62">
        <f t="shared" si="2"/>
        <v>3491.8399722500008</v>
      </c>
      <c r="G33" s="66">
        <f t="shared" si="3"/>
        <v>86.560451866514313</v>
      </c>
      <c r="H33" s="62">
        <f t="shared" si="4"/>
        <v>0</v>
      </c>
      <c r="I33" s="66">
        <f t="shared" si="5"/>
        <v>0</v>
      </c>
      <c r="J33" s="62">
        <f t="shared" si="6"/>
        <v>0</v>
      </c>
      <c r="K33" s="66">
        <f t="shared" si="7"/>
        <v>0</v>
      </c>
      <c r="L33" s="79">
        <f t="shared" si="8"/>
        <v>21.205505904352229</v>
      </c>
      <c r="M33" s="80">
        <f t="shared" si="9"/>
        <v>0.52567076032296134</v>
      </c>
      <c r="N33" s="79">
        <f t="shared" si="10"/>
        <v>10.602752952176115</v>
      </c>
      <c r="O33" s="80">
        <f t="shared" si="11"/>
        <v>0.26283538016148067</v>
      </c>
      <c r="P33" s="79">
        <f t="shared" si="12"/>
        <v>4.2411011808704462</v>
      </c>
      <c r="Q33" s="80">
        <f t="shared" si="13"/>
        <v>0.10513415206459228</v>
      </c>
      <c r="R33" s="24">
        <f t="shared" si="14"/>
        <v>21.205505904352233</v>
      </c>
      <c r="S33" s="24">
        <f t="shared" si="15"/>
        <v>0.52567076032296145</v>
      </c>
      <c r="T33" s="79">
        <f t="shared" si="16"/>
        <v>20.145230609134618</v>
      </c>
      <c r="U33" s="80">
        <f t="shared" si="17"/>
        <v>0.49938722230681332</v>
      </c>
      <c r="W33" s="37"/>
    </row>
    <row r="34" spans="1:23" x14ac:dyDescent="0.3">
      <c r="A34" s="17">
        <f t="shared" si="18"/>
        <v>26</v>
      </c>
      <c r="B34" s="62">
        <v>31133.13</v>
      </c>
      <c r="C34" s="63"/>
      <c r="D34" s="62">
        <f t="shared" si="0"/>
        <v>41902.079667000005</v>
      </c>
      <c r="E34" s="66">
        <f t="shared" si="1"/>
        <v>1038.7254223981718</v>
      </c>
      <c r="F34" s="62">
        <f t="shared" si="2"/>
        <v>3491.8399722500008</v>
      </c>
      <c r="G34" s="66">
        <f t="shared" si="3"/>
        <v>86.560451866514313</v>
      </c>
      <c r="H34" s="62">
        <f t="shared" si="4"/>
        <v>0</v>
      </c>
      <c r="I34" s="66">
        <f t="shared" si="5"/>
        <v>0</v>
      </c>
      <c r="J34" s="62">
        <f t="shared" si="6"/>
        <v>0</v>
      </c>
      <c r="K34" s="66">
        <f t="shared" si="7"/>
        <v>0</v>
      </c>
      <c r="L34" s="79">
        <f t="shared" si="8"/>
        <v>21.205505904352229</v>
      </c>
      <c r="M34" s="80">
        <f t="shared" si="9"/>
        <v>0.52567076032296134</v>
      </c>
      <c r="N34" s="79">
        <f t="shared" si="10"/>
        <v>10.602752952176115</v>
      </c>
      <c r="O34" s="80">
        <f t="shared" si="11"/>
        <v>0.26283538016148067</v>
      </c>
      <c r="P34" s="79">
        <f t="shared" si="12"/>
        <v>4.2411011808704462</v>
      </c>
      <c r="Q34" s="80">
        <f t="shared" si="13"/>
        <v>0.10513415206459228</v>
      </c>
      <c r="R34" s="24">
        <f t="shared" si="14"/>
        <v>21.205505904352233</v>
      </c>
      <c r="S34" s="24">
        <f t="shared" si="15"/>
        <v>0.52567076032296145</v>
      </c>
      <c r="T34" s="79">
        <f t="shared" si="16"/>
        <v>20.145230609134618</v>
      </c>
      <c r="U34" s="80">
        <f t="shared" si="17"/>
        <v>0.49938722230681332</v>
      </c>
      <c r="W34" s="37"/>
    </row>
    <row r="35" spans="1:23" x14ac:dyDescent="0.3">
      <c r="A35" s="17">
        <f t="shared" si="18"/>
        <v>27</v>
      </c>
      <c r="B35" s="62">
        <v>31143.98</v>
      </c>
      <c r="C35" s="63"/>
      <c r="D35" s="62">
        <f t="shared" si="0"/>
        <v>41916.682682000006</v>
      </c>
      <c r="E35" s="66">
        <f t="shared" si="1"/>
        <v>1039.0874216842383</v>
      </c>
      <c r="F35" s="62">
        <f t="shared" si="2"/>
        <v>3493.0568901666666</v>
      </c>
      <c r="G35" s="66">
        <f t="shared" si="3"/>
        <v>86.590618473686519</v>
      </c>
      <c r="H35" s="62">
        <f t="shared" si="4"/>
        <v>0</v>
      </c>
      <c r="I35" s="66">
        <f t="shared" si="5"/>
        <v>0</v>
      </c>
      <c r="J35" s="62">
        <f t="shared" si="6"/>
        <v>0</v>
      </c>
      <c r="K35" s="66">
        <f t="shared" si="7"/>
        <v>0</v>
      </c>
      <c r="L35" s="79">
        <f t="shared" si="8"/>
        <v>21.212896094129558</v>
      </c>
      <c r="M35" s="80">
        <f t="shared" si="9"/>
        <v>0.52585395834222592</v>
      </c>
      <c r="N35" s="79">
        <f t="shared" si="10"/>
        <v>10.606448047064779</v>
      </c>
      <c r="O35" s="80">
        <f t="shared" si="11"/>
        <v>0.26292697917111296</v>
      </c>
      <c r="P35" s="79">
        <f t="shared" si="12"/>
        <v>4.2425792188259113</v>
      </c>
      <c r="Q35" s="80">
        <f t="shared" si="13"/>
        <v>0.10517079166844517</v>
      </c>
      <c r="R35" s="24">
        <f t="shared" si="14"/>
        <v>21.212896094129555</v>
      </c>
      <c r="S35" s="24">
        <f t="shared" si="15"/>
        <v>0.52585395834222581</v>
      </c>
      <c r="T35" s="79">
        <f t="shared" si="16"/>
        <v>20.152251289423081</v>
      </c>
      <c r="U35" s="80">
        <f t="shared" si="17"/>
        <v>0.49956126042511462</v>
      </c>
      <c r="W35" s="37"/>
    </row>
    <row r="36" spans="1:23" x14ac:dyDescent="0.3">
      <c r="A36" s="25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5"/>
      <c r="S36" s="25"/>
      <c r="T36" s="64"/>
      <c r="U36" s="65"/>
    </row>
  </sheetData>
  <dataConsolidate/>
  <mergeCells count="286"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1.140625" style="1" customWidth="1"/>
    <col min="24" max="16384" width="8.85546875" style="1"/>
  </cols>
  <sheetData>
    <row r="1" spans="1:23" ht="16.5" x14ac:dyDescent="0.3">
      <c r="A1" s="5" t="s">
        <v>64</v>
      </c>
      <c r="B1" s="5"/>
      <c r="C1" s="5" t="s">
        <v>79</v>
      </c>
      <c r="D1" s="5"/>
      <c r="E1" s="6"/>
      <c r="G1" s="5"/>
      <c r="H1" s="5"/>
      <c r="N1" s="35">
        <f>Inhoud!$C$3</f>
        <v>43374</v>
      </c>
      <c r="Q1" s="8" t="s">
        <v>39</v>
      </c>
    </row>
    <row r="2" spans="1:23" ht="16.5" x14ac:dyDescent="0.3">
      <c r="A2" s="8"/>
      <c r="E2"/>
      <c r="F2"/>
      <c r="G2" s="34"/>
      <c r="T2" s="1" t="s">
        <v>4</v>
      </c>
      <c r="U2" s="12">
        <f>'LOG4'!$U$2</f>
        <v>1.3459000000000001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2"/>
    </row>
    <row r="4" spans="1:23" x14ac:dyDescent="0.3">
      <c r="A4" s="13"/>
      <c r="B4" s="69" t="s">
        <v>5</v>
      </c>
      <c r="C4" s="70"/>
      <c r="D4" s="70"/>
      <c r="E4" s="71"/>
      <c r="F4" s="14" t="s">
        <v>6</v>
      </c>
      <c r="G4" s="15"/>
      <c r="H4" s="69" t="s">
        <v>7</v>
      </c>
      <c r="I4" s="68"/>
      <c r="J4" s="69" t="s">
        <v>8</v>
      </c>
      <c r="K4" s="71"/>
      <c r="L4" s="69" t="s">
        <v>9</v>
      </c>
      <c r="M4" s="70"/>
      <c r="N4" s="70"/>
      <c r="O4" s="70"/>
      <c r="P4" s="70"/>
      <c r="Q4" s="71"/>
      <c r="R4" s="16" t="s">
        <v>10</v>
      </c>
      <c r="S4" s="16"/>
      <c r="T4" s="16"/>
      <c r="U4" s="15"/>
    </row>
    <row r="5" spans="1:23" x14ac:dyDescent="0.3">
      <c r="A5" s="17"/>
      <c r="B5" s="75">
        <v>1</v>
      </c>
      <c r="C5" s="76"/>
      <c r="D5" s="75"/>
      <c r="E5" s="76"/>
      <c r="F5" s="75"/>
      <c r="G5" s="76"/>
      <c r="H5" s="75"/>
      <c r="I5" s="76"/>
      <c r="J5" s="85" t="s">
        <v>11</v>
      </c>
      <c r="K5" s="76"/>
      <c r="L5" s="85" t="s">
        <v>12</v>
      </c>
      <c r="M5" s="86"/>
      <c r="N5" s="86"/>
      <c r="O5" s="86"/>
      <c r="P5" s="86"/>
      <c r="Q5" s="76"/>
      <c r="R5" s="18"/>
      <c r="S5" s="18"/>
      <c r="T5" s="84" t="s">
        <v>13</v>
      </c>
      <c r="U5" s="76"/>
    </row>
    <row r="6" spans="1:23" x14ac:dyDescent="0.3">
      <c r="A6" s="17"/>
      <c r="B6" s="72" t="s">
        <v>14</v>
      </c>
      <c r="C6" s="73"/>
      <c r="D6" s="83">
        <f>Inhoud!$C$3</f>
        <v>43374</v>
      </c>
      <c r="E6" s="78"/>
      <c r="F6" s="19">
        <f>D6</f>
        <v>43374</v>
      </c>
      <c r="G6" s="20"/>
      <c r="H6" s="77"/>
      <c r="I6" s="78"/>
      <c r="J6" s="77"/>
      <c r="K6" s="78"/>
      <c r="L6" s="21">
        <v>1</v>
      </c>
      <c r="M6" s="18"/>
      <c r="N6" s="22">
        <v>0.5</v>
      </c>
      <c r="O6" s="18"/>
      <c r="P6" s="74">
        <v>0.2</v>
      </c>
      <c r="Q6" s="73"/>
      <c r="R6" s="18" t="s">
        <v>7</v>
      </c>
      <c r="S6" s="18"/>
      <c r="T6" s="18"/>
      <c r="U6" s="23"/>
    </row>
    <row r="7" spans="1:23" x14ac:dyDescent="0.3">
      <c r="A7" s="17"/>
      <c r="B7" s="69"/>
      <c r="C7" s="71"/>
      <c r="D7" s="67"/>
      <c r="E7" s="68"/>
      <c r="F7" s="67"/>
      <c r="G7" s="68"/>
      <c r="H7" s="67"/>
      <c r="I7" s="68"/>
      <c r="J7" s="67"/>
      <c r="K7" s="68"/>
      <c r="L7" s="67"/>
      <c r="M7" s="68"/>
      <c r="N7" s="67"/>
      <c r="O7" s="68"/>
      <c r="P7" s="67"/>
      <c r="Q7" s="68"/>
      <c r="R7" s="13"/>
      <c r="S7" s="13"/>
      <c r="T7" s="67"/>
      <c r="U7" s="68"/>
    </row>
    <row r="8" spans="1:23" x14ac:dyDescent="0.3">
      <c r="A8" s="17">
        <v>0</v>
      </c>
      <c r="B8" s="62">
        <v>20228.900000000001</v>
      </c>
      <c r="C8" s="63"/>
      <c r="D8" s="62">
        <f t="shared" ref="D8:D35" si="0">B8*$U$2</f>
        <v>27226.076510000003</v>
      </c>
      <c r="E8" s="66">
        <f t="shared" ref="E8:E35" si="1">D8/40.3399</f>
        <v>674.91680718097973</v>
      </c>
      <c r="F8" s="62">
        <f t="shared" ref="F8:F35" si="2">B8/12*$U$2</f>
        <v>2268.839709166667</v>
      </c>
      <c r="G8" s="66">
        <f t="shared" ref="G8:G35" si="3">F8/40.3399</f>
        <v>56.243067265081642</v>
      </c>
      <c r="H8" s="62">
        <f t="shared" ref="H8:H35" si="4">((B8&lt;19968.2)*913.03+(B8&gt;19968.2)*(B8&lt;20424.71)*(20424.71-B8+456.51)+(B8&gt;20424.71)*(B8&lt;22659.62)*456.51+(B8&gt;22659.62)*(B8&lt;23116.13)*(23116.13-B8))/12*$U$2</f>
        <v>73.16312399999974</v>
      </c>
      <c r="I8" s="66">
        <f t="shared" ref="I8:I35" si="5">H8/40.3399</f>
        <v>1.8136664691781521</v>
      </c>
      <c r="J8" s="62">
        <f t="shared" ref="J8:J35" si="6">((B8&lt;19968.2)*456.51+(B8&gt;19968.2)*(B8&lt;20196.46)*(20196.46-B8+228.26)+(B8&gt;20196.46)*(B8&lt;22659.62)*228.26+(B8&gt;22659.62)*(B8&lt;22887.88)*(22887.88-B8))/12*$U$2</f>
        <v>25.601261166666667</v>
      </c>
      <c r="K8" s="66">
        <f t="shared" ref="K8:K35" si="7">J8/40.3399</f>
        <v>0.63463868692452552</v>
      </c>
      <c r="L8" s="79">
        <f t="shared" ref="L8:L35" si="8">D8/1976</f>
        <v>13.778378800607289</v>
      </c>
      <c r="M8" s="80">
        <f t="shared" ref="M8:M35" si="9">L8/40.3399</f>
        <v>0.34155708865434198</v>
      </c>
      <c r="N8" s="79">
        <f t="shared" ref="N8:N35" si="10">L8/2</f>
        <v>6.8891894003036445</v>
      </c>
      <c r="O8" s="80">
        <f t="shared" ref="O8:O35" si="11">N8/40.3399</f>
        <v>0.17077854432717099</v>
      </c>
      <c r="P8" s="79">
        <f t="shared" ref="P8:P35" si="12">L8/5</f>
        <v>2.7556757601214579</v>
      </c>
      <c r="Q8" s="80">
        <f t="shared" ref="Q8:Q35" si="13">P8/40.3399</f>
        <v>6.8311417730868393E-2</v>
      </c>
      <c r="R8" s="24">
        <f t="shared" ref="R8:R35" si="14">(F8+H8)/1976*12</f>
        <v>14.222689270242913</v>
      </c>
      <c r="S8" s="24">
        <f t="shared" ref="S8:S35" si="15">R8/40.3399</f>
        <v>0.35257125749550478</v>
      </c>
      <c r="T8" s="79">
        <f t="shared" ref="T8:T35" si="16">D8/2080</f>
        <v>13.089459860576925</v>
      </c>
      <c r="U8" s="80">
        <f t="shared" ref="U8:U35" si="17">T8/40.3399</f>
        <v>0.32447923422162489</v>
      </c>
      <c r="W8" s="37"/>
    </row>
    <row r="9" spans="1:23" x14ac:dyDescent="0.3">
      <c r="A9" s="17">
        <f t="shared" ref="A9:A35" si="18">+A8+1</f>
        <v>1</v>
      </c>
      <c r="B9" s="62">
        <v>20614.2</v>
      </c>
      <c r="C9" s="63"/>
      <c r="D9" s="62">
        <f t="shared" si="0"/>
        <v>27744.651780000004</v>
      </c>
      <c r="E9" s="66">
        <f t="shared" si="1"/>
        <v>687.77195233503312</v>
      </c>
      <c r="F9" s="62">
        <f t="shared" si="2"/>
        <v>2312.0543150000003</v>
      </c>
      <c r="G9" s="66">
        <f t="shared" si="3"/>
        <v>57.31432936125276</v>
      </c>
      <c r="H9" s="62">
        <f t="shared" si="4"/>
        <v>51.201400749999998</v>
      </c>
      <c r="I9" s="66">
        <f t="shared" si="5"/>
        <v>1.2692495705244682</v>
      </c>
      <c r="J9" s="62">
        <f t="shared" si="6"/>
        <v>25.601261166666667</v>
      </c>
      <c r="K9" s="66">
        <f t="shared" si="7"/>
        <v>0.63463868692452552</v>
      </c>
      <c r="L9" s="79">
        <f t="shared" si="8"/>
        <v>14.040815678137653</v>
      </c>
      <c r="M9" s="80">
        <f t="shared" si="9"/>
        <v>0.34806272891449042</v>
      </c>
      <c r="N9" s="79">
        <f t="shared" si="10"/>
        <v>7.0204078390688265</v>
      </c>
      <c r="O9" s="80">
        <f t="shared" si="11"/>
        <v>0.17403136445724521</v>
      </c>
      <c r="P9" s="79">
        <f t="shared" si="12"/>
        <v>2.8081631356275305</v>
      </c>
      <c r="Q9" s="80">
        <f t="shared" si="13"/>
        <v>6.9612545782898091E-2</v>
      </c>
      <c r="R9" s="24">
        <f t="shared" si="14"/>
        <v>14.35175535880567</v>
      </c>
      <c r="S9" s="24">
        <f t="shared" si="15"/>
        <v>0.35577072225775647</v>
      </c>
      <c r="T9" s="79">
        <f t="shared" si="16"/>
        <v>13.33877489423077</v>
      </c>
      <c r="U9" s="80">
        <f t="shared" si="17"/>
        <v>0.33065959246876592</v>
      </c>
      <c r="W9" s="37"/>
    </row>
    <row r="10" spans="1:23" x14ac:dyDescent="0.3">
      <c r="A10" s="17">
        <f t="shared" si="18"/>
        <v>2</v>
      </c>
      <c r="B10" s="62">
        <v>21206.19</v>
      </c>
      <c r="C10" s="63"/>
      <c r="D10" s="62">
        <f t="shared" si="0"/>
        <v>28541.411121000001</v>
      </c>
      <c r="E10" s="66">
        <f t="shared" si="1"/>
        <v>707.52310047868241</v>
      </c>
      <c r="F10" s="62">
        <f t="shared" si="2"/>
        <v>2378.4509267500002</v>
      </c>
      <c r="G10" s="66">
        <f t="shared" si="3"/>
        <v>58.960258373223539</v>
      </c>
      <c r="H10" s="62">
        <f t="shared" si="4"/>
        <v>51.201400749999998</v>
      </c>
      <c r="I10" s="66">
        <f t="shared" si="5"/>
        <v>1.2692495705244682</v>
      </c>
      <c r="J10" s="62">
        <f t="shared" si="6"/>
        <v>25.601261166666667</v>
      </c>
      <c r="K10" s="66">
        <f t="shared" si="7"/>
        <v>0.63463868692452552</v>
      </c>
      <c r="L10" s="79">
        <f t="shared" si="8"/>
        <v>14.444033968117409</v>
      </c>
      <c r="M10" s="80">
        <f t="shared" si="9"/>
        <v>0.35805824923010243</v>
      </c>
      <c r="N10" s="79">
        <f t="shared" si="10"/>
        <v>7.2220169840587047</v>
      </c>
      <c r="O10" s="80">
        <f t="shared" si="11"/>
        <v>0.17902912461505122</v>
      </c>
      <c r="P10" s="79">
        <f t="shared" si="12"/>
        <v>2.8888067936234818</v>
      </c>
      <c r="Q10" s="80">
        <f t="shared" si="13"/>
        <v>7.1611649846020489E-2</v>
      </c>
      <c r="R10" s="24">
        <f t="shared" si="14"/>
        <v>14.754973648785429</v>
      </c>
      <c r="S10" s="24">
        <f t="shared" si="15"/>
        <v>0.36576624257336854</v>
      </c>
      <c r="T10" s="79">
        <f t="shared" si="16"/>
        <v>13.721832269711539</v>
      </c>
      <c r="U10" s="80">
        <f t="shared" si="17"/>
        <v>0.34015533676859733</v>
      </c>
      <c r="W10" s="37"/>
    </row>
    <row r="11" spans="1:23" x14ac:dyDescent="0.3">
      <c r="A11" s="17">
        <f t="shared" si="18"/>
        <v>3</v>
      </c>
      <c r="B11" s="62">
        <v>22005.19</v>
      </c>
      <c r="C11" s="63"/>
      <c r="D11" s="62">
        <f t="shared" si="0"/>
        <v>29616.785221000002</v>
      </c>
      <c r="E11" s="66">
        <f t="shared" si="1"/>
        <v>734.1809280885675</v>
      </c>
      <c r="F11" s="62">
        <f t="shared" si="2"/>
        <v>2468.0654350833333</v>
      </c>
      <c r="G11" s="66">
        <f t="shared" si="3"/>
        <v>61.181744007380615</v>
      </c>
      <c r="H11" s="62">
        <f t="shared" si="4"/>
        <v>51.201400749999998</v>
      </c>
      <c r="I11" s="66">
        <f t="shared" si="5"/>
        <v>1.2692495705244682</v>
      </c>
      <c r="J11" s="62">
        <f t="shared" si="6"/>
        <v>25.601261166666667</v>
      </c>
      <c r="K11" s="66">
        <f t="shared" si="7"/>
        <v>0.63463868692452552</v>
      </c>
      <c r="L11" s="79">
        <f t="shared" si="8"/>
        <v>14.988251630060729</v>
      </c>
      <c r="M11" s="80">
        <f t="shared" si="9"/>
        <v>0.37154905267640048</v>
      </c>
      <c r="N11" s="79">
        <f t="shared" si="10"/>
        <v>7.4941258150303645</v>
      </c>
      <c r="O11" s="80">
        <f t="shared" si="11"/>
        <v>0.18577452633820024</v>
      </c>
      <c r="P11" s="79">
        <f t="shared" si="12"/>
        <v>2.9976503260121459</v>
      </c>
      <c r="Q11" s="80">
        <f t="shared" si="13"/>
        <v>7.4309810535280102E-2</v>
      </c>
      <c r="R11" s="24">
        <f t="shared" si="14"/>
        <v>15.299191310728748</v>
      </c>
      <c r="S11" s="24">
        <f t="shared" si="15"/>
        <v>0.37925704601966659</v>
      </c>
      <c r="T11" s="79">
        <f t="shared" si="16"/>
        <v>14.238839048557693</v>
      </c>
      <c r="U11" s="80">
        <f t="shared" si="17"/>
        <v>0.35297160004258049</v>
      </c>
      <c r="W11" s="37"/>
    </row>
    <row r="12" spans="1:23" x14ac:dyDescent="0.3">
      <c r="A12" s="17">
        <f t="shared" si="18"/>
        <v>4</v>
      </c>
      <c r="B12" s="62">
        <v>22799.46</v>
      </c>
      <c r="C12" s="63"/>
      <c r="D12" s="62">
        <f t="shared" si="0"/>
        <v>30685.793214000001</v>
      </c>
      <c r="E12" s="66">
        <f t="shared" si="1"/>
        <v>760.68094402812108</v>
      </c>
      <c r="F12" s="62">
        <f t="shared" si="2"/>
        <v>2557.1494345000001</v>
      </c>
      <c r="G12" s="66">
        <f t="shared" si="3"/>
        <v>63.390078669010087</v>
      </c>
      <c r="H12" s="62">
        <f t="shared" si="4"/>
        <v>35.517179416666885</v>
      </c>
      <c r="I12" s="66">
        <f t="shared" si="5"/>
        <v>0.88044787956011006</v>
      </c>
      <c r="J12" s="62">
        <f t="shared" si="6"/>
        <v>9.917039833333547</v>
      </c>
      <c r="K12" s="66">
        <f t="shared" si="7"/>
        <v>0.24583699596016714</v>
      </c>
      <c r="L12" s="79">
        <f t="shared" si="8"/>
        <v>15.529247577935223</v>
      </c>
      <c r="M12" s="80">
        <f t="shared" si="9"/>
        <v>0.38495999191706531</v>
      </c>
      <c r="N12" s="79">
        <f t="shared" si="10"/>
        <v>7.7646237889676115</v>
      </c>
      <c r="O12" s="80">
        <f t="shared" si="11"/>
        <v>0.19247999595853266</v>
      </c>
      <c r="P12" s="79">
        <f t="shared" si="12"/>
        <v>3.1058495155870447</v>
      </c>
      <c r="Q12" s="80">
        <f t="shared" si="13"/>
        <v>7.6991998383413071E-2</v>
      </c>
      <c r="R12" s="24">
        <f t="shared" si="14"/>
        <v>15.744938950910932</v>
      </c>
      <c r="S12" s="24">
        <f t="shared" si="15"/>
        <v>0.39030684138807809</v>
      </c>
      <c r="T12" s="79">
        <f t="shared" si="16"/>
        <v>14.752785199038462</v>
      </c>
      <c r="U12" s="80">
        <f t="shared" si="17"/>
        <v>0.36571199232121204</v>
      </c>
      <c r="W12" s="37"/>
    </row>
    <row r="13" spans="1:23" x14ac:dyDescent="0.3">
      <c r="A13" s="17">
        <f t="shared" si="18"/>
        <v>5</v>
      </c>
      <c r="B13" s="62">
        <v>22807.51</v>
      </c>
      <c r="C13" s="63"/>
      <c r="D13" s="62">
        <f t="shared" si="0"/>
        <v>30696.627709</v>
      </c>
      <c r="E13" s="66">
        <f t="shared" si="1"/>
        <v>760.94952414358988</v>
      </c>
      <c r="F13" s="62">
        <f t="shared" si="2"/>
        <v>2558.0523090833335</v>
      </c>
      <c r="G13" s="66">
        <f t="shared" si="3"/>
        <v>63.412460345299159</v>
      </c>
      <c r="H13" s="62">
        <f t="shared" si="4"/>
        <v>34.614304833333627</v>
      </c>
      <c r="I13" s="66">
        <f t="shared" si="5"/>
        <v>0.85806620327104499</v>
      </c>
      <c r="J13" s="62">
        <f t="shared" si="6"/>
        <v>9.0141652500002944</v>
      </c>
      <c r="K13" s="66">
        <f t="shared" si="7"/>
        <v>0.22345531967110216</v>
      </c>
      <c r="L13" s="79">
        <f t="shared" si="8"/>
        <v>15.534730621963563</v>
      </c>
      <c r="M13" s="80">
        <f t="shared" si="9"/>
        <v>0.38509591302813251</v>
      </c>
      <c r="N13" s="79">
        <f t="shared" si="10"/>
        <v>7.7673653109817815</v>
      </c>
      <c r="O13" s="80">
        <f t="shared" si="11"/>
        <v>0.19254795651406625</v>
      </c>
      <c r="P13" s="79">
        <f t="shared" si="12"/>
        <v>3.1069461243927128</v>
      </c>
      <c r="Q13" s="80">
        <f t="shared" si="13"/>
        <v>7.7019182605626513E-2</v>
      </c>
      <c r="R13" s="24">
        <f t="shared" si="14"/>
        <v>15.744938950910935</v>
      </c>
      <c r="S13" s="24">
        <f t="shared" si="15"/>
        <v>0.3903068413880782</v>
      </c>
      <c r="T13" s="79">
        <f t="shared" si="16"/>
        <v>14.757994090865385</v>
      </c>
      <c r="U13" s="80">
        <f t="shared" si="17"/>
        <v>0.36584111737672587</v>
      </c>
      <c r="W13" s="37"/>
    </row>
    <row r="14" spans="1:23" x14ac:dyDescent="0.3">
      <c r="A14" s="17">
        <f t="shared" si="18"/>
        <v>6</v>
      </c>
      <c r="B14" s="62">
        <v>23939.58</v>
      </c>
      <c r="C14" s="63"/>
      <c r="D14" s="62">
        <f t="shared" si="0"/>
        <v>32220.280722000003</v>
      </c>
      <c r="E14" s="66">
        <f t="shared" si="1"/>
        <v>798.71989573598353</v>
      </c>
      <c r="F14" s="62">
        <f t="shared" si="2"/>
        <v>2685.0233935000006</v>
      </c>
      <c r="G14" s="66">
        <f t="shared" si="3"/>
        <v>66.55999131133197</v>
      </c>
      <c r="H14" s="62">
        <f t="shared" si="4"/>
        <v>0</v>
      </c>
      <c r="I14" s="66">
        <f t="shared" si="5"/>
        <v>0</v>
      </c>
      <c r="J14" s="62">
        <f t="shared" si="6"/>
        <v>0</v>
      </c>
      <c r="K14" s="66">
        <f t="shared" si="7"/>
        <v>0</v>
      </c>
      <c r="L14" s="79">
        <f t="shared" si="8"/>
        <v>16.305810081983807</v>
      </c>
      <c r="M14" s="80">
        <f t="shared" si="9"/>
        <v>0.40421047355059897</v>
      </c>
      <c r="N14" s="79">
        <f t="shared" si="10"/>
        <v>8.1529050409919037</v>
      </c>
      <c r="O14" s="80">
        <f t="shared" si="11"/>
        <v>0.20210523677529948</v>
      </c>
      <c r="P14" s="79">
        <f t="shared" si="12"/>
        <v>3.2611620163967614</v>
      </c>
      <c r="Q14" s="80">
        <f t="shared" si="13"/>
        <v>8.0842094710119786E-2</v>
      </c>
      <c r="R14" s="24">
        <f t="shared" si="14"/>
        <v>16.305810081983807</v>
      </c>
      <c r="S14" s="24">
        <f t="shared" si="15"/>
        <v>0.40421047355059897</v>
      </c>
      <c r="T14" s="79">
        <f t="shared" si="16"/>
        <v>15.490519577884617</v>
      </c>
      <c r="U14" s="80">
        <f t="shared" si="17"/>
        <v>0.38399994987306901</v>
      </c>
      <c r="W14" s="37"/>
    </row>
    <row r="15" spans="1:23" x14ac:dyDescent="0.3">
      <c r="A15" s="17">
        <f t="shared" si="18"/>
        <v>7</v>
      </c>
      <c r="B15" s="62">
        <v>23947.66</v>
      </c>
      <c r="C15" s="63"/>
      <c r="D15" s="62">
        <f t="shared" si="0"/>
        <v>32231.155594000003</v>
      </c>
      <c r="E15" s="66">
        <f t="shared" si="1"/>
        <v>798.98947677113733</v>
      </c>
      <c r="F15" s="62">
        <f t="shared" si="2"/>
        <v>2685.9296328333335</v>
      </c>
      <c r="G15" s="66">
        <f t="shared" si="3"/>
        <v>66.582456397594768</v>
      </c>
      <c r="H15" s="62">
        <f t="shared" si="4"/>
        <v>0</v>
      </c>
      <c r="I15" s="66">
        <f t="shared" si="5"/>
        <v>0</v>
      </c>
      <c r="J15" s="62">
        <f t="shared" si="6"/>
        <v>0</v>
      </c>
      <c r="K15" s="66">
        <f t="shared" si="7"/>
        <v>0</v>
      </c>
      <c r="L15" s="79">
        <f t="shared" si="8"/>
        <v>16.311313559716602</v>
      </c>
      <c r="M15" s="80">
        <f t="shared" si="9"/>
        <v>0.4043469011999683</v>
      </c>
      <c r="N15" s="79">
        <f t="shared" si="10"/>
        <v>8.1556567798583011</v>
      </c>
      <c r="O15" s="80">
        <f t="shared" si="11"/>
        <v>0.20217345059998415</v>
      </c>
      <c r="P15" s="79">
        <f t="shared" si="12"/>
        <v>3.2622627119433205</v>
      </c>
      <c r="Q15" s="80">
        <f t="shared" si="13"/>
        <v>8.0869380239993668E-2</v>
      </c>
      <c r="R15" s="24">
        <f t="shared" si="14"/>
        <v>16.311313559716602</v>
      </c>
      <c r="S15" s="24">
        <f t="shared" si="15"/>
        <v>0.4043469011999683</v>
      </c>
      <c r="T15" s="79">
        <f t="shared" si="16"/>
        <v>15.495747881730772</v>
      </c>
      <c r="U15" s="80">
        <f t="shared" si="17"/>
        <v>0.38412955613996991</v>
      </c>
      <c r="W15" s="37"/>
    </row>
    <row r="16" spans="1:23" x14ac:dyDescent="0.3">
      <c r="A16" s="17">
        <f t="shared" si="18"/>
        <v>8</v>
      </c>
      <c r="B16" s="62">
        <v>25079.74</v>
      </c>
      <c r="C16" s="63"/>
      <c r="D16" s="62">
        <f t="shared" si="0"/>
        <v>33754.822066000008</v>
      </c>
      <c r="E16" s="66">
        <f t="shared" si="1"/>
        <v>836.76018200342605</v>
      </c>
      <c r="F16" s="62">
        <f t="shared" si="2"/>
        <v>2812.9018388333338</v>
      </c>
      <c r="G16" s="66">
        <f t="shared" si="3"/>
        <v>69.730015166952171</v>
      </c>
      <c r="H16" s="62">
        <f t="shared" si="4"/>
        <v>0</v>
      </c>
      <c r="I16" s="66">
        <f t="shared" si="5"/>
        <v>0</v>
      </c>
      <c r="J16" s="62">
        <f t="shared" si="6"/>
        <v>0</v>
      </c>
      <c r="K16" s="66">
        <f t="shared" si="7"/>
        <v>0</v>
      </c>
      <c r="L16" s="79">
        <f t="shared" si="8"/>
        <v>17.082399830971664</v>
      </c>
      <c r="M16" s="80">
        <f t="shared" si="9"/>
        <v>0.42346163056853547</v>
      </c>
      <c r="N16" s="79">
        <f t="shared" si="10"/>
        <v>8.5411999154858318</v>
      </c>
      <c r="O16" s="80">
        <f t="shared" si="11"/>
        <v>0.21173081528426774</v>
      </c>
      <c r="P16" s="79">
        <f t="shared" si="12"/>
        <v>3.4164799661943328</v>
      </c>
      <c r="Q16" s="80">
        <f t="shared" si="13"/>
        <v>8.4692326113707098E-2</v>
      </c>
      <c r="R16" s="24">
        <f t="shared" si="14"/>
        <v>17.08239983097166</v>
      </c>
      <c r="S16" s="24">
        <f t="shared" si="15"/>
        <v>0.42346163056853536</v>
      </c>
      <c r="T16" s="79">
        <f t="shared" si="16"/>
        <v>16.228279839423081</v>
      </c>
      <c r="U16" s="80">
        <f t="shared" si="17"/>
        <v>0.40228854904010869</v>
      </c>
      <c r="W16" s="37"/>
    </row>
    <row r="17" spans="1:23" x14ac:dyDescent="0.3">
      <c r="A17" s="17">
        <f t="shared" si="18"/>
        <v>9</v>
      </c>
      <c r="B17" s="62">
        <v>25090.27</v>
      </c>
      <c r="C17" s="63"/>
      <c r="D17" s="62">
        <f t="shared" si="0"/>
        <v>33768.994393000001</v>
      </c>
      <c r="E17" s="66">
        <f t="shared" si="1"/>
        <v>837.11150481285279</v>
      </c>
      <c r="F17" s="62">
        <f t="shared" si="2"/>
        <v>2814.082866083334</v>
      </c>
      <c r="G17" s="66">
        <f t="shared" si="3"/>
        <v>69.759292067737746</v>
      </c>
      <c r="H17" s="62">
        <f t="shared" si="4"/>
        <v>0</v>
      </c>
      <c r="I17" s="66">
        <f t="shared" si="5"/>
        <v>0</v>
      </c>
      <c r="J17" s="62">
        <f t="shared" si="6"/>
        <v>0</v>
      </c>
      <c r="K17" s="66">
        <f t="shared" si="7"/>
        <v>0</v>
      </c>
      <c r="L17" s="79">
        <f t="shared" si="8"/>
        <v>17.089572061234819</v>
      </c>
      <c r="M17" s="80">
        <f t="shared" si="9"/>
        <v>0.42363942551257733</v>
      </c>
      <c r="N17" s="79">
        <f t="shared" si="10"/>
        <v>8.5447860306174093</v>
      </c>
      <c r="O17" s="80">
        <f t="shared" si="11"/>
        <v>0.21181971275628866</v>
      </c>
      <c r="P17" s="79">
        <f t="shared" si="12"/>
        <v>3.4179144122469638</v>
      </c>
      <c r="Q17" s="80">
        <f t="shared" si="13"/>
        <v>8.4727885102515471E-2</v>
      </c>
      <c r="R17" s="24">
        <f t="shared" si="14"/>
        <v>17.089572061234822</v>
      </c>
      <c r="S17" s="24">
        <f t="shared" si="15"/>
        <v>0.42363942551257744</v>
      </c>
      <c r="T17" s="79">
        <f t="shared" si="16"/>
        <v>16.235093458173079</v>
      </c>
      <c r="U17" s="80">
        <f t="shared" si="17"/>
        <v>0.40245745423694851</v>
      </c>
      <c r="W17" s="37"/>
    </row>
    <row r="18" spans="1:23" x14ac:dyDescent="0.3">
      <c r="A18" s="17">
        <f t="shared" si="18"/>
        <v>10</v>
      </c>
      <c r="B18" s="62">
        <v>26222.34</v>
      </c>
      <c r="C18" s="63"/>
      <c r="D18" s="62">
        <f t="shared" si="0"/>
        <v>35292.647406000004</v>
      </c>
      <c r="E18" s="66">
        <f t="shared" si="1"/>
        <v>874.88187640524654</v>
      </c>
      <c r="F18" s="62">
        <f t="shared" si="2"/>
        <v>2941.0539505000006</v>
      </c>
      <c r="G18" s="66">
        <f t="shared" si="3"/>
        <v>72.90682303377055</v>
      </c>
      <c r="H18" s="62">
        <f t="shared" si="4"/>
        <v>0</v>
      </c>
      <c r="I18" s="66">
        <f t="shared" si="5"/>
        <v>0</v>
      </c>
      <c r="J18" s="62">
        <f t="shared" si="6"/>
        <v>0</v>
      </c>
      <c r="K18" s="66">
        <f t="shared" si="7"/>
        <v>0</v>
      </c>
      <c r="L18" s="79">
        <f t="shared" si="8"/>
        <v>17.860651521255061</v>
      </c>
      <c r="M18" s="80">
        <f t="shared" si="9"/>
        <v>0.44275398603504373</v>
      </c>
      <c r="N18" s="79">
        <f t="shared" si="10"/>
        <v>8.9303257606275306</v>
      </c>
      <c r="O18" s="80">
        <f t="shared" si="11"/>
        <v>0.22137699301752187</v>
      </c>
      <c r="P18" s="79">
        <f t="shared" si="12"/>
        <v>3.5721303042510124</v>
      </c>
      <c r="Q18" s="80">
        <f t="shared" si="13"/>
        <v>8.8550797207008758E-2</v>
      </c>
      <c r="R18" s="24">
        <f t="shared" si="14"/>
        <v>17.860651521255065</v>
      </c>
      <c r="S18" s="24">
        <f t="shared" si="15"/>
        <v>0.44275398603504384</v>
      </c>
      <c r="T18" s="79">
        <f t="shared" si="16"/>
        <v>16.96761894519231</v>
      </c>
      <c r="U18" s="80">
        <f t="shared" si="17"/>
        <v>0.4206162867332916</v>
      </c>
      <c r="W18" s="37"/>
    </row>
    <row r="19" spans="1:23" x14ac:dyDescent="0.3">
      <c r="A19" s="17">
        <f t="shared" si="18"/>
        <v>11</v>
      </c>
      <c r="B19" s="62">
        <v>26234.63</v>
      </c>
      <c r="C19" s="63"/>
      <c r="D19" s="62">
        <f t="shared" si="0"/>
        <v>35309.188517000002</v>
      </c>
      <c r="E19" s="66">
        <f t="shared" si="1"/>
        <v>875.29191983619205</v>
      </c>
      <c r="F19" s="62">
        <f t="shared" si="2"/>
        <v>2942.432376416667</v>
      </c>
      <c r="G19" s="66">
        <f t="shared" si="3"/>
        <v>72.940993319682676</v>
      </c>
      <c r="H19" s="62">
        <f t="shared" si="4"/>
        <v>0</v>
      </c>
      <c r="I19" s="66">
        <f t="shared" si="5"/>
        <v>0</v>
      </c>
      <c r="J19" s="62">
        <f t="shared" si="6"/>
        <v>0</v>
      </c>
      <c r="K19" s="66">
        <f t="shared" si="7"/>
        <v>0</v>
      </c>
      <c r="L19" s="79">
        <f t="shared" si="8"/>
        <v>17.869022528846155</v>
      </c>
      <c r="M19" s="80">
        <f t="shared" si="9"/>
        <v>0.44296149789280975</v>
      </c>
      <c r="N19" s="79">
        <f t="shared" si="10"/>
        <v>8.9345112644230777</v>
      </c>
      <c r="O19" s="80">
        <f t="shared" si="11"/>
        <v>0.22148074894640488</v>
      </c>
      <c r="P19" s="79">
        <f t="shared" si="12"/>
        <v>3.5738045057692309</v>
      </c>
      <c r="Q19" s="80">
        <f t="shared" si="13"/>
        <v>8.8592299578561948E-2</v>
      </c>
      <c r="R19" s="24">
        <f t="shared" si="14"/>
        <v>17.869022528846155</v>
      </c>
      <c r="S19" s="24">
        <f t="shared" si="15"/>
        <v>0.44296149789280975</v>
      </c>
      <c r="T19" s="79">
        <f t="shared" si="16"/>
        <v>16.975571402403848</v>
      </c>
      <c r="U19" s="80">
        <f t="shared" si="17"/>
        <v>0.42081342299816926</v>
      </c>
      <c r="W19" s="37"/>
    </row>
    <row r="20" spans="1:23" x14ac:dyDescent="0.3">
      <c r="A20" s="17">
        <f t="shared" si="18"/>
        <v>12</v>
      </c>
      <c r="B20" s="62">
        <v>27366.71</v>
      </c>
      <c r="C20" s="63"/>
      <c r="D20" s="62">
        <f t="shared" si="0"/>
        <v>36832.854988999999</v>
      </c>
      <c r="E20" s="66">
        <f t="shared" si="1"/>
        <v>913.06262506848054</v>
      </c>
      <c r="F20" s="62">
        <f t="shared" si="2"/>
        <v>3069.4045824166665</v>
      </c>
      <c r="G20" s="66">
        <f t="shared" si="3"/>
        <v>76.08855208904005</v>
      </c>
      <c r="H20" s="62">
        <f t="shared" si="4"/>
        <v>0</v>
      </c>
      <c r="I20" s="66">
        <f t="shared" si="5"/>
        <v>0</v>
      </c>
      <c r="J20" s="62">
        <f t="shared" si="6"/>
        <v>0</v>
      </c>
      <c r="K20" s="66">
        <f t="shared" si="7"/>
        <v>0</v>
      </c>
      <c r="L20" s="79">
        <f t="shared" si="8"/>
        <v>18.640108800101213</v>
      </c>
      <c r="M20" s="80">
        <f t="shared" si="9"/>
        <v>0.46207622726137676</v>
      </c>
      <c r="N20" s="79">
        <f t="shared" si="10"/>
        <v>9.3200544000506067</v>
      </c>
      <c r="O20" s="80">
        <f t="shared" si="11"/>
        <v>0.23103811363068838</v>
      </c>
      <c r="P20" s="79">
        <f t="shared" si="12"/>
        <v>3.7280217600202428</v>
      </c>
      <c r="Q20" s="80">
        <f t="shared" si="13"/>
        <v>9.2415245452275363E-2</v>
      </c>
      <c r="R20" s="24">
        <f t="shared" si="14"/>
        <v>18.640108800101213</v>
      </c>
      <c r="S20" s="24">
        <f t="shared" si="15"/>
        <v>0.46207622726137676</v>
      </c>
      <c r="T20" s="79">
        <f t="shared" si="16"/>
        <v>17.708103360096153</v>
      </c>
      <c r="U20" s="80">
        <f t="shared" si="17"/>
        <v>0.43897241589830793</v>
      </c>
      <c r="W20" s="37"/>
    </row>
    <row r="21" spans="1:23" x14ac:dyDescent="0.3">
      <c r="A21" s="17">
        <f t="shared" si="18"/>
        <v>13</v>
      </c>
      <c r="B21" s="62">
        <v>27379</v>
      </c>
      <c r="C21" s="63"/>
      <c r="D21" s="62">
        <f t="shared" si="0"/>
        <v>36849.396100000005</v>
      </c>
      <c r="E21" s="66">
        <f t="shared" si="1"/>
        <v>913.47266849942628</v>
      </c>
      <c r="F21" s="62">
        <f t="shared" si="2"/>
        <v>3070.7830083333338</v>
      </c>
      <c r="G21" s="66">
        <f t="shared" si="3"/>
        <v>76.12272237495219</v>
      </c>
      <c r="H21" s="62">
        <f t="shared" si="4"/>
        <v>0</v>
      </c>
      <c r="I21" s="66">
        <f t="shared" si="5"/>
        <v>0</v>
      </c>
      <c r="J21" s="62">
        <f t="shared" si="6"/>
        <v>0</v>
      </c>
      <c r="K21" s="66">
        <f t="shared" si="7"/>
        <v>0</v>
      </c>
      <c r="L21" s="79">
        <f t="shared" si="8"/>
        <v>18.648479807692311</v>
      </c>
      <c r="M21" s="80">
        <f t="shared" si="9"/>
        <v>0.46228373911914289</v>
      </c>
      <c r="N21" s="79">
        <f t="shared" si="10"/>
        <v>9.3242399038461556</v>
      </c>
      <c r="O21" s="80">
        <f t="shared" si="11"/>
        <v>0.23114186955957144</v>
      </c>
      <c r="P21" s="79">
        <f t="shared" si="12"/>
        <v>3.7296959615384622</v>
      </c>
      <c r="Q21" s="80">
        <f t="shared" si="13"/>
        <v>9.2456747823828567E-2</v>
      </c>
      <c r="R21" s="24">
        <f t="shared" si="14"/>
        <v>18.648479807692311</v>
      </c>
      <c r="S21" s="24">
        <f t="shared" si="15"/>
        <v>0.46228373911914289</v>
      </c>
      <c r="T21" s="79">
        <f t="shared" si="16"/>
        <v>17.716055817307694</v>
      </c>
      <c r="U21" s="80">
        <f t="shared" si="17"/>
        <v>0.43916955216318571</v>
      </c>
      <c r="W21" s="37"/>
    </row>
    <row r="22" spans="1:23" x14ac:dyDescent="0.3">
      <c r="A22" s="17">
        <f t="shared" si="18"/>
        <v>14</v>
      </c>
      <c r="B22" s="62">
        <v>28511.07</v>
      </c>
      <c r="C22" s="63"/>
      <c r="D22" s="62">
        <f t="shared" si="0"/>
        <v>38373.049113000001</v>
      </c>
      <c r="E22" s="66">
        <f t="shared" si="1"/>
        <v>951.24304009181981</v>
      </c>
      <c r="F22" s="62">
        <f t="shared" si="2"/>
        <v>3197.7540927500004</v>
      </c>
      <c r="G22" s="66">
        <f t="shared" si="3"/>
        <v>79.270253340984993</v>
      </c>
      <c r="H22" s="62">
        <f t="shared" si="4"/>
        <v>0</v>
      </c>
      <c r="I22" s="66">
        <f t="shared" si="5"/>
        <v>0</v>
      </c>
      <c r="J22" s="62">
        <f t="shared" si="6"/>
        <v>0</v>
      </c>
      <c r="K22" s="66">
        <f t="shared" si="7"/>
        <v>0</v>
      </c>
      <c r="L22" s="79">
        <f t="shared" si="8"/>
        <v>19.41955926771255</v>
      </c>
      <c r="M22" s="80">
        <f t="shared" si="9"/>
        <v>0.48139829964160918</v>
      </c>
      <c r="N22" s="79">
        <f t="shared" si="10"/>
        <v>9.7097796338562752</v>
      </c>
      <c r="O22" s="80">
        <f t="shared" si="11"/>
        <v>0.24069914982080459</v>
      </c>
      <c r="P22" s="79">
        <f t="shared" si="12"/>
        <v>3.8839118535425099</v>
      </c>
      <c r="Q22" s="80">
        <f t="shared" si="13"/>
        <v>9.6279659928321826E-2</v>
      </c>
      <c r="R22" s="24">
        <f t="shared" si="14"/>
        <v>19.419559267712554</v>
      </c>
      <c r="S22" s="24">
        <f t="shared" si="15"/>
        <v>0.4813982996416093</v>
      </c>
      <c r="T22" s="79">
        <f t="shared" si="16"/>
        <v>18.448581304326922</v>
      </c>
      <c r="U22" s="80">
        <f t="shared" si="17"/>
        <v>0.45732838465952869</v>
      </c>
      <c r="W22" s="37"/>
    </row>
    <row r="23" spans="1:23" x14ac:dyDescent="0.3">
      <c r="A23" s="17">
        <f t="shared" si="18"/>
        <v>15</v>
      </c>
      <c r="B23" s="62">
        <v>28523.4</v>
      </c>
      <c r="C23" s="63"/>
      <c r="D23" s="62">
        <f t="shared" si="0"/>
        <v>38389.644060000006</v>
      </c>
      <c r="E23" s="66">
        <f t="shared" si="1"/>
        <v>951.65441808234539</v>
      </c>
      <c r="F23" s="62">
        <f t="shared" si="2"/>
        <v>3199.1370050000005</v>
      </c>
      <c r="G23" s="66">
        <f t="shared" si="3"/>
        <v>79.304534840195458</v>
      </c>
      <c r="H23" s="62">
        <f t="shared" si="4"/>
        <v>0</v>
      </c>
      <c r="I23" s="66">
        <f t="shared" si="5"/>
        <v>0</v>
      </c>
      <c r="J23" s="62">
        <f t="shared" si="6"/>
        <v>0</v>
      </c>
      <c r="K23" s="66">
        <f t="shared" si="7"/>
        <v>0</v>
      </c>
      <c r="L23" s="79">
        <f t="shared" si="8"/>
        <v>19.427957520242916</v>
      </c>
      <c r="M23" s="80">
        <f t="shared" si="9"/>
        <v>0.481606486883778</v>
      </c>
      <c r="N23" s="79">
        <f t="shared" si="10"/>
        <v>9.7139787601214582</v>
      </c>
      <c r="O23" s="80">
        <f t="shared" si="11"/>
        <v>0.240803243441889</v>
      </c>
      <c r="P23" s="79">
        <f t="shared" si="12"/>
        <v>3.8855915040485831</v>
      </c>
      <c r="Q23" s="80">
        <f t="shared" si="13"/>
        <v>9.6321297376755599E-2</v>
      </c>
      <c r="R23" s="24">
        <f t="shared" si="14"/>
        <v>19.427957520242916</v>
      </c>
      <c r="S23" s="24">
        <f t="shared" si="15"/>
        <v>0.481606486883778</v>
      </c>
      <c r="T23" s="79">
        <f t="shared" si="16"/>
        <v>18.456559644230772</v>
      </c>
      <c r="U23" s="80">
        <f t="shared" si="17"/>
        <v>0.45752616253958917</v>
      </c>
      <c r="W23" s="37"/>
    </row>
    <row r="24" spans="1:23" x14ac:dyDescent="0.3">
      <c r="A24" s="17">
        <f t="shared" si="18"/>
        <v>16</v>
      </c>
      <c r="B24" s="62">
        <v>29655.47</v>
      </c>
      <c r="C24" s="63"/>
      <c r="D24" s="62">
        <f t="shared" si="0"/>
        <v>39913.297073000002</v>
      </c>
      <c r="E24" s="66">
        <f t="shared" si="1"/>
        <v>989.42478967473892</v>
      </c>
      <c r="F24" s="62">
        <f t="shared" si="2"/>
        <v>3326.1080894166671</v>
      </c>
      <c r="G24" s="66">
        <f t="shared" si="3"/>
        <v>82.452065806228248</v>
      </c>
      <c r="H24" s="62">
        <f t="shared" si="4"/>
        <v>0</v>
      </c>
      <c r="I24" s="66">
        <f t="shared" si="5"/>
        <v>0</v>
      </c>
      <c r="J24" s="62">
        <f t="shared" si="6"/>
        <v>0</v>
      </c>
      <c r="K24" s="66">
        <f t="shared" si="7"/>
        <v>0</v>
      </c>
      <c r="L24" s="79">
        <f t="shared" si="8"/>
        <v>20.199036980263159</v>
      </c>
      <c r="M24" s="80">
        <f t="shared" si="9"/>
        <v>0.50072104740624446</v>
      </c>
      <c r="N24" s="79">
        <f t="shared" si="10"/>
        <v>10.09951849013158</v>
      </c>
      <c r="O24" s="80">
        <f t="shared" si="11"/>
        <v>0.25036052370312223</v>
      </c>
      <c r="P24" s="79">
        <f t="shared" si="12"/>
        <v>4.0398073960526322</v>
      </c>
      <c r="Q24" s="80">
        <f t="shared" si="13"/>
        <v>0.10014420948124889</v>
      </c>
      <c r="R24" s="24">
        <f t="shared" si="14"/>
        <v>20.199036980263159</v>
      </c>
      <c r="S24" s="24">
        <f t="shared" si="15"/>
        <v>0.50072104740624446</v>
      </c>
      <c r="T24" s="79">
        <f t="shared" si="16"/>
        <v>19.18908513125</v>
      </c>
      <c r="U24" s="80">
        <f t="shared" si="17"/>
        <v>0.47568499503593215</v>
      </c>
      <c r="W24" s="37"/>
    </row>
    <row r="25" spans="1:23" x14ac:dyDescent="0.3">
      <c r="A25" s="17">
        <f t="shared" si="18"/>
        <v>17</v>
      </c>
      <c r="B25" s="62">
        <v>29667.759999999998</v>
      </c>
      <c r="C25" s="63"/>
      <c r="D25" s="62">
        <f t="shared" si="0"/>
        <v>39929.838184</v>
      </c>
      <c r="E25" s="66">
        <f t="shared" si="1"/>
        <v>989.83483310568442</v>
      </c>
      <c r="F25" s="62">
        <f t="shared" si="2"/>
        <v>3327.486515333333</v>
      </c>
      <c r="G25" s="66">
        <f t="shared" si="3"/>
        <v>82.486236092140359</v>
      </c>
      <c r="H25" s="62">
        <f t="shared" si="4"/>
        <v>0</v>
      </c>
      <c r="I25" s="66">
        <f t="shared" si="5"/>
        <v>0</v>
      </c>
      <c r="J25" s="62">
        <f t="shared" si="6"/>
        <v>0</v>
      </c>
      <c r="K25" s="66">
        <f t="shared" si="7"/>
        <v>0</v>
      </c>
      <c r="L25" s="79">
        <f t="shared" si="8"/>
        <v>20.20740798785425</v>
      </c>
      <c r="M25" s="80">
        <f t="shared" si="9"/>
        <v>0.50092855926401036</v>
      </c>
      <c r="N25" s="79">
        <f t="shared" si="10"/>
        <v>10.103703993927125</v>
      </c>
      <c r="O25" s="80">
        <f t="shared" si="11"/>
        <v>0.25046427963200518</v>
      </c>
      <c r="P25" s="79">
        <f t="shared" si="12"/>
        <v>4.0414815975708498</v>
      </c>
      <c r="Q25" s="80">
        <f t="shared" si="13"/>
        <v>0.10018571185280206</v>
      </c>
      <c r="R25" s="24">
        <f t="shared" si="14"/>
        <v>20.207407987854246</v>
      </c>
      <c r="S25" s="24">
        <f t="shared" si="15"/>
        <v>0.50092855926401025</v>
      </c>
      <c r="T25" s="79">
        <f t="shared" si="16"/>
        <v>19.197037588461537</v>
      </c>
      <c r="U25" s="80">
        <f t="shared" si="17"/>
        <v>0.47588213130080981</v>
      </c>
      <c r="W25" s="37"/>
    </row>
    <row r="26" spans="1:23" x14ac:dyDescent="0.3">
      <c r="A26" s="17">
        <f t="shared" si="18"/>
        <v>18</v>
      </c>
      <c r="B26" s="62">
        <v>30799.83</v>
      </c>
      <c r="C26" s="63"/>
      <c r="D26" s="62">
        <f t="shared" si="0"/>
        <v>41453.491197000003</v>
      </c>
      <c r="E26" s="66">
        <f t="shared" si="1"/>
        <v>1027.6052046980781</v>
      </c>
      <c r="F26" s="62">
        <f t="shared" si="2"/>
        <v>3454.4575997500006</v>
      </c>
      <c r="G26" s="66">
        <f t="shared" si="3"/>
        <v>85.633767058173191</v>
      </c>
      <c r="H26" s="62">
        <f t="shared" si="4"/>
        <v>0</v>
      </c>
      <c r="I26" s="66">
        <f t="shared" si="5"/>
        <v>0</v>
      </c>
      <c r="J26" s="62">
        <f t="shared" si="6"/>
        <v>0</v>
      </c>
      <c r="K26" s="66">
        <f t="shared" si="7"/>
        <v>0</v>
      </c>
      <c r="L26" s="79">
        <f t="shared" si="8"/>
        <v>20.978487447874496</v>
      </c>
      <c r="M26" s="80">
        <f t="shared" si="9"/>
        <v>0.52004311978647677</v>
      </c>
      <c r="N26" s="79">
        <f t="shared" si="10"/>
        <v>10.489243723937248</v>
      </c>
      <c r="O26" s="80">
        <f t="shared" si="11"/>
        <v>0.26002155989323839</v>
      </c>
      <c r="P26" s="79">
        <f t="shared" si="12"/>
        <v>4.1956974895748989</v>
      </c>
      <c r="Q26" s="80">
        <f t="shared" si="13"/>
        <v>0.10400862395729535</v>
      </c>
      <c r="R26" s="24">
        <f t="shared" si="14"/>
        <v>20.978487447874496</v>
      </c>
      <c r="S26" s="24">
        <f t="shared" si="15"/>
        <v>0.52004311978647677</v>
      </c>
      <c r="T26" s="79">
        <f t="shared" si="16"/>
        <v>19.929563075480772</v>
      </c>
      <c r="U26" s="80">
        <f t="shared" si="17"/>
        <v>0.49404096379715301</v>
      </c>
      <c r="W26" s="37"/>
    </row>
    <row r="27" spans="1:23" x14ac:dyDescent="0.3">
      <c r="A27" s="17">
        <f t="shared" si="18"/>
        <v>19</v>
      </c>
      <c r="B27" s="62">
        <v>30812.13</v>
      </c>
      <c r="C27" s="63"/>
      <c r="D27" s="62">
        <f t="shared" si="0"/>
        <v>41470.045767000003</v>
      </c>
      <c r="E27" s="66">
        <f t="shared" si="1"/>
        <v>1028.0155817689188</v>
      </c>
      <c r="F27" s="62">
        <f t="shared" si="2"/>
        <v>3455.8371472500007</v>
      </c>
      <c r="G27" s="66">
        <f t="shared" si="3"/>
        <v>85.667965147409902</v>
      </c>
      <c r="H27" s="62">
        <f t="shared" si="4"/>
        <v>0</v>
      </c>
      <c r="I27" s="66">
        <f t="shared" si="5"/>
        <v>0</v>
      </c>
      <c r="J27" s="62">
        <f t="shared" si="6"/>
        <v>0</v>
      </c>
      <c r="K27" s="66">
        <f t="shared" si="7"/>
        <v>0</v>
      </c>
      <c r="L27" s="79">
        <f t="shared" si="8"/>
        <v>20.986865266700406</v>
      </c>
      <c r="M27" s="80">
        <f t="shared" si="9"/>
        <v>0.52025080049034345</v>
      </c>
      <c r="N27" s="79">
        <f t="shared" si="10"/>
        <v>10.493432633350203</v>
      </c>
      <c r="O27" s="80">
        <f t="shared" si="11"/>
        <v>0.26012540024517172</v>
      </c>
      <c r="P27" s="79">
        <f t="shared" si="12"/>
        <v>4.1973730533400815</v>
      </c>
      <c r="Q27" s="80">
        <f t="shared" si="13"/>
        <v>0.10405016009806869</v>
      </c>
      <c r="R27" s="24">
        <f t="shared" si="14"/>
        <v>20.986865266700409</v>
      </c>
      <c r="S27" s="24">
        <f t="shared" si="15"/>
        <v>0.52025080049034356</v>
      </c>
      <c r="T27" s="79">
        <f t="shared" si="16"/>
        <v>19.937522003365387</v>
      </c>
      <c r="U27" s="80">
        <f t="shared" si="17"/>
        <v>0.49423826046582631</v>
      </c>
      <c r="W27" s="37"/>
    </row>
    <row r="28" spans="1:23" x14ac:dyDescent="0.3">
      <c r="A28" s="17">
        <f t="shared" si="18"/>
        <v>20</v>
      </c>
      <c r="B28" s="62">
        <v>31944.2</v>
      </c>
      <c r="C28" s="63"/>
      <c r="D28" s="62">
        <f t="shared" si="0"/>
        <v>42993.698780000006</v>
      </c>
      <c r="E28" s="66">
        <f t="shared" si="1"/>
        <v>1065.7859533613123</v>
      </c>
      <c r="F28" s="62">
        <f t="shared" si="2"/>
        <v>3582.8082316666673</v>
      </c>
      <c r="G28" s="66">
        <f t="shared" si="3"/>
        <v>88.815496113442705</v>
      </c>
      <c r="H28" s="62">
        <f t="shared" si="4"/>
        <v>0</v>
      </c>
      <c r="I28" s="66">
        <f t="shared" si="5"/>
        <v>0</v>
      </c>
      <c r="J28" s="62">
        <f t="shared" si="6"/>
        <v>0</v>
      </c>
      <c r="K28" s="66">
        <f t="shared" si="7"/>
        <v>0</v>
      </c>
      <c r="L28" s="79">
        <f t="shared" si="8"/>
        <v>21.757944726720652</v>
      </c>
      <c r="M28" s="80">
        <f t="shared" si="9"/>
        <v>0.53936536101280996</v>
      </c>
      <c r="N28" s="79">
        <f t="shared" si="10"/>
        <v>10.878972363360326</v>
      </c>
      <c r="O28" s="80">
        <f t="shared" si="11"/>
        <v>0.26968268050640498</v>
      </c>
      <c r="P28" s="79">
        <f t="shared" si="12"/>
        <v>4.3515889453441305</v>
      </c>
      <c r="Q28" s="80">
        <f t="shared" si="13"/>
        <v>0.107873072202562</v>
      </c>
      <c r="R28" s="24">
        <f t="shared" si="14"/>
        <v>21.757944726720652</v>
      </c>
      <c r="S28" s="24">
        <f t="shared" si="15"/>
        <v>0.53936536101280996</v>
      </c>
      <c r="T28" s="79">
        <f t="shared" si="16"/>
        <v>20.670047490384619</v>
      </c>
      <c r="U28" s="80">
        <f t="shared" si="17"/>
        <v>0.5123970929621694</v>
      </c>
      <c r="W28" s="37"/>
    </row>
    <row r="29" spans="1:23" x14ac:dyDescent="0.3">
      <c r="A29" s="17">
        <f t="shared" si="18"/>
        <v>21</v>
      </c>
      <c r="B29" s="62">
        <v>31956.49</v>
      </c>
      <c r="C29" s="63"/>
      <c r="D29" s="62">
        <f t="shared" si="0"/>
        <v>43010.239891000005</v>
      </c>
      <c r="E29" s="66">
        <f t="shared" si="1"/>
        <v>1066.1959967922578</v>
      </c>
      <c r="F29" s="62">
        <f t="shared" si="2"/>
        <v>3584.1866575833337</v>
      </c>
      <c r="G29" s="66">
        <f t="shared" si="3"/>
        <v>88.849666399354831</v>
      </c>
      <c r="H29" s="62">
        <f t="shared" si="4"/>
        <v>0</v>
      </c>
      <c r="I29" s="66">
        <f t="shared" si="5"/>
        <v>0</v>
      </c>
      <c r="J29" s="62">
        <f t="shared" si="6"/>
        <v>0</v>
      </c>
      <c r="K29" s="66">
        <f t="shared" si="7"/>
        <v>0</v>
      </c>
      <c r="L29" s="79">
        <f t="shared" si="8"/>
        <v>21.766315734311743</v>
      </c>
      <c r="M29" s="80">
        <f t="shared" si="9"/>
        <v>0.53957287287057587</v>
      </c>
      <c r="N29" s="79">
        <f t="shared" si="10"/>
        <v>10.883157867155871</v>
      </c>
      <c r="O29" s="80">
        <f t="shared" si="11"/>
        <v>0.26978643643528794</v>
      </c>
      <c r="P29" s="79">
        <f t="shared" si="12"/>
        <v>4.3532631468623482</v>
      </c>
      <c r="Q29" s="80">
        <f t="shared" si="13"/>
        <v>0.10791457457411516</v>
      </c>
      <c r="R29" s="24">
        <f t="shared" si="14"/>
        <v>21.766315734311746</v>
      </c>
      <c r="S29" s="24">
        <f t="shared" si="15"/>
        <v>0.53957287287057598</v>
      </c>
      <c r="T29" s="79">
        <f t="shared" si="16"/>
        <v>20.677999947596156</v>
      </c>
      <c r="U29" s="80">
        <f t="shared" si="17"/>
        <v>0.51259422922704712</v>
      </c>
      <c r="W29" s="37"/>
    </row>
    <row r="30" spans="1:23" x14ac:dyDescent="0.3">
      <c r="A30" s="17">
        <f t="shared" si="18"/>
        <v>22</v>
      </c>
      <c r="B30" s="62">
        <v>33088.559999999998</v>
      </c>
      <c r="C30" s="63"/>
      <c r="D30" s="62">
        <f t="shared" si="0"/>
        <v>44533.892904</v>
      </c>
      <c r="E30" s="66">
        <f t="shared" si="1"/>
        <v>1103.9663683846513</v>
      </c>
      <c r="F30" s="62">
        <f t="shared" si="2"/>
        <v>3711.1577419999999</v>
      </c>
      <c r="G30" s="66">
        <f t="shared" si="3"/>
        <v>91.99719736538762</v>
      </c>
      <c r="H30" s="62">
        <f t="shared" si="4"/>
        <v>0</v>
      </c>
      <c r="I30" s="66">
        <f t="shared" si="5"/>
        <v>0</v>
      </c>
      <c r="J30" s="62">
        <f t="shared" si="6"/>
        <v>0</v>
      </c>
      <c r="K30" s="66">
        <f t="shared" si="7"/>
        <v>0</v>
      </c>
      <c r="L30" s="79">
        <f t="shared" si="8"/>
        <v>22.537395194331985</v>
      </c>
      <c r="M30" s="80">
        <f t="shared" si="9"/>
        <v>0.55868743339304228</v>
      </c>
      <c r="N30" s="79">
        <f t="shared" si="10"/>
        <v>11.268697597165993</v>
      </c>
      <c r="O30" s="80">
        <f t="shared" si="11"/>
        <v>0.27934371669652114</v>
      </c>
      <c r="P30" s="79">
        <f t="shared" si="12"/>
        <v>4.5074790388663972</v>
      </c>
      <c r="Q30" s="80">
        <f t="shared" si="13"/>
        <v>0.11173748667860846</v>
      </c>
      <c r="R30" s="24">
        <f t="shared" si="14"/>
        <v>22.537395194331985</v>
      </c>
      <c r="S30" s="24">
        <f t="shared" si="15"/>
        <v>0.55868743339304228</v>
      </c>
      <c r="T30" s="79">
        <f t="shared" si="16"/>
        <v>21.410525434615383</v>
      </c>
      <c r="U30" s="80">
        <f t="shared" si="17"/>
        <v>0.5307530617233901</v>
      </c>
      <c r="W30" s="37"/>
    </row>
    <row r="31" spans="1:23" x14ac:dyDescent="0.3">
      <c r="A31" s="17">
        <f t="shared" si="18"/>
        <v>23</v>
      </c>
      <c r="B31" s="62">
        <v>34232.959999999999</v>
      </c>
      <c r="C31" s="63"/>
      <c r="D31" s="62">
        <f t="shared" si="0"/>
        <v>46074.140864000001</v>
      </c>
      <c r="E31" s="66">
        <f t="shared" si="1"/>
        <v>1142.1481179675707</v>
      </c>
      <c r="F31" s="62">
        <f t="shared" si="2"/>
        <v>3839.5117386666666</v>
      </c>
      <c r="G31" s="66">
        <f t="shared" si="3"/>
        <v>95.179009830630875</v>
      </c>
      <c r="H31" s="62">
        <f t="shared" si="4"/>
        <v>0</v>
      </c>
      <c r="I31" s="66">
        <f t="shared" si="5"/>
        <v>0</v>
      </c>
      <c r="J31" s="62">
        <f t="shared" si="6"/>
        <v>0</v>
      </c>
      <c r="K31" s="66">
        <f t="shared" si="7"/>
        <v>0</v>
      </c>
      <c r="L31" s="79">
        <f t="shared" si="8"/>
        <v>23.31687290688259</v>
      </c>
      <c r="M31" s="80">
        <f t="shared" si="9"/>
        <v>0.57801018115767744</v>
      </c>
      <c r="N31" s="79">
        <f t="shared" si="10"/>
        <v>11.658436453441295</v>
      </c>
      <c r="O31" s="80">
        <f t="shared" si="11"/>
        <v>0.28900509057883872</v>
      </c>
      <c r="P31" s="79">
        <f t="shared" si="12"/>
        <v>4.6633745813765177</v>
      </c>
      <c r="Q31" s="80">
        <f t="shared" si="13"/>
        <v>0.11560203623153548</v>
      </c>
      <c r="R31" s="24">
        <f t="shared" si="14"/>
        <v>23.31687290688259</v>
      </c>
      <c r="S31" s="24">
        <f t="shared" si="15"/>
        <v>0.57801018115767744</v>
      </c>
      <c r="T31" s="79">
        <f t="shared" si="16"/>
        <v>22.151029261538461</v>
      </c>
      <c r="U31" s="80">
        <f t="shared" si="17"/>
        <v>0.54910967209979356</v>
      </c>
      <c r="W31" s="37"/>
    </row>
    <row r="32" spans="1:23" x14ac:dyDescent="0.3">
      <c r="A32" s="17">
        <f t="shared" si="18"/>
        <v>24</v>
      </c>
      <c r="B32" s="62">
        <v>35365.03</v>
      </c>
      <c r="C32" s="63"/>
      <c r="D32" s="62">
        <f t="shared" si="0"/>
        <v>47597.793877000004</v>
      </c>
      <c r="E32" s="66">
        <f t="shared" si="1"/>
        <v>1179.9184895599642</v>
      </c>
      <c r="F32" s="62">
        <f t="shared" si="2"/>
        <v>3966.4828230833332</v>
      </c>
      <c r="G32" s="66">
        <f t="shared" si="3"/>
        <v>98.326540796663679</v>
      </c>
      <c r="H32" s="62">
        <f t="shared" si="4"/>
        <v>0</v>
      </c>
      <c r="I32" s="66">
        <f t="shared" si="5"/>
        <v>0</v>
      </c>
      <c r="J32" s="62">
        <f t="shared" si="6"/>
        <v>0</v>
      </c>
      <c r="K32" s="66">
        <f t="shared" si="7"/>
        <v>0</v>
      </c>
      <c r="L32" s="79">
        <f t="shared" si="8"/>
        <v>24.087952366902837</v>
      </c>
      <c r="M32" s="80">
        <f t="shared" si="9"/>
        <v>0.59712474168014384</v>
      </c>
      <c r="N32" s="79">
        <f t="shared" si="10"/>
        <v>12.043976183451418</v>
      </c>
      <c r="O32" s="80">
        <f t="shared" si="11"/>
        <v>0.29856237084007192</v>
      </c>
      <c r="P32" s="79">
        <f t="shared" si="12"/>
        <v>4.8175904733805677</v>
      </c>
      <c r="Q32" s="80">
        <f t="shared" si="13"/>
        <v>0.11942494833602879</v>
      </c>
      <c r="R32" s="24">
        <f t="shared" si="14"/>
        <v>24.087952366902833</v>
      </c>
      <c r="S32" s="24">
        <f t="shared" si="15"/>
        <v>0.59712474168014384</v>
      </c>
      <c r="T32" s="79">
        <f t="shared" si="16"/>
        <v>22.883554748557692</v>
      </c>
      <c r="U32" s="80">
        <f t="shared" si="17"/>
        <v>0.56726850459613665</v>
      </c>
      <c r="W32" s="37"/>
    </row>
    <row r="33" spans="1:23" x14ac:dyDescent="0.3">
      <c r="A33" s="17">
        <f t="shared" si="18"/>
        <v>25</v>
      </c>
      <c r="B33" s="62">
        <v>35377.33</v>
      </c>
      <c r="C33" s="63"/>
      <c r="D33" s="62">
        <f t="shared" si="0"/>
        <v>47614.348447000004</v>
      </c>
      <c r="E33" s="66">
        <f t="shared" si="1"/>
        <v>1180.3288666308049</v>
      </c>
      <c r="F33" s="62">
        <f t="shared" si="2"/>
        <v>3967.8623705833338</v>
      </c>
      <c r="G33" s="66">
        <f t="shared" si="3"/>
        <v>98.360738885900403</v>
      </c>
      <c r="H33" s="62">
        <f t="shared" si="4"/>
        <v>0</v>
      </c>
      <c r="I33" s="66">
        <f t="shared" si="5"/>
        <v>0</v>
      </c>
      <c r="J33" s="62">
        <f t="shared" si="6"/>
        <v>0</v>
      </c>
      <c r="K33" s="66">
        <f t="shared" si="7"/>
        <v>0</v>
      </c>
      <c r="L33" s="79">
        <f t="shared" si="8"/>
        <v>24.096330185728746</v>
      </c>
      <c r="M33" s="80">
        <f t="shared" si="9"/>
        <v>0.59733242238401052</v>
      </c>
      <c r="N33" s="79">
        <f t="shared" si="10"/>
        <v>12.048165092864373</v>
      </c>
      <c r="O33" s="80">
        <f t="shared" si="11"/>
        <v>0.29866621119200526</v>
      </c>
      <c r="P33" s="79">
        <f t="shared" si="12"/>
        <v>4.8192660371457494</v>
      </c>
      <c r="Q33" s="80">
        <f t="shared" si="13"/>
        <v>0.11946648447680211</v>
      </c>
      <c r="R33" s="24">
        <f t="shared" si="14"/>
        <v>24.096330185728746</v>
      </c>
      <c r="S33" s="24">
        <f t="shared" si="15"/>
        <v>0.59733242238401052</v>
      </c>
      <c r="T33" s="79">
        <f t="shared" si="16"/>
        <v>22.891513676442308</v>
      </c>
      <c r="U33" s="80">
        <f t="shared" si="17"/>
        <v>0.56746580126480994</v>
      </c>
      <c r="W33" s="37"/>
    </row>
    <row r="34" spans="1:23" x14ac:dyDescent="0.3">
      <c r="A34" s="17">
        <f t="shared" si="18"/>
        <v>26</v>
      </c>
      <c r="B34" s="62">
        <v>35377.33</v>
      </c>
      <c r="C34" s="63"/>
      <c r="D34" s="62">
        <f t="shared" si="0"/>
        <v>47614.348447000004</v>
      </c>
      <c r="E34" s="66">
        <f t="shared" si="1"/>
        <v>1180.3288666308049</v>
      </c>
      <c r="F34" s="62">
        <f t="shared" si="2"/>
        <v>3967.8623705833338</v>
      </c>
      <c r="G34" s="66">
        <f t="shared" si="3"/>
        <v>98.360738885900403</v>
      </c>
      <c r="H34" s="62">
        <f t="shared" si="4"/>
        <v>0</v>
      </c>
      <c r="I34" s="66">
        <f t="shared" si="5"/>
        <v>0</v>
      </c>
      <c r="J34" s="62">
        <f t="shared" si="6"/>
        <v>0</v>
      </c>
      <c r="K34" s="66">
        <f t="shared" si="7"/>
        <v>0</v>
      </c>
      <c r="L34" s="79">
        <f t="shared" si="8"/>
        <v>24.096330185728746</v>
      </c>
      <c r="M34" s="80">
        <f t="shared" si="9"/>
        <v>0.59733242238401052</v>
      </c>
      <c r="N34" s="79">
        <f t="shared" si="10"/>
        <v>12.048165092864373</v>
      </c>
      <c r="O34" s="80">
        <f t="shared" si="11"/>
        <v>0.29866621119200526</v>
      </c>
      <c r="P34" s="79">
        <f t="shared" si="12"/>
        <v>4.8192660371457494</v>
      </c>
      <c r="Q34" s="80">
        <f t="shared" si="13"/>
        <v>0.11946648447680211</v>
      </c>
      <c r="R34" s="24">
        <f t="shared" si="14"/>
        <v>24.096330185728746</v>
      </c>
      <c r="S34" s="24">
        <f t="shared" si="15"/>
        <v>0.59733242238401052</v>
      </c>
      <c r="T34" s="79">
        <f t="shared" si="16"/>
        <v>22.891513676442308</v>
      </c>
      <c r="U34" s="80">
        <f t="shared" si="17"/>
        <v>0.56746580126480994</v>
      </c>
      <c r="W34" s="37"/>
    </row>
    <row r="35" spans="1:23" x14ac:dyDescent="0.3">
      <c r="A35" s="17">
        <f t="shared" si="18"/>
        <v>27</v>
      </c>
      <c r="B35" s="62">
        <v>35389.620000000003</v>
      </c>
      <c r="C35" s="63"/>
      <c r="D35" s="62">
        <f t="shared" si="0"/>
        <v>47630.88955800001</v>
      </c>
      <c r="E35" s="66">
        <f t="shared" si="1"/>
        <v>1180.7389100617506</v>
      </c>
      <c r="F35" s="62">
        <f t="shared" si="2"/>
        <v>3969.2407965000007</v>
      </c>
      <c r="G35" s="66">
        <f t="shared" si="3"/>
        <v>98.394909171812543</v>
      </c>
      <c r="H35" s="62">
        <f t="shared" si="4"/>
        <v>0</v>
      </c>
      <c r="I35" s="66">
        <f t="shared" si="5"/>
        <v>0</v>
      </c>
      <c r="J35" s="62">
        <f t="shared" si="6"/>
        <v>0</v>
      </c>
      <c r="K35" s="66">
        <f t="shared" si="7"/>
        <v>0</v>
      </c>
      <c r="L35" s="79">
        <f t="shared" si="8"/>
        <v>24.104701193319844</v>
      </c>
      <c r="M35" s="80">
        <f t="shared" si="9"/>
        <v>0.59753993424177665</v>
      </c>
      <c r="N35" s="79">
        <f t="shared" si="10"/>
        <v>12.052350596659922</v>
      </c>
      <c r="O35" s="80">
        <f t="shared" si="11"/>
        <v>0.29876996712088832</v>
      </c>
      <c r="P35" s="79">
        <f t="shared" si="12"/>
        <v>4.8209402386639688</v>
      </c>
      <c r="Q35" s="80">
        <f t="shared" si="13"/>
        <v>0.11950798684835533</v>
      </c>
      <c r="R35" s="24">
        <f t="shared" si="14"/>
        <v>24.104701193319844</v>
      </c>
      <c r="S35" s="24">
        <f t="shared" si="15"/>
        <v>0.59753993424177665</v>
      </c>
      <c r="T35" s="79">
        <f t="shared" si="16"/>
        <v>22.899466133653849</v>
      </c>
      <c r="U35" s="80">
        <f t="shared" si="17"/>
        <v>0.56766293752968766</v>
      </c>
      <c r="W35" s="37"/>
    </row>
    <row r="36" spans="1:23" x14ac:dyDescent="0.3">
      <c r="A36" s="25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5"/>
      <c r="S36" s="25"/>
      <c r="T36" s="64"/>
      <c r="U36" s="65"/>
    </row>
  </sheetData>
  <dataConsolidate/>
  <mergeCells count="286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0.7109375" style="1" customWidth="1"/>
    <col min="24" max="16384" width="8.85546875" style="1"/>
  </cols>
  <sheetData>
    <row r="1" spans="1:23" ht="16.5" x14ac:dyDescent="0.3">
      <c r="A1" s="5" t="s">
        <v>43</v>
      </c>
      <c r="B1" s="5"/>
      <c r="C1" s="5" t="s">
        <v>80</v>
      </c>
      <c r="D1" s="5"/>
      <c r="E1" s="6"/>
      <c r="G1" s="5"/>
      <c r="H1" s="5"/>
      <c r="N1" s="35">
        <f>Inhoud!$C$3</f>
        <v>43374</v>
      </c>
      <c r="Q1" s="8" t="s">
        <v>42</v>
      </c>
    </row>
    <row r="2" spans="1:23" x14ac:dyDescent="0.3">
      <c r="A2" s="8"/>
      <c r="T2" s="1" t="s">
        <v>4</v>
      </c>
      <c r="U2" s="12">
        <f>'LOG4'!$U$2</f>
        <v>1.3459000000000001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2"/>
    </row>
    <row r="4" spans="1:23" x14ac:dyDescent="0.3">
      <c r="A4" s="13"/>
      <c r="B4" s="69" t="s">
        <v>5</v>
      </c>
      <c r="C4" s="70"/>
      <c r="D4" s="70"/>
      <c r="E4" s="71"/>
      <c r="F4" s="14" t="s">
        <v>6</v>
      </c>
      <c r="G4" s="15"/>
      <c r="H4" s="69" t="s">
        <v>7</v>
      </c>
      <c r="I4" s="68"/>
      <c r="J4" s="69" t="s">
        <v>8</v>
      </c>
      <c r="K4" s="71"/>
      <c r="L4" s="69" t="s">
        <v>9</v>
      </c>
      <c r="M4" s="70"/>
      <c r="N4" s="70"/>
      <c r="O4" s="70"/>
      <c r="P4" s="70"/>
      <c r="Q4" s="71"/>
      <c r="R4" s="16" t="s">
        <v>10</v>
      </c>
      <c r="S4" s="16"/>
      <c r="T4" s="16"/>
      <c r="U4" s="15"/>
    </row>
    <row r="5" spans="1:23" x14ac:dyDescent="0.3">
      <c r="A5" s="17"/>
      <c r="B5" s="75">
        <v>1</v>
      </c>
      <c r="C5" s="76"/>
      <c r="D5" s="75"/>
      <c r="E5" s="76"/>
      <c r="F5" s="75"/>
      <c r="G5" s="76"/>
      <c r="H5" s="75"/>
      <c r="I5" s="76"/>
      <c r="J5" s="85" t="s">
        <v>11</v>
      </c>
      <c r="K5" s="76"/>
      <c r="L5" s="85" t="s">
        <v>12</v>
      </c>
      <c r="M5" s="86"/>
      <c r="N5" s="86"/>
      <c r="O5" s="86"/>
      <c r="P5" s="86"/>
      <c r="Q5" s="76"/>
      <c r="R5" s="18"/>
      <c r="S5" s="18"/>
      <c r="T5" s="84" t="s">
        <v>13</v>
      </c>
      <c r="U5" s="76"/>
    </row>
    <row r="6" spans="1:23" x14ac:dyDescent="0.3">
      <c r="A6" s="17"/>
      <c r="B6" s="72" t="s">
        <v>14</v>
      </c>
      <c r="C6" s="73"/>
      <c r="D6" s="83">
        <f>Inhoud!$C$3</f>
        <v>43374</v>
      </c>
      <c r="E6" s="78"/>
      <c r="F6" s="19">
        <f>D6</f>
        <v>43374</v>
      </c>
      <c r="G6" s="20"/>
      <c r="H6" s="77"/>
      <c r="I6" s="78"/>
      <c r="J6" s="77"/>
      <c r="K6" s="78"/>
      <c r="L6" s="21">
        <v>1</v>
      </c>
      <c r="M6" s="18"/>
      <c r="N6" s="22">
        <v>0.5</v>
      </c>
      <c r="O6" s="18"/>
      <c r="P6" s="74">
        <v>0.2</v>
      </c>
      <c r="Q6" s="73"/>
      <c r="R6" s="18" t="s">
        <v>7</v>
      </c>
      <c r="S6" s="18"/>
      <c r="T6" s="18"/>
      <c r="U6" s="23"/>
    </row>
    <row r="7" spans="1:23" x14ac:dyDescent="0.3">
      <c r="A7" s="17"/>
      <c r="B7" s="69"/>
      <c r="C7" s="71"/>
      <c r="D7" s="67"/>
      <c r="E7" s="68"/>
      <c r="F7" s="67"/>
      <c r="G7" s="68"/>
      <c r="H7" s="67"/>
      <c r="I7" s="68"/>
      <c r="J7" s="67"/>
      <c r="K7" s="68"/>
      <c r="L7" s="67"/>
      <c r="M7" s="68"/>
      <c r="N7" s="67"/>
      <c r="O7" s="68"/>
      <c r="P7" s="67"/>
      <c r="Q7" s="68"/>
      <c r="R7" s="13"/>
      <c r="S7" s="13"/>
      <c r="T7" s="67"/>
      <c r="U7" s="68"/>
    </row>
    <row r="8" spans="1:23" x14ac:dyDescent="0.3">
      <c r="A8" s="17">
        <v>0</v>
      </c>
      <c r="B8" s="62">
        <v>22760.45</v>
      </c>
      <c r="C8" s="63"/>
      <c r="D8" s="62">
        <f t="shared" ref="D8:D35" si="0">B8*$U$2</f>
        <v>30633.289655000004</v>
      </c>
      <c r="E8" s="66">
        <f t="shared" ref="E8:E35" si="1">D8/40.3399</f>
        <v>759.37941479775611</v>
      </c>
      <c r="F8" s="62">
        <f t="shared" ref="F8:F35" si="2">B8/12*$U$2</f>
        <v>2552.7741379166669</v>
      </c>
      <c r="G8" s="66">
        <f t="shared" ref="G8:G35" si="3">F8/40.3399</f>
        <v>63.281617899813007</v>
      </c>
      <c r="H8" s="62">
        <f t="shared" ref="H8:H35" si="4">((B8&lt;19968.2)*913.03+(B8&gt;19968.2)*(B8&lt;20424.71)*(20424.71-B8+456.51)+(B8&gt;20424.71)*(B8&lt;22659.62)*456.51+(B8&gt;22659.62)*(B8&lt;23116.13)*(23116.13-B8))/12*$U$2</f>
        <v>39.892476000000038</v>
      </c>
      <c r="I8" s="66">
        <f t="shared" ref="I8:I35" si="5">H8/40.3399</f>
        <v>0.98890864875718676</v>
      </c>
      <c r="J8" s="62">
        <f t="shared" ref="J8:J35" si="6">((B8&lt;19968.2)*456.51+(B8&gt;19968.2)*(B8&lt;20196.46)*(20196.46-B8+228.26)+(B8&gt;20196.46)*(B8&lt;22659.62)*228.26+(B8&gt;22659.62)*(B8&lt;22887.88)*(22887.88-B8))/12*$U$2</f>
        <v>14.292336416666702</v>
      </c>
      <c r="K8" s="66">
        <f t="shared" ref="K8:K35" si="7">J8/40.3399</f>
        <v>0.35429776515724387</v>
      </c>
      <c r="L8" s="79">
        <f t="shared" ref="L8:L35" si="8">D8/1976</f>
        <v>15.502676950910933</v>
      </c>
      <c r="M8" s="80">
        <f t="shared" ref="M8:M35" si="9">L8/40.3399</f>
        <v>0.3843013232782167</v>
      </c>
      <c r="N8" s="79">
        <f t="shared" ref="N8:N35" si="10">L8/2</f>
        <v>7.7513384754554666</v>
      </c>
      <c r="O8" s="80">
        <f t="shared" ref="O8:O35" si="11">N8/40.3399</f>
        <v>0.19215066163910835</v>
      </c>
      <c r="P8" s="79">
        <f t="shared" ref="P8:P35" si="12">L8/5</f>
        <v>3.1005353901821868</v>
      </c>
      <c r="Q8" s="80">
        <f t="shared" ref="Q8:Q35" si="13">P8/40.3399</f>
        <v>7.6860264655643343E-2</v>
      </c>
      <c r="R8" s="24">
        <f t="shared" ref="R8:R35" si="14">(F8+H8)/1976*12</f>
        <v>15.744938950910932</v>
      </c>
      <c r="S8" s="24">
        <f t="shared" ref="S8:S35" si="15">R8/40.3399</f>
        <v>0.39030684138807809</v>
      </c>
      <c r="T8" s="79">
        <f t="shared" ref="T8:T35" si="16">D8/2080</f>
        <v>14.727543103365386</v>
      </c>
      <c r="U8" s="80">
        <f t="shared" ref="U8:U35" si="17">T8/40.3399</f>
        <v>0.36508625711430587</v>
      </c>
      <c r="W8" s="37"/>
    </row>
    <row r="9" spans="1:23" x14ac:dyDescent="0.3">
      <c r="A9" s="17">
        <f t="shared" ref="A9:A35" si="18">+A8+1</f>
        <v>1</v>
      </c>
      <c r="B9" s="62">
        <v>23145.78</v>
      </c>
      <c r="C9" s="63"/>
      <c r="D9" s="62">
        <f t="shared" si="0"/>
        <v>31151.905301999999</v>
      </c>
      <c r="E9" s="66">
        <f t="shared" si="1"/>
        <v>772.2355608714945</v>
      </c>
      <c r="F9" s="62">
        <f t="shared" si="2"/>
        <v>2595.9921085000001</v>
      </c>
      <c r="G9" s="66">
        <f t="shared" si="3"/>
        <v>64.35296340595788</v>
      </c>
      <c r="H9" s="62">
        <f t="shared" si="4"/>
        <v>0</v>
      </c>
      <c r="I9" s="66">
        <f t="shared" si="5"/>
        <v>0</v>
      </c>
      <c r="J9" s="62">
        <f t="shared" si="6"/>
        <v>0</v>
      </c>
      <c r="K9" s="66">
        <f t="shared" si="7"/>
        <v>0</v>
      </c>
      <c r="L9" s="79">
        <f t="shared" si="8"/>
        <v>15.765134262145748</v>
      </c>
      <c r="M9" s="80">
        <f t="shared" si="9"/>
        <v>0.39080747007666722</v>
      </c>
      <c r="N9" s="79">
        <f t="shared" si="10"/>
        <v>7.8825671310728742</v>
      </c>
      <c r="O9" s="80">
        <f t="shared" si="11"/>
        <v>0.19540373503833361</v>
      </c>
      <c r="P9" s="79">
        <f t="shared" si="12"/>
        <v>3.1530268524291496</v>
      </c>
      <c r="Q9" s="80">
        <f t="shared" si="13"/>
        <v>7.8161494015333441E-2</v>
      </c>
      <c r="R9" s="24">
        <f t="shared" si="14"/>
        <v>15.76513426214575</v>
      </c>
      <c r="S9" s="24">
        <f t="shared" si="15"/>
        <v>0.39080747007666727</v>
      </c>
      <c r="T9" s="79">
        <f t="shared" si="16"/>
        <v>14.976877549038461</v>
      </c>
      <c r="U9" s="80">
        <f t="shared" si="17"/>
        <v>0.37126709657283385</v>
      </c>
      <c r="W9" s="37"/>
    </row>
    <row r="10" spans="1:23" x14ac:dyDescent="0.3">
      <c r="A10" s="17">
        <f t="shared" si="18"/>
        <v>2</v>
      </c>
      <c r="B10" s="62">
        <v>23531.08</v>
      </c>
      <c r="C10" s="63"/>
      <c r="D10" s="62">
        <f t="shared" si="0"/>
        <v>31670.480572000004</v>
      </c>
      <c r="E10" s="66">
        <f t="shared" si="1"/>
        <v>785.090706025548</v>
      </c>
      <c r="F10" s="62">
        <f t="shared" si="2"/>
        <v>2639.2067143333338</v>
      </c>
      <c r="G10" s="66">
        <f t="shared" si="3"/>
        <v>65.424225502129005</v>
      </c>
      <c r="H10" s="62">
        <f t="shared" si="4"/>
        <v>0</v>
      </c>
      <c r="I10" s="66">
        <f t="shared" si="5"/>
        <v>0</v>
      </c>
      <c r="J10" s="62">
        <f t="shared" si="6"/>
        <v>0</v>
      </c>
      <c r="K10" s="66">
        <f t="shared" si="7"/>
        <v>0</v>
      </c>
      <c r="L10" s="79">
        <f t="shared" si="8"/>
        <v>16.027571139676116</v>
      </c>
      <c r="M10" s="80">
        <f t="shared" si="9"/>
        <v>0.39731311033681582</v>
      </c>
      <c r="N10" s="79">
        <f t="shared" si="10"/>
        <v>8.013785569838058</v>
      </c>
      <c r="O10" s="80">
        <f t="shared" si="11"/>
        <v>0.19865655516840791</v>
      </c>
      <c r="P10" s="79">
        <f t="shared" si="12"/>
        <v>3.2055142279352231</v>
      </c>
      <c r="Q10" s="80">
        <f t="shared" si="13"/>
        <v>7.9462622067363153E-2</v>
      </c>
      <c r="R10" s="24">
        <f t="shared" si="14"/>
        <v>16.027571139676116</v>
      </c>
      <c r="S10" s="24">
        <f t="shared" si="15"/>
        <v>0.39731311033681582</v>
      </c>
      <c r="T10" s="79">
        <f t="shared" si="16"/>
        <v>15.22619258269231</v>
      </c>
      <c r="U10" s="80">
        <f t="shared" si="17"/>
        <v>0.37744745481997499</v>
      </c>
      <c r="W10" s="37"/>
    </row>
    <row r="11" spans="1:23" x14ac:dyDescent="0.3">
      <c r="A11" s="17">
        <f t="shared" si="18"/>
        <v>3</v>
      </c>
      <c r="B11" s="62">
        <v>23915.97</v>
      </c>
      <c r="C11" s="63"/>
      <c r="D11" s="62">
        <f t="shared" si="0"/>
        <v>32188.504023000005</v>
      </c>
      <c r="E11" s="66">
        <f t="shared" si="1"/>
        <v>797.93217194390672</v>
      </c>
      <c r="F11" s="62">
        <f t="shared" si="2"/>
        <v>2682.3753352500003</v>
      </c>
      <c r="G11" s="66">
        <f t="shared" si="3"/>
        <v>66.494347661992222</v>
      </c>
      <c r="H11" s="62">
        <f t="shared" si="4"/>
        <v>0</v>
      </c>
      <c r="I11" s="66">
        <f t="shared" si="5"/>
        <v>0</v>
      </c>
      <c r="J11" s="62">
        <f t="shared" si="6"/>
        <v>0</v>
      </c>
      <c r="K11" s="66">
        <f t="shared" si="7"/>
        <v>0</v>
      </c>
      <c r="L11" s="79">
        <f t="shared" si="8"/>
        <v>16.289728756578949</v>
      </c>
      <c r="M11" s="80">
        <f t="shared" si="9"/>
        <v>0.4038118279068354</v>
      </c>
      <c r="N11" s="79">
        <f t="shared" si="10"/>
        <v>8.1448643782894745</v>
      </c>
      <c r="O11" s="80">
        <f t="shared" si="11"/>
        <v>0.2019059139534177</v>
      </c>
      <c r="P11" s="79">
        <f t="shared" si="12"/>
        <v>3.2579457513157899</v>
      </c>
      <c r="Q11" s="80">
        <f t="shared" si="13"/>
        <v>8.0762365581367082E-2</v>
      </c>
      <c r="R11" s="24">
        <f t="shared" si="14"/>
        <v>16.289728756578949</v>
      </c>
      <c r="S11" s="24">
        <f t="shared" si="15"/>
        <v>0.4038118279068354</v>
      </c>
      <c r="T11" s="79">
        <f t="shared" si="16"/>
        <v>15.475242318750002</v>
      </c>
      <c r="U11" s="80">
        <f t="shared" si="17"/>
        <v>0.38362123651149366</v>
      </c>
      <c r="W11" s="37"/>
    </row>
    <row r="12" spans="1:23" x14ac:dyDescent="0.3">
      <c r="A12" s="17">
        <f t="shared" si="18"/>
        <v>4</v>
      </c>
      <c r="B12" s="62">
        <v>24408.04</v>
      </c>
      <c r="C12" s="63"/>
      <c r="D12" s="62">
        <f t="shared" si="0"/>
        <v>32850.781036</v>
      </c>
      <c r="E12" s="66">
        <f t="shared" si="1"/>
        <v>814.34959025679291</v>
      </c>
      <c r="F12" s="62">
        <f t="shared" si="2"/>
        <v>2737.5650863333335</v>
      </c>
      <c r="G12" s="66">
        <f t="shared" si="3"/>
        <v>67.862465854732747</v>
      </c>
      <c r="H12" s="62">
        <f t="shared" si="4"/>
        <v>0</v>
      </c>
      <c r="I12" s="66">
        <f t="shared" si="5"/>
        <v>0</v>
      </c>
      <c r="J12" s="62">
        <f t="shared" si="6"/>
        <v>0</v>
      </c>
      <c r="K12" s="66">
        <f t="shared" si="7"/>
        <v>0</v>
      </c>
      <c r="L12" s="79">
        <f t="shared" si="8"/>
        <v>16.624889188259111</v>
      </c>
      <c r="M12" s="80">
        <f t="shared" si="9"/>
        <v>0.41212023798420699</v>
      </c>
      <c r="N12" s="79">
        <f t="shared" si="10"/>
        <v>8.3124445941295555</v>
      </c>
      <c r="O12" s="80">
        <f t="shared" si="11"/>
        <v>0.2060601189921035</v>
      </c>
      <c r="P12" s="79">
        <f t="shared" si="12"/>
        <v>3.3249778376518222</v>
      </c>
      <c r="Q12" s="80">
        <f t="shared" si="13"/>
        <v>8.2424047596841396E-2</v>
      </c>
      <c r="R12" s="24">
        <f t="shared" si="14"/>
        <v>16.624889188259111</v>
      </c>
      <c r="S12" s="24">
        <f t="shared" si="15"/>
        <v>0.41212023798420699</v>
      </c>
      <c r="T12" s="79">
        <f t="shared" si="16"/>
        <v>15.793644728846154</v>
      </c>
      <c r="U12" s="80">
        <f t="shared" si="17"/>
        <v>0.39151422608499659</v>
      </c>
      <c r="W12" s="37"/>
    </row>
    <row r="13" spans="1:23" x14ac:dyDescent="0.3">
      <c r="A13" s="17">
        <f t="shared" si="18"/>
        <v>5</v>
      </c>
      <c r="B13" s="62">
        <v>24576.34</v>
      </c>
      <c r="C13" s="63"/>
      <c r="D13" s="62">
        <f t="shared" si="0"/>
        <v>33077.296006000004</v>
      </c>
      <c r="E13" s="66">
        <f t="shared" si="1"/>
        <v>819.9647496895135</v>
      </c>
      <c r="F13" s="62">
        <f t="shared" si="2"/>
        <v>2756.4413338333334</v>
      </c>
      <c r="G13" s="66">
        <f t="shared" si="3"/>
        <v>68.330395807459453</v>
      </c>
      <c r="H13" s="62">
        <f t="shared" si="4"/>
        <v>0</v>
      </c>
      <c r="I13" s="66">
        <f t="shared" si="5"/>
        <v>0</v>
      </c>
      <c r="J13" s="62">
        <f t="shared" si="6"/>
        <v>0</v>
      </c>
      <c r="K13" s="66">
        <f t="shared" si="7"/>
        <v>0</v>
      </c>
      <c r="L13" s="79">
        <f t="shared" si="8"/>
        <v>16.739522270242919</v>
      </c>
      <c r="M13" s="80">
        <f t="shared" si="9"/>
        <v>0.41496191785906555</v>
      </c>
      <c r="N13" s="79">
        <f t="shared" si="10"/>
        <v>8.3697611351214594</v>
      </c>
      <c r="O13" s="80">
        <f t="shared" si="11"/>
        <v>0.20748095892953278</v>
      </c>
      <c r="P13" s="79">
        <f t="shared" si="12"/>
        <v>3.3479044540485838</v>
      </c>
      <c r="Q13" s="80">
        <f t="shared" si="13"/>
        <v>8.2992383571813114E-2</v>
      </c>
      <c r="R13" s="24">
        <f t="shared" si="14"/>
        <v>16.739522270242915</v>
      </c>
      <c r="S13" s="24">
        <f t="shared" si="15"/>
        <v>0.41496191785906544</v>
      </c>
      <c r="T13" s="79">
        <f t="shared" si="16"/>
        <v>15.902546156730772</v>
      </c>
      <c r="U13" s="80">
        <f t="shared" si="17"/>
        <v>0.39421382196611227</v>
      </c>
      <c r="W13" s="37"/>
    </row>
    <row r="14" spans="1:23" x14ac:dyDescent="0.3">
      <c r="A14" s="17">
        <f t="shared" si="18"/>
        <v>6</v>
      </c>
      <c r="B14" s="62">
        <v>25627.46</v>
      </c>
      <c r="C14" s="63"/>
      <c r="D14" s="62">
        <f t="shared" si="0"/>
        <v>34491.998414000002</v>
      </c>
      <c r="E14" s="66">
        <f t="shared" si="1"/>
        <v>855.03430633194432</v>
      </c>
      <c r="F14" s="62">
        <f t="shared" si="2"/>
        <v>2874.3332011666666</v>
      </c>
      <c r="G14" s="66">
        <f t="shared" si="3"/>
        <v>71.25285886099536</v>
      </c>
      <c r="H14" s="62">
        <f t="shared" si="4"/>
        <v>0</v>
      </c>
      <c r="I14" s="66">
        <f t="shared" si="5"/>
        <v>0</v>
      </c>
      <c r="J14" s="62">
        <f t="shared" si="6"/>
        <v>0</v>
      </c>
      <c r="K14" s="66">
        <f t="shared" si="7"/>
        <v>0</v>
      </c>
      <c r="L14" s="79">
        <f t="shared" si="8"/>
        <v>17.455464784412957</v>
      </c>
      <c r="M14" s="80">
        <f t="shared" si="9"/>
        <v>0.43270966919632814</v>
      </c>
      <c r="N14" s="79">
        <f t="shared" si="10"/>
        <v>8.7277323922064785</v>
      </c>
      <c r="O14" s="80">
        <f t="shared" si="11"/>
        <v>0.21635483459816407</v>
      </c>
      <c r="P14" s="79">
        <f t="shared" si="12"/>
        <v>3.4910929568825915</v>
      </c>
      <c r="Q14" s="80">
        <f t="shared" si="13"/>
        <v>8.6541933839265631E-2</v>
      </c>
      <c r="R14" s="24">
        <f t="shared" si="14"/>
        <v>17.455464784412953</v>
      </c>
      <c r="S14" s="24">
        <f t="shared" si="15"/>
        <v>0.43270966919632803</v>
      </c>
      <c r="T14" s="79">
        <f t="shared" si="16"/>
        <v>16.582691545192308</v>
      </c>
      <c r="U14" s="80">
        <f t="shared" si="17"/>
        <v>0.41107418573651167</v>
      </c>
      <c r="W14" s="37"/>
    </row>
    <row r="15" spans="1:23" x14ac:dyDescent="0.3">
      <c r="A15" s="17">
        <f t="shared" si="18"/>
        <v>7</v>
      </c>
      <c r="B15" s="62">
        <v>25635.51</v>
      </c>
      <c r="C15" s="63"/>
      <c r="D15" s="62">
        <f t="shared" si="0"/>
        <v>34502.832908999997</v>
      </c>
      <c r="E15" s="66">
        <f t="shared" si="1"/>
        <v>855.30288644741302</v>
      </c>
      <c r="F15" s="62">
        <f t="shared" si="2"/>
        <v>2875.2360757500001</v>
      </c>
      <c r="G15" s="66">
        <f t="shared" si="3"/>
        <v>71.275240537284432</v>
      </c>
      <c r="H15" s="62">
        <f t="shared" si="4"/>
        <v>0</v>
      </c>
      <c r="I15" s="66">
        <f t="shared" si="5"/>
        <v>0</v>
      </c>
      <c r="J15" s="62">
        <f t="shared" si="6"/>
        <v>0</v>
      </c>
      <c r="K15" s="66">
        <f t="shared" si="7"/>
        <v>0</v>
      </c>
      <c r="L15" s="79">
        <f t="shared" si="8"/>
        <v>17.460947828441295</v>
      </c>
      <c r="M15" s="80">
        <f t="shared" si="9"/>
        <v>0.43284559030739528</v>
      </c>
      <c r="N15" s="79">
        <f t="shared" si="10"/>
        <v>8.7304739142206476</v>
      </c>
      <c r="O15" s="80">
        <f t="shared" si="11"/>
        <v>0.21642279515369764</v>
      </c>
      <c r="P15" s="79">
        <f t="shared" si="12"/>
        <v>3.4921895656882591</v>
      </c>
      <c r="Q15" s="80">
        <f t="shared" si="13"/>
        <v>8.6569118061479058E-2</v>
      </c>
      <c r="R15" s="24">
        <f t="shared" si="14"/>
        <v>17.460947828441299</v>
      </c>
      <c r="S15" s="24">
        <f t="shared" si="15"/>
        <v>0.43284559030739539</v>
      </c>
      <c r="T15" s="79">
        <f t="shared" si="16"/>
        <v>16.587900437019229</v>
      </c>
      <c r="U15" s="80">
        <f t="shared" si="17"/>
        <v>0.41120331079202549</v>
      </c>
      <c r="W15" s="37"/>
    </row>
    <row r="16" spans="1:23" x14ac:dyDescent="0.3">
      <c r="A16" s="17">
        <f t="shared" si="18"/>
        <v>8</v>
      </c>
      <c r="B16" s="62">
        <v>26846.84</v>
      </c>
      <c r="C16" s="63"/>
      <c r="D16" s="62">
        <f t="shared" si="0"/>
        <v>36133.161956000004</v>
      </c>
      <c r="E16" s="66">
        <f t="shared" si="1"/>
        <v>895.71768784751578</v>
      </c>
      <c r="F16" s="62">
        <f t="shared" si="2"/>
        <v>3011.096829666667</v>
      </c>
      <c r="G16" s="66">
        <f t="shared" si="3"/>
        <v>74.643140653959648</v>
      </c>
      <c r="H16" s="62">
        <f t="shared" si="4"/>
        <v>0</v>
      </c>
      <c r="I16" s="66">
        <f t="shared" si="5"/>
        <v>0</v>
      </c>
      <c r="J16" s="62">
        <f t="shared" si="6"/>
        <v>0</v>
      </c>
      <c r="K16" s="66">
        <f t="shared" si="7"/>
        <v>0</v>
      </c>
      <c r="L16" s="79">
        <f t="shared" si="8"/>
        <v>18.286013135627531</v>
      </c>
      <c r="M16" s="80">
        <f t="shared" si="9"/>
        <v>0.45329842502404644</v>
      </c>
      <c r="N16" s="79">
        <f t="shared" si="10"/>
        <v>9.1430065678137655</v>
      </c>
      <c r="O16" s="80">
        <f t="shared" si="11"/>
        <v>0.22664921251202322</v>
      </c>
      <c r="P16" s="79">
        <f t="shared" si="12"/>
        <v>3.657202627125506</v>
      </c>
      <c r="Q16" s="80">
        <f t="shared" si="13"/>
        <v>9.0659685004809282E-2</v>
      </c>
      <c r="R16" s="24">
        <f t="shared" si="14"/>
        <v>18.286013135627535</v>
      </c>
      <c r="S16" s="24">
        <f t="shared" si="15"/>
        <v>0.45329842502404655</v>
      </c>
      <c r="T16" s="79">
        <f t="shared" si="16"/>
        <v>17.371712478846156</v>
      </c>
      <c r="U16" s="80">
        <f t="shared" si="17"/>
        <v>0.43063350377284415</v>
      </c>
      <c r="W16" s="37"/>
    </row>
    <row r="17" spans="1:23" x14ac:dyDescent="0.3">
      <c r="A17" s="17">
        <f t="shared" si="18"/>
        <v>9</v>
      </c>
      <c r="B17" s="62">
        <v>26854.92</v>
      </c>
      <c r="C17" s="63"/>
      <c r="D17" s="62">
        <f t="shared" si="0"/>
        <v>36144.036827999997</v>
      </c>
      <c r="E17" s="66">
        <f t="shared" si="1"/>
        <v>895.98726888266947</v>
      </c>
      <c r="F17" s="62">
        <f t="shared" si="2"/>
        <v>3012.0030689999999</v>
      </c>
      <c r="G17" s="66">
        <f t="shared" si="3"/>
        <v>74.66560574022246</v>
      </c>
      <c r="H17" s="62">
        <f t="shared" si="4"/>
        <v>0</v>
      </c>
      <c r="I17" s="66">
        <f t="shared" si="5"/>
        <v>0</v>
      </c>
      <c r="J17" s="62">
        <f t="shared" si="6"/>
        <v>0</v>
      </c>
      <c r="K17" s="66">
        <f t="shared" si="7"/>
        <v>0</v>
      </c>
      <c r="L17" s="79">
        <f t="shared" si="8"/>
        <v>18.291516613360322</v>
      </c>
      <c r="M17" s="80">
        <f t="shared" si="9"/>
        <v>0.45343485267341571</v>
      </c>
      <c r="N17" s="79">
        <f t="shared" si="10"/>
        <v>9.1457583066801611</v>
      </c>
      <c r="O17" s="80">
        <f t="shared" si="11"/>
        <v>0.22671742633670786</v>
      </c>
      <c r="P17" s="79">
        <f t="shared" si="12"/>
        <v>3.6583033226720643</v>
      </c>
      <c r="Q17" s="80">
        <f t="shared" si="13"/>
        <v>9.0686970534683137E-2</v>
      </c>
      <c r="R17" s="24">
        <f t="shared" si="14"/>
        <v>18.291516613360322</v>
      </c>
      <c r="S17" s="24">
        <f t="shared" si="15"/>
        <v>0.45343485267341571</v>
      </c>
      <c r="T17" s="79">
        <f t="shared" si="16"/>
        <v>17.376940782692305</v>
      </c>
      <c r="U17" s="80">
        <f t="shared" si="17"/>
        <v>0.43076311003974488</v>
      </c>
      <c r="W17" s="37"/>
    </row>
    <row r="18" spans="1:23" x14ac:dyDescent="0.3">
      <c r="A18" s="17">
        <f t="shared" si="18"/>
        <v>10</v>
      </c>
      <c r="B18" s="62">
        <v>28066.22</v>
      </c>
      <c r="C18" s="63"/>
      <c r="D18" s="62">
        <f t="shared" si="0"/>
        <v>37774.325498000006</v>
      </c>
      <c r="E18" s="66">
        <f t="shared" si="1"/>
        <v>936.40106936308734</v>
      </c>
      <c r="F18" s="62">
        <f t="shared" si="2"/>
        <v>3147.8604581666673</v>
      </c>
      <c r="G18" s="66">
        <f t="shared" si="3"/>
        <v>78.03342244692395</v>
      </c>
      <c r="H18" s="62">
        <f t="shared" si="4"/>
        <v>0</v>
      </c>
      <c r="I18" s="66">
        <f t="shared" si="5"/>
        <v>0</v>
      </c>
      <c r="J18" s="62">
        <f t="shared" si="6"/>
        <v>0</v>
      </c>
      <c r="K18" s="66">
        <f t="shared" si="7"/>
        <v>0</v>
      </c>
      <c r="L18" s="79">
        <f t="shared" si="8"/>
        <v>19.116561486842109</v>
      </c>
      <c r="M18" s="80">
        <f t="shared" si="9"/>
        <v>0.47388718085176484</v>
      </c>
      <c r="N18" s="79">
        <f t="shared" si="10"/>
        <v>9.5582807434210544</v>
      </c>
      <c r="O18" s="80">
        <f t="shared" si="11"/>
        <v>0.23694359042588242</v>
      </c>
      <c r="P18" s="79">
        <f t="shared" si="12"/>
        <v>3.8233122973684219</v>
      </c>
      <c r="Q18" s="80">
        <f t="shared" si="13"/>
        <v>9.4777436170352974E-2</v>
      </c>
      <c r="R18" s="24">
        <f t="shared" si="14"/>
        <v>19.116561486842109</v>
      </c>
      <c r="S18" s="24">
        <f t="shared" si="15"/>
        <v>0.47388718085176484</v>
      </c>
      <c r="T18" s="79">
        <f t="shared" si="16"/>
        <v>18.160733412500004</v>
      </c>
      <c r="U18" s="80">
        <f t="shared" si="17"/>
        <v>0.45019282180917664</v>
      </c>
      <c r="W18" s="37"/>
    </row>
    <row r="19" spans="1:23" x14ac:dyDescent="0.3">
      <c r="A19" s="17">
        <f t="shared" si="18"/>
        <v>11</v>
      </c>
      <c r="B19" s="62">
        <v>28074.3</v>
      </c>
      <c r="C19" s="63"/>
      <c r="D19" s="62">
        <f t="shared" si="0"/>
        <v>37785.200369999999</v>
      </c>
      <c r="E19" s="66">
        <f t="shared" si="1"/>
        <v>936.67065039824092</v>
      </c>
      <c r="F19" s="62">
        <f t="shared" si="2"/>
        <v>3148.7666975000002</v>
      </c>
      <c r="G19" s="66">
        <f t="shared" si="3"/>
        <v>78.055887533186748</v>
      </c>
      <c r="H19" s="62">
        <f t="shared" si="4"/>
        <v>0</v>
      </c>
      <c r="I19" s="66">
        <f t="shared" si="5"/>
        <v>0</v>
      </c>
      <c r="J19" s="62">
        <f t="shared" si="6"/>
        <v>0</v>
      </c>
      <c r="K19" s="66">
        <f t="shared" si="7"/>
        <v>0</v>
      </c>
      <c r="L19" s="79">
        <f t="shared" si="8"/>
        <v>19.122064964574896</v>
      </c>
      <c r="M19" s="80">
        <f t="shared" si="9"/>
        <v>0.47402360850113401</v>
      </c>
      <c r="N19" s="79">
        <f t="shared" si="10"/>
        <v>9.5610324822874482</v>
      </c>
      <c r="O19" s="80">
        <f t="shared" si="11"/>
        <v>0.237011804250567</v>
      </c>
      <c r="P19" s="79">
        <f t="shared" si="12"/>
        <v>3.8244129929149793</v>
      </c>
      <c r="Q19" s="80">
        <f t="shared" si="13"/>
        <v>9.4804721700226802E-2</v>
      </c>
      <c r="R19" s="24">
        <f t="shared" si="14"/>
        <v>19.1220649645749</v>
      </c>
      <c r="S19" s="24">
        <f t="shared" si="15"/>
        <v>0.47402360850113412</v>
      </c>
      <c r="T19" s="79">
        <f t="shared" si="16"/>
        <v>18.165961716346153</v>
      </c>
      <c r="U19" s="80">
        <f t="shared" si="17"/>
        <v>0.45032242807607736</v>
      </c>
      <c r="W19" s="37"/>
    </row>
    <row r="20" spans="1:23" x14ac:dyDescent="0.3">
      <c r="A20" s="17">
        <f t="shared" si="18"/>
        <v>12</v>
      </c>
      <c r="B20" s="62">
        <v>29285.599999999999</v>
      </c>
      <c r="C20" s="63"/>
      <c r="D20" s="62">
        <f t="shared" si="0"/>
        <v>39415.48904</v>
      </c>
      <c r="E20" s="66">
        <f t="shared" si="1"/>
        <v>977.08445087865857</v>
      </c>
      <c r="F20" s="62">
        <f t="shared" si="2"/>
        <v>3284.6240866666672</v>
      </c>
      <c r="G20" s="66">
        <f t="shared" si="3"/>
        <v>81.423704239888224</v>
      </c>
      <c r="H20" s="62">
        <f t="shared" si="4"/>
        <v>0</v>
      </c>
      <c r="I20" s="66">
        <f t="shared" si="5"/>
        <v>0</v>
      </c>
      <c r="J20" s="62">
        <f t="shared" si="6"/>
        <v>0</v>
      </c>
      <c r="K20" s="66">
        <f t="shared" si="7"/>
        <v>0</v>
      </c>
      <c r="L20" s="79">
        <f t="shared" si="8"/>
        <v>19.947109838056679</v>
      </c>
      <c r="M20" s="80">
        <f t="shared" si="9"/>
        <v>0.49447593667948309</v>
      </c>
      <c r="N20" s="79">
        <f t="shared" si="10"/>
        <v>9.9735549190283397</v>
      </c>
      <c r="O20" s="80">
        <f t="shared" si="11"/>
        <v>0.24723796833974154</v>
      </c>
      <c r="P20" s="79">
        <f t="shared" si="12"/>
        <v>3.9894219676113361</v>
      </c>
      <c r="Q20" s="80">
        <f t="shared" si="13"/>
        <v>9.8895187335896625E-2</v>
      </c>
      <c r="R20" s="24">
        <f t="shared" si="14"/>
        <v>19.947109838056683</v>
      </c>
      <c r="S20" s="24">
        <f t="shared" si="15"/>
        <v>0.49447593667948314</v>
      </c>
      <c r="T20" s="79">
        <f t="shared" si="16"/>
        <v>18.949754346153846</v>
      </c>
      <c r="U20" s="80">
        <f t="shared" si="17"/>
        <v>0.46975213984550895</v>
      </c>
      <c r="W20" s="37"/>
    </row>
    <row r="21" spans="1:23" x14ac:dyDescent="0.3">
      <c r="A21" s="17">
        <f t="shared" si="18"/>
        <v>13</v>
      </c>
      <c r="B21" s="62">
        <v>29294.91</v>
      </c>
      <c r="C21" s="63"/>
      <c r="D21" s="62">
        <f t="shared" si="0"/>
        <v>39428.019369000001</v>
      </c>
      <c r="E21" s="66">
        <f t="shared" si="1"/>
        <v>977.39506962089649</v>
      </c>
      <c r="F21" s="62">
        <f t="shared" si="2"/>
        <v>3285.6682807500001</v>
      </c>
      <c r="G21" s="66">
        <f t="shared" si="3"/>
        <v>81.449589135074703</v>
      </c>
      <c r="H21" s="62">
        <f t="shared" si="4"/>
        <v>0</v>
      </c>
      <c r="I21" s="66">
        <f t="shared" si="5"/>
        <v>0</v>
      </c>
      <c r="J21" s="62">
        <f t="shared" si="6"/>
        <v>0</v>
      </c>
      <c r="K21" s="66">
        <f t="shared" si="7"/>
        <v>0</v>
      </c>
      <c r="L21" s="79">
        <f t="shared" si="8"/>
        <v>19.953451097672065</v>
      </c>
      <c r="M21" s="80">
        <f t="shared" si="9"/>
        <v>0.49463313239923912</v>
      </c>
      <c r="N21" s="79">
        <f t="shared" si="10"/>
        <v>9.9767255488360327</v>
      </c>
      <c r="O21" s="80">
        <f t="shared" si="11"/>
        <v>0.24731656619961956</v>
      </c>
      <c r="P21" s="79">
        <f t="shared" si="12"/>
        <v>3.9906902195344132</v>
      </c>
      <c r="Q21" s="80">
        <f t="shared" si="13"/>
        <v>9.8926626479847818E-2</v>
      </c>
      <c r="R21" s="24">
        <f t="shared" si="14"/>
        <v>19.953451097672065</v>
      </c>
      <c r="S21" s="24">
        <f t="shared" si="15"/>
        <v>0.49463313239923912</v>
      </c>
      <c r="T21" s="79">
        <f t="shared" si="16"/>
        <v>18.955778542788462</v>
      </c>
      <c r="U21" s="80">
        <f t="shared" si="17"/>
        <v>0.46990147577927716</v>
      </c>
      <c r="W21" s="37"/>
    </row>
    <row r="22" spans="1:23" x14ac:dyDescent="0.3">
      <c r="A22" s="17">
        <f t="shared" si="18"/>
        <v>14</v>
      </c>
      <c r="B22" s="62">
        <v>30506.21</v>
      </c>
      <c r="C22" s="63"/>
      <c r="D22" s="62">
        <f t="shared" si="0"/>
        <v>41058.308039000003</v>
      </c>
      <c r="E22" s="66">
        <f t="shared" si="1"/>
        <v>1017.8088701013141</v>
      </c>
      <c r="F22" s="62">
        <f t="shared" si="2"/>
        <v>3421.5256699166666</v>
      </c>
      <c r="G22" s="66">
        <f t="shared" si="3"/>
        <v>84.817405841776178</v>
      </c>
      <c r="H22" s="62">
        <f t="shared" si="4"/>
        <v>0</v>
      </c>
      <c r="I22" s="66">
        <f t="shared" si="5"/>
        <v>0</v>
      </c>
      <c r="J22" s="62">
        <f t="shared" si="6"/>
        <v>0</v>
      </c>
      <c r="K22" s="66">
        <f t="shared" si="7"/>
        <v>0</v>
      </c>
      <c r="L22" s="79">
        <f t="shared" si="8"/>
        <v>20.778495971153848</v>
      </c>
      <c r="M22" s="80">
        <f t="shared" si="9"/>
        <v>0.51508546057758819</v>
      </c>
      <c r="N22" s="79">
        <f t="shared" si="10"/>
        <v>10.389247985576924</v>
      </c>
      <c r="O22" s="80">
        <f t="shared" si="11"/>
        <v>0.2575427302887941</v>
      </c>
      <c r="P22" s="79">
        <f t="shared" si="12"/>
        <v>4.1556991942307695</v>
      </c>
      <c r="Q22" s="80">
        <f t="shared" si="13"/>
        <v>0.10301709211551763</v>
      </c>
      <c r="R22" s="24">
        <f t="shared" si="14"/>
        <v>20.778495971153845</v>
      </c>
      <c r="S22" s="24">
        <f t="shared" si="15"/>
        <v>0.51508546057758808</v>
      </c>
      <c r="T22" s="79">
        <f t="shared" si="16"/>
        <v>19.739571172596154</v>
      </c>
      <c r="U22" s="80">
        <f t="shared" si="17"/>
        <v>0.48933118754870869</v>
      </c>
      <c r="W22" s="37"/>
    </row>
    <row r="23" spans="1:23" x14ac:dyDescent="0.3">
      <c r="A23" s="17">
        <f t="shared" si="18"/>
        <v>15</v>
      </c>
      <c r="B23" s="62">
        <v>30519.39</v>
      </c>
      <c r="C23" s="63"/>
      <c r="D23" s="62">
        <f t="shared" si="0"/>
        <v>41076.047000999999</v>
      </c>
      <c r="E23" s="66">
        <f t="shared" si="1"/>
        <v>1018.2486074829139</v>
      </c>
      <c r="F23" s="62">
        <f t="shared" si="2"/>
        <v>3423.0039167499999</v>
      </c>
      <c r="G23" s="66">
        <f t="shared" si="3"/>
        <v>84.854050623576157</v>
      </c>
      <c r="H23" s="62">
        <f t="shared" si="4"/>
        <v>0</v>
      </c>
      <c r="I23" s="66">
        <f t="shared" si="5"/>
        <v>0</v>
      </c>
      <c r="J23" s="62">
        <f t="shared" si="6"/>
        <v>0</v>
      </c>
      <c r="K23" s="66">
        <f t="shared" si="7"/>
        <v>0</v>
      </c>
      <c r="L23" s="79">
        <f t="shared" si="8"/>
        <v>20.787473178643726</v>
      </c>
      <c r="M23" s="80">
        <f t="shared" si="9"/>
        <v>0.51530799973831676</v>
      </c>
      <c r="N23" s="79">
        <f t="shared" si="10"/>
        <v>10.393736589321863</v>
      </c>
      <c r="O23" s="80">
        <f t="shared" si="11"/>
        <v>0.25765399986915838</v>
      </c>
      <c r="P23" s="79">
        <f t="shared" si="12"/>
        <v>4.157494635728745</v>
      </c>
      <c r="Q23" s="80">
        <f t="shared" si="13"/>
        <v>0.10306159994766335</v>
      </c>
      <c r="R23" s="24">
        <f t="shared" si="14"/>
        <v>20.787473178643722</v>
      </c>
      <c r="S23" s="24">
        <f t="shared" si="15"/>
        <v>0.51530799973831676</v>
      </c>
      <c r="T23" s="79">
        <f t="shared" si="16"/>
        <v>19.748099519711538</v>
      </c>
      <c r="U23" s="80">
        <f t="shared" si="17"/>
        <v>0.48954259975140091</v>
      </c>
      <c r="W23" s="37"/>
    </row>
    <row r="24" spans="1:23" x14ac:dyDescent="0.3">
      <c r="A24" s="17">
        <f t="shared" si="18"/>
        <v>16</v>
      </c>
      <c r="B24" s="62">
        <v>31730.69</v>
      </c>
      <c r="C24" s="63"/>
      <c r="D24" s="62">
        <f t="shared" si="0"/>
        <v>42706.335671000001</v>
      </c>
      <c r="E24" s="66">
        <f t="shared" si="1"/>
        <v>1058.6624079633316</v>
      </c>
      <c r="F24" s="62">
        <f t="shared" si="2"/>
        <v>3558.8613059166664</v>
      </c>
      <c r="G24" s="66">
        <f t="shared" si="3"/>
        <v>88.221867330277632</v>
      </c>
      <c r="H24" s="62">
        <f t="shared" si="4"/>
        <v>0</v>
      </c>
      <c r="I24" s="66">
        <f t="shared" si="5"/>
        <v>0</v>
      </c>
      <c r="J24" s="62">
        <f t="shared" si="6"/>
        <v>0</v>
      </c>
      <c r="K24" s="66">
        <f t="shared" si="7"/>
        <v>0</v>
      </c>
      <c r="L24" s="79">
        <f t="shared" si="8"/>
        <v>21.612518052125505</v>
      </c>
      <c r="M24" s="80">
        <f t="shared" si="9"/>
        <v>0.53576032791666572</v>
      </c>
      <c r="N24" s="79">
        <f t="shared" si="10"/>
        <v>10.806259026062753</v>
      </c>
      <c r="O24" s="80">
        <f t="shared" si="11"/>
        <v>0.26788016395833286</v>
      </c>
      <c r="P24" s="79">
        <f t="shared" si="12"/>
        <v>4.3225036104251009</v>
      </c>
      <c r="Q24" s="80">
        <f t="shared" si="13"/>
        <v>0.10715206558333315</v>
      </c>
      <c r="R24" s="24">
        <f t="shared" si="14"/>
        <v>21.612518052125502</v>
      </c>
      <c r="S24" s="24">
        <f t="shared" si="15"/>
        <v>0.53576032791666572</v>
      </c>
      <c r="T24" s="79">
        <f t="shared" si="16"/>
        <v>20.53189214951923</v>
      </c>
      <c r="U24" s="80">
        <f t="shared" si="17"/>
        <v>0.50897231152083244</v>
      </c>
      <c r="W24" s="37"/>
    </row>
    <row r="25" spans="1:23" x14ac:dyDescent="0.3">
      <c r="A25" s="17">
        <f t="shared" si="18"/>
        <v>17</v>
      </c>
      <c r="B25" s="62">
        <v>31743.86</v>
      </c>
      <c r="C25" s="63"/>
      <c r="D25" s="62">
        <f t="shared" si="0"/>
        <v>42724.061174000002</v>
      </c>
      <c r="E25" s="66">
        <f t="shared" si="1"/>
        <v>1059.1018117050364</v>
      </c>
      <c r="F25" s="62">
        <f t="shared" si="2"/>
        <v>3560.3384311666669</v>
      </c>
      <c r="G25" s="66">
        <f t="shared" si="3"/>
        <v>88.25848430875304</v>
      </c>
      <c r="H25" s="62">
        <f t="shared" si="4"/>
        <v>0</v>
      </c>
      <c r="I25" s="66">
        <f t="shared" si="5"/>
        <v>0</v>
      </c>
      <c r="J25" s="62">
        <f t="shared" si="6"/>
        <v>0</v>
      </c>
      <c r="K25" s="66">
        <f t="shared" si="7"/>
        <v>0</v>
      </c>
      <c r="L25" s="79">
        <f t="shared" si="8"/>
        <v>21.621488448380568</v>
      </c>
      <c r="M25" s="80">
        <f t="shared" si="9"/>
        <v>0.53598269823129374</v>
      </c>
      <c r="N25" s="79">
        <f t="shared" si="10"/>
        <v>10.810744224190284</v>
      </c>
      <c r="O25" s="80">
        <f t="shared" si="11"/>
        <v>0.26799134911564687</v>
      </c>
      <c r="P25" s="79">
        <f t="shared" si="12"/>
        <v>4.3242976896761132</v>
      </c>
      <c r="Q25" s="80">
        <f t="shared" si="13"/>
        <v>0.10719653964625875</v>
      </c>
      <c r="R25" s="24">
        <f t="shared" si="14"/>
        <v>21.621488448380568</v>
      </c>
      <c r="S25" s="24">
        <f t="shared" si="15"/>
        <v>0.53598269823129374</v>
      </c>
      <c r="T25" s="79">
        <f t="shared" si="16"/>
        <v>20.540414025961539</v>
      </c>
      <c r="U25" s="80">
        <f t="shared" si="17"/>
        <v>0.50918356331972903</v>
      </c>
      <c r="W25" s="37"/>
    </row>
    <row r="26" spans="1:23" x14ac:dyDescent="0.3">
      <c r="A26" s="17">
        <f t="shared" si="18"/>
        <v>18</v>
      </c>
      <c r="B26" s="62">
        <v>32955.160000000003</v>
      </c>
      <c r="C26" s="63"/>
      <c r="D26" s="62">
        <f t="shared" si="0"/>
        <v>44354.349844000011</v>
      </c>
      <c r="E26" s="66">
        <f t="shared" si="1"/>
        <v>1099.5156121854543</v>
      </c>
      <c r="F26" s="62">
        <f t="shared" si="2"/>
        <v>3696.1958203333343</v>
      </c>
      <c r="G26" s="66">
        <f t="shared" si="3"/>
        <v>91.62630101545453</v>
      </c>
      <c r="H26" s="62">
        <f t="shared" si="4"/>
        <v>0</v>
      </c>
      <c r="I26" s="66">
        <f t="shared" si="5"/>
        <v>0</v>
      </c>
      <c r="J26" s="62">
        <f t="shared" si="6"/>
        <v>0</v>
      </c>
      <c r="K26" s="66">
        <f t="shared" si="7"/>
        <v>0</v>
      </c>
      <c r="L26" s="79">
        <f t="shared" si="8"/>
        <v>22.446533321862354</v>
      </c>
      <c r="M26" s="80">
        <f t="shared" si="9"/>
        <v>0.55643502640964293</v>
      </c>
      <c r="N26" s="79">
        <f t="shared" si="10"/>
        <v>11.223266660931177</v>
      </c>
      <c r="O26" s="80">
        <f t="shared" si="11"/>
        <v>0.27821751320482146</v>
      </c>
      <c r="P26" s="79">
        <f t="shared" si="12"/>
        <v>4.4893066643724708</v>
      </c>
      <c r="Q26" s="80">
        <f t="shared" si="13"/>
        <v>0.11128700528192859</v>
      </c>
      <c r="R26" s="24">
        <f t="shared" si="14"/>
        <v>22.446533321862354</v>
      </c>
      <c r="S26" s="24">
        <f t="shared" si="15"/>
        <v>0.55643502640964293</v>
      </c>
      <c r="T26" s="79">
        <f t="shared" si="16"/>
        <v>21.324206655769235</v>
      </c>
      <c r="U26" s="80">
        <f t="shared" si="17"/>
        <v>0.52861327508916067</v>
      </c>
      <c r="W26" s="37"/>
    </row>
    <row r="27" spans="1:23" x14ac:dyDescent="0.3">
      <c r="A27" s="17">
        <f t="shared" si="18"/>
        <v>19</v>
      </c>
      <c r="B27" s="62">
        <v>32968.339999999997</v>
      </c>
      <c r="C27" s="63"/>
      <c r="D27" s="62">
        <f t="shared" si="0"/>
        <v>44372.088806</v>
      </c>
      <c r="E27" s="66">
        <f t="shared" si="1"/>
        <v>1099.9553495670539</v>
      </c>
      <c r="F27" s="62">
        <f t="shared" si="2"/>
        <v>3697.6740671666662</v>
      </c>
      <c r="G27" s="66">
        <f t="shared" si="3"/>
        <v>91.66294579725448</v>
      </c>
      <c r="H27" s="62">
        <f t="shared" si="4"/>
        <v>0</v>
      </c>
      <c r="I27" s="66">
        <f t="shared" si="5"/>
        <v>0</v>
      </c>
      <c r="J27" s="62">
        <f t="shared" si="6"/>
        <v>0</v>
      </c>
      <c r="K27" s="66">
        <f t="shared" si="7"/>
        <v>0</v>
      </c>
      <c r="L27" s="79">
        <f t="shared" si="8"/>
        <v>22.455510529352228</v>
      </c>
      <c r="M27" s="80">
        <f t="shared" si="9"/>
        <v>0.55665756557037149</v>
      </c>
      <c r="N27" s="79">
        <f t="shared" si="10"/>
        <v>11.227755264676114</v>
      </c>
      <c r="O27" s="80">
        <f t="shared" si="11"/>
        <v>0.27832878278518575</v>
      </c>
      <c r="P27" s="79">
        <f t="shared" si="12"/>
        <v>4.4911021058704454</v>
      </c>
      <c r="Q27" s="80">
        <f t="shared" si="13"/>
        <v>0.11133151311407428</v>
      </c>
      <c r="R27" s="24">
        <f t="shared" si="14"/>
        <v>22.455510529352225</v>
      </c>
      <c r="S27" s="24">
        <f t="shared" si="15"/>
        <v>0.55665756557037138</v>
      </c>
      <c r="T27" s="79">
        <f t="shared" si="16"/>
        <v>21.332735002884615</v>
      </c>
      <c r="U27" s="80">
        <f t="shared" si="17"/>
        <v>0.52882468729185284</v>
      </c>
      <c r="W27" s="37"/>
    </row>
    <row r="28" spans="1:23" x14ac:dyDescent="0.3">
      <c r="A28" s="17">
        <f t="shared" si="18"/>
        <v>20</v>
      </c>
      <c r="B28" s="62">
        <v>34179.64</v>
      </c>
      <c r="C28" s="63"/>
      <c r="D28" s="62">
        <f t="shared" si="0"/>
        <v>46002.377476000001</v>
      </c>
      <c r="E28" s="66">
        <f t="shared" si="1"/>
        <v>1140.3691500474717</v>
      </c>
      <c r="F28" s="62">
        <f t="shared" si="2"/>
        <v>3833.5314563333336</v>
      </c>
      <c r="G28" s="66">
        <f t="shared" si="3"/>
        <v>95.03076250395597</v>
      </c>
      <c r="H28" s="62">
        <f t="shared" si="4"/>
        <v>0</v>
      </c>
      <c r="I28" s="66">
        <f t="shared" si="5"/>
        <v>0</v>
      </c>
      <c r="J28" s="62">
        <f t="shared" si="6"/>
        <v>0</v>
      </c>
      <c r="K28" s="66">
        <f t="shared" si="7"/>
        <v>0</v>
      </c>
      <c r="L28" s="79">
        <f t="shared" si="8"/>
        <v>23.280555402834008</v>
      </c>
      <c r="M28" s="80">
        <f t="shared" si="9"/>
        <v>0.57710989374872046</v>
      </c>
      <c r="N28" s="79">
        <f t="shared" si="10"/>
        <v>11.640277701417004</v>
      </c>
      <c r="O28" s="80">
        <f t="shared" si="11"/>
        <v>0.28855494687436023</v>
      </c>
      <c r="P28" s="79">
        <f t="shared" si="12"/>
        <v>4.6561110805668013</v>
      </c>
      <c r="Q28" s="80">
        <f t="shared" si="13"/>
        <v>0.11542197874974408</v>
      </c>
      <c r="R28" s="24">
        <f t="shared" si="14"/>
        <v>23.280555402834008</v>
      </c>
      <c r="S28" s="24">
        <f t="shared" si="15"/>
        <v>0.57710989374872046</v>
      </c>
      <c r="T28" s="79">
        <f t="shared" si="16"/>
        <v>22.116527632692307</v>
      </c>
      <c r="U28" s="80">
        <f t="shared" si="17"/>
        <v>0.54825439906128437</v>
      </c>
      <c r="W28" s="37"/>
    </row>
    <row r="29" spans="1:23" x14ac:dyDescent="0.3">
      <c r="A29" s="17">
        <f t="shared" si="18"/>
        <v>21</v>
      </c>
      <c r="B29" s="62">
        <v>34192.81</v>
      </c>
      <c r="C29" s="63"/>
      <c r="D29" s="62">
        <f t="shared" si="0"/>
        <v>46020.102979000003</v>
      </c>
      <c r="E29" s="66">
        <f t="shared" si="1"/>
        <v>1140.8085537891766</v>
      </c>
      <c r="F29" s="62">
        <f t="shared" si="2"/>
        <v>3835.0085815833331</v>
      </c>
      <c r="G29" s="66">
        <f t="shared" si="3"/>
        <v>95.067379482431363</v>
      </c>
      <c r="H29" s="62">
        <f t="shared" si="4"/>
        <v>0</v>
      </c>
      <c r="I29" s="66">
        <f t="shared" si="5"/>
        <v>0</v>
      </c>
      <c r="J29" s="62">
        <f t="shared" si="6"/>
        <v>0</v>
      </c>
      <c r="K29" s="66">
        <f t="shared" si="7"/>
        <v>0</v>
      </c>
      <c r="L29" s="79">
        <f t="shared" si="8"/>
        <v>23.28952579908907</v>
      </c>
      <c r="M29" s="80">
        <f t="shared" si="9"/>
        <v>0.57733226406334848</v>
      </c>
      <c r="N29" s="79">
        <f t="shared" si="10"/>
        <v>11.644762899544535</v>
      </c>
      <c r="O29" s="80">
        <f t="shared" si="11"/>
        <v>0.28866613203167424</v>
      </c>
      <c r="P29" s="79">
        <f t="shared" si="12"/>
        <v>4.6579051598178136</v>
      </c>
      <c r="Q29" s="80">
        <f t="shared" si="13"/>
        <v>0.11546645281266968</v>
      </c>
      <c r="R29" s="24">
        <f t="shared" si="14"/>
        <v>23.28952579908907</v>
      </c>
      <c r="S29" s="24">
        <f t="shared" si="15"/>
        <v>0.57733226406334848</v>
      </c>
      <c r="T29" s="79">
        <f t="shared" si="16"/>
        <v>22.125049509134616</v>
      </c>
      <c r="U29" s="80">
        <f t="shared" si="17"/>
        <v>0.54846565086018106</v>
      </c>
      <c r="W29" s="37"/>
    </row>
    <row r="30" spans="1:23" x14ac:dyDescent="0.3">
      <c r="A30" s="17">
        <f t="shared" si="18"/>
        <v>22</v>
      </c>
      <c r="B30" s="62">
        <v>35404.14</v>
      </c>
      <c r="C30" s="63"/>
      <c r="D30" s="62">
        <f t="shared" si="0"/>
        <v>47650.432026000002</v>
      </c>
      <c r="E30" s="66">
        <f t="shared" si="1"/>
        <v>1181.2233551892791</v>
      </c>
      <c r="F30" s="62">
        <f t="shared" si="2"/>
        <v>3970.8693355</v>
      </c>
      <c r="G30" s="66">
        <f t="shared" si="3"/>
        <v>98.435279599106593</v>
      </c>
      <c r="H30" s="62">
        <f t="shared" si="4"/>
        <v>0</v>
      </c>
      <c r="I30" s="66">
        <f t="shared" si="5"/>
        <v>0</v>
      </c>
      <c r="J30" s="62">
        <f t="shared" si="6"/>
        <v>0</v>
      </c>
      <c r="K30" s="66">
        <f t="shared" si="7"/>
        <v>0</v>
      </c>
      <c r="L30" s="79">
        <f t="shared" si="8"/>
        <v>24.114591106275306</v>
      </c>
      <c r="M30" s="80">
        <f t="shared" si="9"/>
        <v>0.59778509877999964</v>
      </c>
      <c r="N30" s="79">
        <f t="shared" si="10"/>
        <v>12.057295553137653</v>
      </c>
      <c r="O30" s="80">
        <f t="shared" si="11"/>
        <v>0.29889254938999982</v>
      </c>
      <c r="P30" s="79">
        <f t="shared" si="12"/>
        <v>4.822918221255061</v>
      </c>
      <c r="Q30" s="80">
        <f t="shared" si="13"/>
        <v>0.11955701975599992</v>
      </c>
      <c r="R30" s="24">
        <f t="shared" si="14"/>
        <v>24.114591106275306</v>
      </c>
      <c r="S30" s="24">
        <f t="shared" si="15"/>
        <v>0.59778509877999964</v>
      </c>
      <c r="T30" s="79">
        <f t="shared" si="16"/>
        <v>22.908861550961539</v>
      </c>
      <c r="U30" s="80">
        <f t="shared" si="17"/>
        <v>0.56789584384099956</v>
      </c>
      <c r="W30" s="37"/>
    </row>
    <row r="31" spans="1:23" x14ac:dyDescent="0.3">
      <c r="A31" s="17">
        <f t="shared" si="18"/>
        <v>23</v>
      </c>
      <c r="B31" s="62">
        <v>36628.620000000003</v>
      </c>
      <c r="C31" s="63"/>
      <c r="D31" s="62">
        <f t="shared" si="0"/>
        <v>49298.459658000007</v>
      </c>
      <c r="E31" s="66">
        <f t="shared" si="1"/>
        <v>1222.0768930512968</v>
      </c>
      <c r="F31" s="62">
        <f t="shared" si="2"/>
        <v>4108.2049715000003</v>
      </c>
      <c r="G31" s="66">
        <f t="shared" si="3"/>
        <v>101.83974108760806</v>
      </c>
      <c r="H31" s="62">
        <f t="shared" si="4"/>
        <v>0</v>
      </c>
      <c r="I31" s="66">
        <f t="shared" si="5"/>
        <v>0</v>
      </c>
      <c r="J31" s="62">
        <f t="shared" si="6"/>
        <v>0</v>
      </c>
      <c r="K31" s="66">
        <f t="shared" si="7"/>
        <v>0</v>
      </c>
      <c r="L31" s="79">
        <f t="shared" si="8"/>
        <v>24.948613187246966</v>
      </c>
      <c r="M31" s="80">
        <f t="shared" si="9"/>
        <v>0.61845996611907728</v>
      </c>
      <c r="N31" s="79">
        <f t="shared" si="10"/>
        <v>12.474306593623483</v>
      </c>
      <c r="O31" s="80">
        <f t="shared" si="11"/>
        <v>0.30922998305953864</v>
      </c>
      <c r="P31" s="79">
        <f t="shared" si="12"/>
        <v>4.9897226374493933</v>
      </c>
      <c r="Q31" s="80">
        <f t="shared" si="13"/>
        <v>0.12369199322381547</v>
      </c>
      <c r="R31" s="24">
        <f t="shared" si="14"/>
        <v>24.948613187246963</v>
      </c>
      <c r="S31" s="24">
        <f t="shared" si="15"/>
        <v>0.61845996611907716</v>
      </c>
      <c r="T31" s="79">
        <f t="shared" si="16"/>
        <v>23.701182527884619</v>
      </c>
      <c r="U31" s="80">
        <f t="shared" si="17"/>
        <v>0.58753696781312348</v>
      </c>
      <c r="W31" s="37"/>
    </row>
    <row r="32" spans="1:23" x14ac:dyDescent="0.3">
      <c r="A32" s="17">
        <f t="shared" si="18"/>
        <v>24</v>
      </c>
      <c r="B32" s="62">
        <v>37839.919999999998</v>
      </c>
      <c r="C32" s="63"/>
      <c r="D32" s="62">
        <f t="shared" si="0"/>
        <v>50928.748328000001</v>
      </c>
      <c r="E32" s="66">
        <f t="shared" si="1"/>
        <v>1262.4906935317142</v>
      </c>
      <c r="F32" s="62">
        <f t="shared" si="2"/>
        <v>4244.0623606666668</v>
      </c>
      <c r="G32" s="66">
        <f t="shared" si="3"/>
        <v>105.20755779430952</v>
      </c>
      <c r="H32" s="62">
        <f t="shared" si="4"/>
        <v>0</v>
      </c>
      <c r="I32" s="66">
        <f t="shared" si="5"/>
        <v>0</v>
      </c>
      <c r="J32" s="62">
        <f t="shared" si="6"/>
        <v>0</v>
      </c>
      <c r="K32" s="66">
        <f t="shared" si="7"/>
        <v>0</v>
      </c>
      <c r="L32" s="79">
        <f t="shared" si="8"/>
        <v>25.773658060728746</v>
      </c>
      <c r="M32" s="80">
        <f t="shared" si="9"/>
        <v>0.63891229429742624</v>
      </c>
      <c r="N32" s="79">
        <f t="shared" si="10"/>
        <v>12.886829030364373</v>
      </c>
      <c r="O32" s="80">
        <f t="shared" si="11"/>
        <v>0.31945614714871312</v>
      </c>
      <c r="P32" s="79">
        <f t="shared" si="12"/>
        <v>5.1547316121457492</v>
      </c>
      <c r="Q32" s="80">
        <f t="shared" si="13"/>
        <v>0.12778245885948525</v>
      </c>
      <c r="R32" s="24">
        <f t="shared" si="14"/>
        <v>25.773658060728742</v>
      </c>
      <c r="S32" s="24">
        <f t="shared" si="15"/>
        <v>0.63891229429742613</v>
      </c>
      <c r="T32" s="79">
        <f t="shared" si="16"/>
        <v>24.484975157692308</v>
      </c>
      <c r="U32" s="80">
        <f t="shared" si="17"/>
        <v>0.6069666795825549</v>
      </c>
      <c r="W32" s="37"/>
    </row>
    <row r="33" spans="1:23" x14ac:dyDescent="0.3">
      <c r="A33" s="17">
        <f t="shared" si="18"/>
        <v>25</v>
      </c>
      <c r="B33" s="62">
        <v>37853.1</v>
      </c>
      <c r="C33" s="63"/>
      <c r="D33" s="62">
        <f t="shared" si="0"/>
        <v>50946.487290000005</v>
      </c>
      <c r="E33" s="66">
        <f t="shared" si="1"/>
        <v>1262.9304309133142</v>
      </c>
      <c r="F33" s="62">
        <f t="shared" si="2"/>
        <v>4245.5406075000001</v>
      </c>
      <c r="G33" s="66">
        <f t="shared" si="3"/>
        <v>105.24420257610952</v>
      </c>
      <c r="H33" s="62">
        <f t="shared" si="4"/>
        <v>0</v>
      </c>
      <c r="I33" s="66">
        <f t="shared" si="5"/>
        <v>0</v>
      </c>
      <c r="J33" s="62">
        <f t="shared" si="6"/>
        <v>0</v>
      </c>
      <c r="K33" s="66">
        <f t="shared" si="7"/>
        <v>0</v>
      </c>
      <c r="L33" s="79">
        <f t="shared" si="8"/>
        <v>25.782635268218627</v>
      </c>
      <c r="M33" s="80">
        <f t="shared" si="9"/>
        <v>0.63913483345815503</v>
      </c>
      <c r="N33" s="79">
        <f t="shared" si="10"/>
        <v>12.891317634109313</v>
      </c>
      <c r="O33" s="80">
        <f t="shared" si="11"/>
        <v>0.31956741672907751</v>
      </c>
      <c r="P33" s="79">
        <f t="shared" si="12"/>
        <v>5.1565270536437255</v>
      </c>
      <c r="Q33" s="80">
        <f t="shared" si="13"/>
        <v>0.12782696669163102</v>
      </c>
      <c r="R33" s="24">
        <f t="shared" si="14"/>
        <v>25.782635268218627</v>
      </c>
      <c r="S33" s="24">
        <f t="shared" si="15"/>
        <v>0.63913483345815503</v>
      </c>
      <c r="T33" s="79">
        <f t="shared" si="16"/>
        <v>24.493503504807695</v>
      </c>
      <c r="U33" s="80">
        <f t="shared" si="17"/>
        <v>0.60717809178524718</v>
      </c>
      <c r="W33" s="37"/>
    </row>
    <row r="34" spans="1:23" x14ac:dyDescent="0.3">
      <c r="A34" s="17">
        <f t="shared" si="18"/>
        <v>26</v>
      </c>
      <c r="B34" s="62">
        <v>37853.1</v>
      </c>
      <c r="C34" s="63"/>
      <c r="D34" s="62">
        <f t="shared" si="0"/>
        <v>50946.487290000005</v>
      </c>
      <c r="E34" s="66">
        <f t="shared" si="1"/>
        <v>1262.9304309133142</v>
      </c>
      <c r="F34" s="62">
        <f t="shared" si="2"/>
        <v>4245.5406075000001</v>
      </c>
      <c r="G34" s="66">
        <f t="shared" si="3"/>
        <v>105.24420257610952</v>
      </c>
      <c r="H34" s="62">
        <f t="shared" si="4"/>
        <v>0</v>
      </c>
      <c r="I34" s="66">
        <f t="shared" si="5"/>
        <v>0</v>
      </c>
      <c r="J34" s="62">
        <f t="shared" si="6"/>
        <v>0</v>
      </c>
      <c r="K34" s="66">
        <f t="shared" si="7"/>
        <v>0</v>
      </c>
      <c r="L34" s="79">
        <f t="shared" si="8"/>
        <v>25.782635268218627</v>
      </c>
      <c r="M34" s="80">
        <f t="shared" si="9"/>
        <v>0.63913483345815503</v>
      </c>
      <c r="N34" s="79">
        <f t="shared" si="10"/>
        <v>12.891317634109313</v>
      </c>
      <c r="O34" s="80">
        <f t="shared" si="11"/>
        <v>0.31956741672907751</v>
      </c>
      <c r="P34" s="79">
        <f t="shared" si="12"/>
        <v>5.1565270536437255</v>
      </c>
      <c r="Q34" s="80">
        <f t="shared" si="13"/>
        <v>0.12782696669163102</v>
      </c>
      <c r="R34" s="24">
        <f t="shared" si="14"/>
        <v>25.782635268218627</v>
      </c>
      <c r="S34" s="24">
        <f t="shared" si="15"/>
        <v>0.63913483345815503</v>
      </c>
      <c r="T34" s="79">
        <f t="shared" si="16"/>
        <v>24.493503504807695</v>
      </c>
      <c r="U34" s="80">
        <f t="shared" si="17"/>
        <v>0.60717809178524718</v>
      </c>
      <c r="W34" s="37"/>
    </row>
    <row r="35" spans="1:23" x14ac:dyDescent="0.3">
      <c r="A35" s="17">
        <f t="shared" si="18"/>
        <v>27</v>
      </c>
      <c r="B35" s="62">
        <v>37866.239999999998</v>
      </c>
      <c r="C35" s="63"/>
      <c r="D35" s="62">
        <f t="shared" si="0"/>
        <v>50964.172416000001</v>
      </c>
      <c r="E35" s="66">
        <f t="shared" si="1"/>
        <v>1263.368833735334</v>
      </c>
      <c r="F35" s="62">
        <f t="shared" si="2"/>
        <v>4247.0143680000001</v>
      </c>
      <c r="G35" s="66">
        <f t="shared" si="3"/>
        <v>105.28073614461117</v>
      </c>
      <c r="H35" s="62">
        <f t="shared" si="4"/>
        <v>0</v>
      </c>
      <c r="I35" s="66">
        <f t="shared" si="5"/>
        <v>0</v>
      </c>
      <c r="J35" s="62">
        <f t="shared" si="6"/>
        <v>0</v>
      </c>
      <c r="K35" s="66">
        <f t="shared" si="7"/>
        <v>0</v>
      </c>
      <c r="L35" s="79">
        <f t="shared" si="8"/>
        <v>25.791585230769233</v>
      </c>
      <c r="M35" s="80">
        <f t="shared" si="9"/>
        <v>0.63935669723448085</v>
      </c>
      <c r="N35" s="79">
        <f t="shared" si="10"/>
        <v>12.895792615384616</v>
      </c>
      <c r="O35" s="80">
        <f t="shared" si="11"/>
        <v>0.31967834861724043</v>
      </c>
      <c r="P35" s="79">
        <f t="shared" si="12"/>
        <v>5.1583170461538463</v>
      </c>
      <c r="Q35" s="80">
        <f t="shared" si="13"/>
        <v>0.12787133944689616</v>
      </c>
      <c r="R35" s="24">
        <f t="shared" si="14"/>
        <v>25.791585230769229</v>
      </c>
      <c r="S35" s="24">
        <f t="shared" si="15"/>
        <v>0.63935669723448074</v>
      </c>
      <c r="T35" s="79">
        <f t="shared" si="16"/>
        <v>24.502005969230769</v>
      </c>
      <c r="U35" s="80">
        <f t="shared" si="17"/>
        <v>0.60738886237275669</v>
      </c>
      <c r="W35" s="37"/>
    </row>
    <row r="36" spans="1:23" x14ac:dyDescent="0.3">
      <c r="A36" s="25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5"/>
      <c r="S36" s="25"/>
      <c r="T36" s="64"/>
      <c r="U36" s="65"/>
    </row>
  </sheetData>
  <dataConsolidate/>
  <mergeCells count="286"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0.140625" style="1" customWidth="1"/>
    <col min="24" max="16384" width="8.85546875" style="1"/>
  </cols>
  <sheetData>
    <row r="1" spans="1:21" ht="16.5" x14ac:dyDescent="0.3">
      <c r="A1" s="5" t="s">
        <v>46</v>
      </c>
      <c r="B1" s="5"/>
      <c r="C1" s="5" t="s">
        <v>81</v>
      </c>
      <c r="D1" s="5"/>
      <c r="E1" s="5"/>
      <c r="G1" s="5"/>
      <c r="H1" s="5"/>
      <c r="N1" s="35">
        <f>Inhoud!$C$3</f>
        <v>43374</v>
      </c>
      <c r="Q1" s="8" t="s">
        <v>45</v>
      </c>
    </row>
    <row r="2" spans="1:21" x14ac:dyDescent="0.3">
      <c r="A2" s="8"/>
      <c r="C2"/>
      <c r="D2"/>
      <c r="E2"/>
      <c r="F2"/>
      <c r="G2"/>
      <c r="H2"/>
      <c r="I2"/>
      <c r="J2"/>
      <c r="K2"/>
      <c r="L2"/>
      <c r="M2"/>
      <c r="T2" s="1" t="s">
        <v>4</v>
      </c>
      <c r="U2" s="12">
        <f>'LOG4'!$U$2</f>
        <v>1.3459000000000001</v>
      </c>
    </row>
    <row r="3" spans="1:21" ht="17.25" x14ac:dyDescent="0.35">
      <c r="A3" s="5"/>
      <c r="B3" s="5"/>
      <c r="C3" s="5"/>
      <c r="D3" s="5"/>
      <c r="E3" s="9"/>
      <c r="F3" s="10"/>
      <c r="G3" s="5"/>
      <c r="H3" s="5"/>
      <c r="Q3" s="8"/>
      <c r="U3" s="12"/>
    </row>
    <row r="4" spans="1:21" x14ac:dyDescent="0.3">
      <c r="A4" s="13"/>
      <c r="B4" s="69" t="s">
        <v>5</v>
      </c>
      <c r="C4" s="70"/>
      <c r="D4" s="70"/>
      <c r="E4" s="71"/>
      <c r="F4" s="14" t="s">
        <v>6</v>
      </c>
      <c r="G4" s="15"/>
      <c r="H4" s="69" t="s">
        <v>7</v>
      </c>
      <c r="I4" s="68"/>
      <c r="J4" s="69" t="s">
        <v>8</v>
      </c>
      <c r="K4" s="71"/>
      <c r="L4" s="69" t="s">
        <v>9</v>
      </c>
      <c r="M4" s="70"/>
      <c r="N4" s="70"/>
      <c r="O4" s="70"/>
      <c r="P4" s="70"/>
      <c r="Q4" s="71"/>
      <c r="R4" s="16" t="s">
        <v>10</v>
      </c>
      <c r="S4" s="16"/>
      <c r="T4" s="16"/>
      <c r="U4" s="15"/>
    </row>
    <row r="5" spans="1:21" x14ac:dyDescent="0.3">
      <c r="A5" s="17"/>
      <c r="B5" s="75">
        <v>1</v>
      </c>
      <c r="C5" s="76"/>
      <c r="D5" s="75"/>
      <c r="E5" s="76"/>
      <c r="F5" s="75"/>
      <c r="G5" s="76"/>
      <c r="H5" s="75"/>
      <c r="I5" s="76"/>
      <c r="J5" s="85" t="s">
        <v>11</v>
      </c>
      <c r="K5" s="76"/>
      <c r="L5" s="85" t="s">
        <v>12</v>
      </c>
      <c r="M5" s="86"/>
      <c r="N5" s="86"/>
      <c r="O5" s="86"/>
      <c r="P5" s="86"/>
      <c r="Q5" s="76"/>
      <c r="R5" s="18"/>
      <c r="S5" s="18"/>
      <c r="T5" s="84" t="s">
        <v>13</v>
      </c>
      <c r="U5" s="76"/>
    </row>
    <row r="6" spans="1:21" x14ac:dyDescent="0.3">
      <c r="A6" s="17"/>
      <c r="B6" s="72" t="s">
        <v>14</v>
      </c>
      <c r="C6" s="73"/>
      <c r="D6" s="83">
        <f>Inhoud!$C$3</f>
        <v>43374</v>
      </c>
      <c r="E6" s="78"/>
      <c r="F6" s="19">
        <f>D6</f>
        <v>43374</v>
      </c>
      <c r="G6" s="20"/>
      <c r="H6" s="77"/>
      <c r="I6" s="78"/>
      <c r="J6" s="77"/>
      <c r="K6" s="78"/>
      <c r="L6" s="21">
        <v>1</v>
      </c>
      <c r="M6" s="18"/>
      <c r="N6" s="22">
        <v>0.5</v>
      </c>
      <c r="O6" s="18"/>
      <c r="P6" s="74">
        <v>0.2</v>
      </c>
      <c r="Q6" s="73"/>
      <c r="R6" s="18" t="s">
        <v>7</v>
      </c>
      <c r="S6" s="18"/>
      <c r="T6" s="18"/>
      <c r="U6" s="23"/>
    </row>
    <row r="7" spans="1:21" x14ac:dyDescent="0.3">
      <c r="A7" s="17"/>
      <c r="B7" s="69"/>
      <c r="C7" s="71"/>
      <c r="D7" s="67"/>
      <c r="E7" s="68"/>
      <c r="F7" s="67"/>
      <c r="G7" s="68"/>
      <c r="H7" s="67"/>
      <c r="I7" s="68"/>
      <c r="J7" s="67"/>
      <c r="K7" s="68"/>
      <c r="L7" s="67"/>
      <c r="M7" s="68"/>
      <c r="N7" s="67"/>
      <c r="O7" s="68"/>
      <c r="P7" s="67"/>
      <c r="Q7" s="68"/>
      <c r="R7" s="13"/>
      <c r="S7" s="13"/>
      <c r="T7" s="67"/>
      <c r="U7" s="68"/>
    </row>
    <row r="8" spans="1:21" x14ac:dyDescent="0.3">
      <c r="A8" s="17">
        <v>0</v>
      </c>
      <c r="B8" s="62">
        <v>20228.900000000001</v>
      </c>
      <c r="C8" s="63"/>
      <c r="D8" s="62">
        <f t="shared" ref="D8:D35" si="0">B8*$U$2</f>
        <v>27226.076510000003</v>
      </c>
      <c r="E8" s="66">
        <f t="shared" ref="E8:E35" si="1">D8/40.3399</f>
        <v>674.91680718097973</v>
      </c>
      <c r="F8" s="62">
        <f t="shared" ref="F8:F35" si="2">B8/12*$U$2</f>
        <v>2268.839709166667</v>
      </c>
      <c r="G8" s="66">
        <f t="shared" ref="G8:G35" si="3">F8/40.3399</f>
        <v>56.243067265081642</v>
      </c>
      <c r="H8" s="62">
        <f t="shared" ref="H8:H35" si="4">((B8&lt;19968.2)*913.03+(B8&gt;19968.2)*(B8&lt;20424.71)*(20424.71-B8+456.51)+(B8&gt;20424.71)*(B8&lt;22659.62)*456.51+(B8&gt;22659.62)*(B8&lt;23116.13)*(23116.13-B8))/12*$U$2</f>
        <v>73.16312399999974</v>
      </c>
      <c r="I8" s="66">
        <f t="shared" ref="I8:I35" si="5">H8/40.3399</f>
        <v>1.8136664691781521</v>
      </c>
      <c r="J8" s="62">
        <f t="shared" ref="J8:J35" si="6">((B8&lt;19968.2)*456.51+(B8&gt;19968.2)*(B8&lt;20196.46)*(20196.46-B8+228.26)+(B8&gt;20196.46)*(B8&lt;22659.62)*228.26+(B8&gt;22659.62)*(B8&lt;22887.88)*(22887.88-B8))/12*$U$2</f>
        <v>25.601261166666667</v>
      </c>
      <c r="K8" s="66">
        <f t="shared" ref="K8:K35" si="7">J8/40.3399</f>
        <v>0.63463868692452552</v>
      </c>
      <c r="L8" s="79">
        <f t="shared" ref="L8:L35" si="8">D8/1976</f>
        <v>13.778378800607289</v>
      </c>
      <c r="M8" s="80">
        <f t="shared" ref="M8:M35" si="9">L8/40.3399</f>
        <v>0.34155708865434198</v>
      </c>
      <c r="N8" s="79">
        <f t="shared" ref="N8:N35" si="10">L8/2</f>
        <v>6.8891894003036445</v>
      </c>
      <c r="O8" s="80">
        <f t="shared" ref="O8:O35" si="11">N8/40.3399</f>
        <v>0.17077854432717099</v>
      </c>
      <c r="P8" s="79">
        <f t="shared" ref="P8:P35" si="12">L8/5</f>
        <v>2.7556757601214579</v>
      </c>
      <c r="Q8" s="80">
        <f t="shared" ref="Q8:Q35" si="13">P8/40.3399</f>
        <v>6.8311417730868393E-2</v>
      </c>
      <c r="R8" s="24">
        <f t="shared" ref="R8:R35" si="14">(F8+H8)/1976*12</f>
        <v>14.222689270242913</v>
      </c>
      <c r="S8" s="24">
        <f t="shared" ref="S8:S35" si="15">R8/40.3399</f>
        <v>0.35257125749550478</v>
      </c>
      <c r="T8" s="79">
        <f t="shared" ref="T8:T35" si="16">D8/2080</f>
        <v>13.089459860576925</v>
      </c>
      <c r="U8" s="80">
        <f t="shared" ref="U8:U35" si="17">T8/40.3399</f>
        <v>0.32447923422162489</v>
      </c>
    </row>
    <row r="9" spans="1:21" x14ac:dyDescent="0.3">
      <c r="A9" s="17">
        <f t="shared" ref="A9:A35" si="18">+A8+1</f>
        <v>1</v>
      </c>
      <c r="B9" s="62">
        <v>20614.2</v>
      </c>
      <c r="C9" s="63"/>
      <c r="D9" s="62">
        <f t="shared" si="0"/>
        <v>27744.651780000004</v>
      </c>
      <c r="E9" s="66">
        <f t="shared" si="1"/>
        <v>687.77195233503312</v>
      </c>
      <c r="F9" s="62">
        <f t="shared" si="2"/>
        <v>2312.0543150000003</v>
      </c>
      <c r="G9" s="66">
        <f t="shared" si="3"/>
        <v>57.31432936125276</v>
      </c>
      <c r="H9" s="62">
        <f t="shared" si="4"/>
        <v>51.201400749999998</v>
      </c>
      <c r="I9" s="66">
        <f t="shared" si="5"/>
        <v>1.2692495705244682</v>
      </c>
      <c r="J9" s="62">
        <f t="shared" si="6"/>
        <v>25.601261166666667</v>
      </c>
      <c r="K9" s="66">
        <f t="shared" si="7"/>
        <v>0.63463868692452552</v>
      </c>
      <c r="L9" s="79">
        <f t="shared" si="8"/>
        <v>14.040815678137653</v>
      </c>
      <c r="M9" s="80">
        <f t="shared" si="9"/>
        <v>0.34806272891449042</v>
      </c>
      <c r="N9" s="79">
        <f t="shared" si="10"/>
        <v>7.0204078390688265</v>
      </c>
      <c r="O9" s="80">
        <f t="shared" si="11"/>
        <v>0.17403136445724521</v>
      </c>
      <c r="P9" s="79">
        <f t="shared" si="12"/>
        <v>2.8081631356275305</v>
      </c>
      <c r="Q9" s="80">
        <f t="shared" si="13"/>
        <v>6.9612545782898091E-2</v>
      </c>
      <c r="R9" s="24">
        <f t="shared" si="14"/>
        <v>14.35175535880567</v>
      </c>
      <c r="S9" s="24">
        <f t="shared" si="15"/>
        <v>0.35577072225775647</v>
      </c>
      <c r="T9" s="79">
        <f t="shared" si="16"/>
        <v>13.33877489423077</v>
      </c>
      <c r="U9" s="80">
        <f t="shared" si="17"/>
        <v>0.33065959246876592</v>
      </c>
    </row>
    <row r="10" spans="1:21" x14ac:dyDescent="0.3">
      <c r="A10" s="17">
        <f t="shared" si="18"/>
        <v>2</v>
      </c>
      <c r="B10" s="62">
        <v>21206.19</v>
      </c>
      <c r="C10" s="63"/>
      <c r="D10" s="62">
        <f t="shared" si="0"/>
        <v>28541.411121000001</v>
      </c>
      <c r="E10" s="66">
        <f t="shared" si="1"/>
        <v>707.52310047868241</v>
      </c>
      <c r="F10" s="62">
        <f t="shared" si="2"/>
        <v>2378.4509267500002</v>
      </c>
      <c r="G10" s="66">
        <f t="shared" si="3"/>
        <v>58.960258373223539</v>
      </c>
      <c r="H10" s="62">
        <f t="shared" si="4"/>
        <v>51.201400749999998</v>
      </c>
      <c r="I10" s="66">
        <f t="shared" si="5"/>
        <v>1.2692495705244682</v>
      </c>
      <c r="J10" s="62">
        <f t="shared" si="6"/>
        <v>25.601261166666667</v>
      </c>
      <c r="K10" s="66">
        <f t="shared" si="7"/>
        <v>0.63463868692452552</v>
      </c>
      <c r="L10" s="79">
        <f t="shared" si="8"/>
        <v>14.444033968117409</v>
      </c>
      <c r="M10" s="80">
        <f t="shared" si="9"/>
        <v>0.35805824923010243</v>
      </c>
      <c r="N10" s="79">
        <f t="shared" si="10"/>
        <v>7.2220169840587047</v>
      </c>
      <c r="O10" s="80">
        <f t="shared" si="11"/>
        <v>0.17902912461505122</v>
      </c>
      <c r="P10" s="79">
        <f t="shared" si="12"/>
        <v>2.8888067936234818</v>
      </c>
      <c r="Q10" s="80">
        <f t="shared" si="13"/>
        <v>7.1611649846020489E-2</v>
      </c>
      <c r="R10" s="24">
        <f t="shared" si="14"/>
        <v>14.754973648785429</v>
      </c>
      <c r="S10" s="24">
        <f t="shared" si="15"/>
        <v>0.36576624257336854</v>
      </c>
      <c r="T10" s="79">
        <f t="shared" si="16"/>
        <v>13.721832269711539</v>
      </c>
      <c r="U10" s="80">
        <f t="shared" si="17"/>
        <v>0.34015533676859733</v>
      </c>
    </row>
    <row r="11" spans="1:21" x14ac:dyDescent="0.3">
      <c r="A11" s="17">
        <f t="shared" si="18"/>
        <v>3</v>
      </c>
      <c r="B11" s="62">
        <v>22005.19</v>
      </c>
      <c r="C11" s="63"/>
      <c r="D11" s="62">
        <f t="shared" si="0"/>
        <v>29616.785221000002</v>
      </c>
      <c r="E11" s="66">
        <f t="shared" si="1"/>
        <v>734.1809280885675</v>
      </c>
      <c r="F11" s="62">
        <f t="shared" si="2"/>
        <v>2468.0654350833333</v>
      </c>
      <c r="G11" s="66">
        <f t="shared" si="3"/>
        <v>61.181744007380615</v>
      </c>
      <c r="H11" s="62">
        <f t="shared" si="4"/>
        <v>51.201400749999998</v>
      </c>
      <c r="I11" s="66">
        <f t="shared" si="5"/>
        <v>1.2692495705244682</v>
      </c>
      <c r="J11" s="62">
        <f t="shared" si="6"/>
        <v>25.601261166666667</v>
      </c>
      <c r="K11" s="66">
        <f t="shared" si="7"/>
        <v>0.63463868692452552</v>
      </c>
      <c r="L11" s="79">
        <f t="shared" si="8"/>
        <v>14.988251630060729</v>
      </c>
      <c r="M11" s="80">
        <f t="shared" si="9"/>
        <v>0.37154905267640048</v>
      </c>
      <c r="N11" s="79">
        <f t="shared" si="10"/>
        <v>7.4941258150303645</v>
      </c>
      <c r="O11" s="80">
        <f t="shared" si="11"/>
        <v>0.18577452633820024</v>
      </c>
      <c r="P11" s="79">
        <f t="shared" si="12"/>
        <v>2.9976503260121459</v>
      </c>
      <c r="Q11" s="80">
        <f t="shared" si="13"/>
        <v>7.4309810535280102E-2</v>
      </c>
      <c r="R11" s="24">
        <f t="shared" si="14"/>
        <v>15.299191310728748</v>
      </c>
      <c r="S11" s="24">
        <f t="shared" si="15"/>
        <v>0.37925704601966659</v>
      </c>
      <c r="T11" s="79">
        <f t="shared" si="16"/>
        <v>14.238839048557693</v>
      </c>
      <c r="U11" s="80">
        <f t="shared" si="17"/>
        <v>0.35297160004258049</v>
      </c>
    </row>
    <row r="12" spans="1:21" x14ac:dyDescent="0.3">
      <c r="A12" s="17">
        <f t="shared" si="18"/>
        <v>4</v>
      </c>
      <c r="B12" s="62">
        <v>22799.46</v>
      </c>
      <c r="C12" s="63"/>
      <c r="D12" s="62">
        <f t="shared" si="0"/>
        <v>30685.793214000001</v>
      </c>
      <c r="E12" s="66">
        <f t="shared" si="1"/>
        <v>760.68094402812108</v>
      </c>
      <c r="F12" s="62">
        <f t="shared" si="2"/>
        <v>2557.1494345000001</v>
      </c>
      <c r="G12" s="66">
        <f t="shared" si="3"/>
        <v>63.390078669010087</v>
      </c>
      <c r="H12" s="62">
        <f t="shared" si="4"/>
        <v>35.517179416666885</v>
      </c>
      <c r="I12" s="66">
        <f t="shared" si="5"/>
        <v>0.88044787956011006</v>
      </c>
      <c r="J12" s="62">
        <f t="shared" si="6"/>
        <v>9.917039833333547</v>
      </c>
      <c r="K12" s="66">
        <f t="shared" si="7"/>
        <v>0.24583699596016714</v>
      </c>
      <c r="L12" s="79">
        <f t="shared" si="8"/>
        <v>15.529247577935223</v>
      </c>
      <c r="M12" s="80">
        <f t="shared" si="9"/>
        <v>0.38495999191706531</v>
      </c>
      <c r="N12" s="79">
        <f t="shared" si="10"/>
        <v>7.7646237889676115</v>
      </c>
      <c r="O12" s="80">
        <f t="shared" si="11"/>
        <v>0.19247999595853266</v>
      </c>
      <c r="P12" s="79">
        <f t="shared" si="12"/>
        <v>3.1058495155870447</v>
      </c>
      <c r="Q12" s="80">
        <f t="shared" si="13"/>
        <v>7.6991998383413071E-2</v>
      </c>
      <c r="R12" s="24">
        <f t="shared" si="14"/>
        <v>15.744938950910932</v>
      </c>
      <c r="S12" s="24">
        <f t="shared" si="15"/>
        <v>0.39030684138807809</v>
      </c>
      <c r="T12" s="79">
        <f t="shared" si="16"/>
        <v>14.752785199038462</v>
      </c>
      <c r="U12" s="80">
        <f t="shared" si="17"/>
        <v>0.36571199232121204</v>
      </c>
    </row>
    <row r="13" spans="1:21" x14ac:dyDescent="0.3">
      <c r="A13" s="17">
        <f t="shared" si="18"/>
        <v>5</v>
      </c>
      <c r="B13" s="62">
        <v>22807.51</v>
      </c>
      <c r="C13" s="63"/>
      <c r="D13" s="62">
        <f t="shared" si="0"/>
        <v>30696.627709</v>
      </c>
      <c r="E13" s="66">
        <f t="shared" si="1"/>
        <v>760.94952414358988</v>
      </c>
      <c r="F13" s="62">
        <f t="shared" si="2"/>
        <v>2558.0523090833335</v>
      </c>
      <c r="G13" s="66">
        <f t="shared" si="3"/>
        <v>63.412460345299159</v>
      </c>
      <c r="H13" s="62">
        <f t="shared" si="4"/>
        <v>34.614304833333627</v>
      </c>
      <c r="I13" s="66">
        <f t="shared" si="5"/>
        <v>0.85806620327104499</v>
      </c>
      <c r="J13" s="62">
        <f t="shared" si="6"/>
        <v>9.0141652500002944</v>
      </c>
      <c r="K13" s="66">
        <f t="shared" si="7"/>
        <v>0.22345531967110216</v>
      </c>
      <c r="L13" s="79">
        <f t="shared" si="8"/>
        <v>15.534730621963563</v>
      </c>
      <c r="M13" s="80">
        <f t="shared" si="9"/>
        <v>0.38509591302813251</v>
      </c>
      <c r="N13" s="79">
        <f t="shared" si="10"/>
        <v>7.7673653109817815</v>
      </c>
      <c r="O13" s="80">
        <f t="shared" si="11"/>
        <v>0.19254795651406625</v>
      </c>
      <c r="P13" s="79">
        <f t="shared" si="12"/>
        <v>3.1069461243927128</v>
      </c>
      <c r="Q13" s="80">
        <f t="shared" si="13"/>
        <v>7.7019182605626513E-2</v>
      </c>
      <c r="R13" s="24">
        <f t="shared" si="14"/>
        <v>15.744938950910935</v>
      </c>
      <c r="S13" s="24">
        <f t="shared" si="15"/>
        <v>0.3903068413880782</v>
      </c>
      <c r="T13" s="79">
        <f t="shared" si="16"/>
        <v>14.757994090865385</v>
      </c>
      <c r="U13" s="80">
        <f t="shared" si="17"/>
        <v>0.36584111737672587</v>
      </c>
    </row>
    <row r="14" spans="1:21" x14ac:dyDescent="0.3">
      <c r="A14" s="17">
        <f t="shared" si="18"/>
        <v>6</v>
      </c>
      <c r="B14" s="62">
        <v>23939.58</v>
      </c>
      <c r="C14" s="63"/>
      <c r="D14" s="62">
        <f t="shared" si="0"/>
        <v>32220.280722000003</v>
      </c>
      <c r="E14" s="66">
        <f t="shared" si="1"/>
        <v>798.71989573598353</v>
      </c>
      <c r="F14" s="62">
        <f t="shared" si="2"/>
        <v>2685.0233935000006</v>
      </c>
      <c r="G14" s="66">
        <f t="shared" si="3"/>
        <v>66.55999131133197</v>
      </c>
      <c r="H14" s="62">
        <f t="shared" si="4"/>
        <v>0</v>
      </c>
      <c r="I14" s="66">
        <f t="shared" si="5"/>
        <v>0</v>
      </c>
      <c r="J14" s="62">
        <f t="shared" si="6"/>
        <v>0</v>
      </c>
      <c r="K14" s="66">
        <f t="shared" si="7"/>
        <v>0</v>
      </c>
      <c r="L14" s="79">
        <f t="shared" si="8"/>
        <v>16.305810081983807</v>
      </c>
      <c r="M14" s="80">
        <f t="shared" si="9"/>
        <v>0.40421047355059897</v>
      </c>
      <c r="N14" s="79">
        <f t="shared" si="10"/>
        <v>8.1529050409919037</v>
      </c>
      <c r="O14" s="80">
        <f t="shared" si="11"/>
        <v>0.20210523677529948</v>
      </c>
      <c r="P14" s="79">
        <f t="shared" si="12"/>
        <v>3.2611620163967614</v>
      </c>
      <c r="Q14" s="80">
        <f t="shared" si="13"/>
        <v>8.0842094710119786E-2</v>
      </c>
      <c r="R14" s="24">
        <f t="shared" si="14"/>
        <v>16.305810081983807</v>
      </c>
      <c r="S14" s="24">
        <f t="shared" si="15"/>
        <v>0.40421047355059897</v>
      </c>
      <c r="T14" s="79">
        <f t="shared" si="16"/>
        <v>15.490519577884617</v>
      </c>
      <c r="U14" s="80">
        <f t="shared" si="17"/>
        <v>0.38399994987306901</v>
      </c>
    </row>
    <row r="15" spans="1:21" x14ac:dyDescent="0.3">
      <c r="A15" s="17">
        <f t="shared" si="18"/>
        <v>7</v>
      </c>
      <c r="B15" s="62">
        <v>25236.69</v>
      </c>
      <c r="C15" s="63"/>
      <c r="D15" s="62">
        <f t="shared" si="0"/>
        <v>33966.061071000004</v>
      </c>
      <c r="E15" s="66">
        <f t="shared" si="1"/>
        <v>841.99666015533012</v>
      </c>
      <c r="F15" s="62">
        <f t="shared" si="2"/>
        <v>2830.5050892499999</v>
      </c>
      <c r="G15" s="66">
        <f t="shared" si="3"/>
        <v>70.1663883462775</v>
      </c>
      <c r="H15" s="62">
        <f t="shared" si="4"/>
        <v>0</v>
      </c>
      <c r="I15" s="66">
        <f t="shared" si="5"/>
        <v>0</v>
      </c>
      <c r="J15" s="62">
        <f t="shared" si="6"/>
        <v>0</v>
      </c>
      <c r="K15" s="66">
        <f t="shared" si="7"/>
        <v>0</v>
      </c>
      <c r="L15" s="79">
        <f t="shared" si="8"/>
        <v>17.189302161437247</v>
      </c>
      <c r="M15" s="80">
        <f t="shared" si="9"/>
        <v>0.42611167011909418</v>
      </c>
      <c r="N15" s="79">
        <f t="shared" si="10"/>
        <v>8.5946510807186236</v>
      </c>
      <c r="O15" s="80">
        <f t="shared" si="11"/>
        <v>0.21305583505954709</v>
      </c>
      <c r="P15" s="79">
        <f t="shared" si="12"/>
        <v>3.4378604322874495</v>
      </c>
      <c r="Q15" s="80">
        <f t="shared" si="13"/>
        <v>8.5222334023818833E-2</v>
      </c>
      <c r="R15" s="24">
        <f t="shared" si="14"/>
        <v>17.189302161437247</v>
      </c>
      <c r="S15" s="24">
        <f t="shared" si="15"/>
        <v>0.42611167011909418</v>
      </c>
      <c r="T15" s="79">
        <f t="shared" si="16"/>
        <v>16.329837053365388</v>
      </c>
      <c r="U15" s="80">
        <f t="shared" si="17"/>
        <v>0.40480608661313955</v>
      </c>
    </row>
    <row r="16" spans="1:21" x14ac:dyDescent="0.3">
      <c r="A16" s="17">
        <f t="shared" si="18"/>
        <v>8</v>
      </c>
      <c r="B16" s="62">
        <v>25236.69</v>
      </c>
      <c r="C16" s="63"/>
      <c r="D16" s="62">
        <f t="shared" si="0"/>
        <v>33966.061071000004</v>
      </c>
      <c r="E16" s="66">
        <f t="shared" si="1"/>
        <v>841.99666015533012</v>
      </c>
      <c r="F16" s="62">
        <f t="shared" si="2"/>
        <v>2830.5050892499999</v>
      </c>
      <c r="G16" s="66">
        <f t="shared" si="3"/>
        <v>70.1663883462775</v>
      </c>
      <c r="H16" s="62">
        <f t="shared" si="4"/>
        <v>0</v>
      </c>
      <c r="I16" s="66">
        <f t="shared" si="5"/>
        <v>0</v>
      </c>
      <c r="J16" s="62">
        <f t="shared" si="6"/>
        <v>0</v>
      </c>
      <c r="K16" s="66">
        <f t="shared" si="7"/>
        <v>0</v>
      </c>
      <c r="L16" s="79">
        <f t="shared" si="8"/>
        <v>17.189302161437247</v>
      </c>
      <c r="M16" s="80">
        <f t="shared" si="9"/>
        <v>0.42611167011909418</v>
      </c>
      <c r="N16" s="79">
        <f t="shared" si="10"/>
        <v>8.5946510807186236</v>
      </c>
      <c r="O16" s="80">
        <f t="shared" si="11"/>
        <v>0.21305583505954709</v>
      </c>
      <c r="P16" s="79">
        <f t="shared" si="12"/>
        <v>3.4378604322874495</v>
      </c>
      <c r="Q16" s="80">
        <f t="shared" si="13"/>
        <v>8.5222334023818833E-2</v>
      </c>
      <c r="R16" s="24">
        <f t="shared" si="14"/>
        <v>17.189302161437247</v>
      </c>
      <c r="S16" s="24">
        <f t="shared" si="15"/>
        <v>0.42611167011909418</v>
      </c>
      <c r="T16" s="79">
        <f t="shared" si="16"/>
        <v>16.329837053365388</v>
      </c>
      <c r="U16" s="80">
        <f t="shared" si="17"/>
        <v>0.40480608661313955</v>
      </c>
    </row>
    <row r="17" spans="1:21" x14ac:dyDescent="0.3">
      <c r="A17" s="17">
        <f t="shared" si="18"/>
        <v>9</v>
      </c>
      <c r="B17" s="62">
        <v>25897.439999999999</v>
      </c>
      <c r="C17" s="63"/>
      <c r="D17" s="62">
        <f t="shared" si="0"/>
        <v>34855.364496000002</v>
      </c>
      <c r="E17" s="66">
        <f t="shared" si="1"/>
        <v>864.04191621694656</v>
      </c>
      <c r="F17" s="62">
        <f t="shared" si="2"/>
        <v>2904.6137079999999</v>
      </c>
      <c r="G17" s="66">
        <f t="shared" si="3"/>
        <v>72.003493018078871</v>
      </c>
      <c r="H17" s="62">
        <f t="shared" si="4"/>
        <v>0</v>
      </c>
      <c r="I17" s="66">
        <f t="shared" si="5"/>
        <v>0</v>
      </c>
      <c r="J17" s="62">
        <f t="shared" si="6"/>
        <v>0</v>
      </c>
      <c r="K17" s="66">
        <f t="shared" si="7"/>
        <v>0</v>
      </c>
      <c r="L17" s="79">
        <f t="shared" si="8"/>
        <v>17.639354502024293</v>
      </c>
      <c r="M17" s="80">
        <f t="shared" si="9"/>
        <v>0.43726817622315112</v>
      </c>
      <c r="N17" s="79">
        <f t="shared" si="10"/>
        <v>8.8196772510121466</v>
      </c>
      <c r="O17" s="80">
        <f t="shared" si="11"/>
        <v>0.21863408811157556</v>
      </c>
      <c r="P17" s="79">
        <f t="shared" si="12"/>
        <v>3.5278709004048587</v>
      </c>
      <c r="Q17" s="80">
        <f t="shared" si="13"/>
        <v>8.7453635244630221E-2</v>
      </c>
      <c r="R17" s="24">
        <f t="shared" si="14"/>
        <v>17.63935450202429</v>
      </c>
      <c r="S17" s="24">
        <f t="shared" si="15"/>
        <v>0.43726817622315101</v>
      </c>
      <c r="T17" s="79">
        <f t="shared" si="16"/>
        <v>16.757386776923077</v>
      </c>
      <c r="U17" s="80">
        <f t="shared" si="17"/>
        <v>0.4154047674119935</v>
      </c>
    </row>
    <row r="18" spans="1:21" x14ac:dyDescent="0.3">
      <c r="A18" s="17">
        <f t="shared" si="18"/>
        <v>10</v>
      </c>
      <c r="B18" s="62">
        <v>26250.83</v>
      </c>
      <c r="C18" s="63"/>
      <c r="D18" s="62">
        <f t="shared" si="0"/>
        <v>35330.992097000002</v>
      </c>
      <c r="E18" s="66">
        <f t="shared" si="1"/>
        <v>875.83241646607951</v>
      </c>
      <c r="F18" s="62">
        <f t="shared" si="2"/>
        <v>2944.249341416667</v>
      </c>
      <c r="G18" s="66">
        <f t="shared" si="3"/>
        <v>72.986034705506626</v>
      </c>
      <c r="H18" s="62">
        <f t="shared" si="4"/>
        <v>0</v>
      </c>
      <c r="I18" s="66">
        <f t="shared" si="5"/>
        <v>0</v>
      </c>
      <c r="J18" s="62">
        <f t="shared" si="6"/>
        <v>0</v>
      </c>
      <c r="K18" s="66">
        <f t="shared" si="7"/>
        <v>0</v>
      </c>
      <c r="L18" s="79">
        <f t="shared" si="8"/>
        <v>17.880056729251013</v>
      </c>
      <c r="M18" s="80">
        <f t="shared" si="9"/>
        <v>0.44323502857595121</v>
      </c>
      <c r="N18" s="79">
        <f t="shared" si="10"/>
        <v>8.9400283646255065</v>
      </c>
      <c r="O18" s="80">
        <f t="shared" si="11"/>
        <v>0.2216175142879756</v>
      </c>
      <c r="P18" s="79">
        <f t="shared" si="12"/>
        <v>3.5760113458502025</v>
      </c>
      <c r="Q18" s="80">
        <f t="shared" si="13"/>
        <v>8.8647005715190227E-2</v>
      </c>
      <c r="R18" s="24">
        <f t="shared" si="14"/>
        <v>17.880056729251013</v>
      </c>
      <c r="S18" s="24">
        <f t="shared" si="15"/>
        <v>0.44323502857595121</v>
      </c>
      <c r="T18" s="79">
        <f t="shared" si="16"/>
        <v>16.986053892788462</v>
      </c>
      <c r="U18" s="80">
        <f t="shared" si="17"/>
        <v>0.42107327714715359</v>
      </c>
    </row>
    <row r="19" spans="1:21" x14ac:dyDescent="0.3">
      <c r="A19" s="17">
        <f t="shared" si="18"/>
        <v>11</v>
      </c>
      <c r="B19" s="62">
        <v>26557.78</v>
      </c>
      <c r="C19" s="63"/>
      <c r="D19" s="62">
        <f t="shared" si="0"/>
        <v>35744.116102</v>
      </c>
      <c r="E19" s="66">
        <f t="shared" si="1"/>
        <v>886.07349304286822</v>
      </c>
      <c r="F19" s="62">
        <f t="shared" si="2"/>
        <v>2978.676341833333</v>
      </c>
      <c r="G19" s="66">
        <f t="shared" si="3"/>
        <v>73.839457753572347</v>
      </c>
      <c r="H19" s="62">
        <f t="shared" si="4"/>
        <v>0</v>
      </c>
      <c r="I19" s="66">
        <f t="shared" si="5"/>
        <v>0</v>
      </c>
      <c r="J19" s="62">
        <f t="shared" si="6"/>
        <v>0</v>
      </c>
      <c r="K19" s="66">
        <f t="shared" si="7"/>
        <v>0</v>
      </c>
      <c r="L19" s="79">
        <f t="shared" si="8"/>
        <v>18.089127581983806</v>
      </c>
      <c r="M19" s="80">
        <f t="shared" si="9"/>
        <v>0.44841775963707908</v>
      </c>
      <c r="N19" s="79">
        <f t="shared" si="10"/>
        <v>9.0445637909919032</v>
      </c>
      <c r="O19" s="80">
        <f t="shared" si="11"/>
        <v>0.22420887981853954</v>
      </c>
      <c r="P19" s="79">
        <f t="shared" si="12"/>
        <v>3.6178255163967612</v>
      </c>
      <c r="Q19" s="80">
        <f t="shared" si="13"/>
        <v>8.9683551927415811E-2</v>
      </c>
      <c r="R19" s="24">
        <f t="shared" si="14"/>
        <v>18.089127581983803</v>
      </c>
      <c r="S19" s="24">
        <f t="shared" si="15"/>
        <v>0.44841775963707897</v>
      </c>
      <c r="T19" s="79">
        <f t="shared" si="16"/>
        <v>17.184671202884616</v>
      </c>
      <c r="U19" s="80">
        <f t="shared" si="17"/>
        <v>0.4259968716552251</v>
      </c>
    </row>
    <row r="20" spans="1:21" x14ac:dyDescent="0.3">
      <c r="A20" s="17">
        <f t="shared" si="18"/>
        <v>12</v>
      </c>
      <c r="B20" s="62">
        <v>27390.95</v>
      </c>
      <c r="C20" s="63"/>
      <c r="D20" s="62">
        <f t="shared" si="0"/>
        <v>36865.479605</v>
      </c>
      <c r="E20" s="66">
        <f t="shared" si="1"/>
        <v>913.87136817394196</v>
      </c>
      <c r="F20" s="62">
        <f t="shared" si="2"/>
        <v>3072.123300416667</v>
      </c>
      <c r="G20" s="66">
        <f t="shared" si="3"/>
        <v>76.155947347828501</v>
      </c>
      <c r="H20" s="62">
        <f t="shared" si="4"/>
        <v>0</v>
      </c>
      <c r="I20" s="66">
        <f t="shared" si="5"/>
        <v>0</v>
      </c>
      <c r="J20" s="62">
        <f t="shared" si="6"/>
        <v>0</v>
      </c>
      <c r="K20" s="66">
        <f t="shared" si="7"/>
        <v>0</v>
      </c>
      <c r="L20" s="79">
        <f t="shared" si="8"/>
        <v>18.656619233299594</v>
      </c>
      <c r="M20" s="80">
        <f t="shared" si="9"/>
        <v>0.46248551020948475</v>
      </c>
      <c r="N20" s="79">
        <f t="shared" si="10"/>
        <v>9.328309616649797</v>
      </c>
      <c r="O20" s="80">
        <f t="shared" si="11"/>
        <v>0.23124275510474238</v>
      </c>
      <c r="P20" s="79">
        <f t="shared" si="12"/>
        <v>3.7313238466599188</v>
      </c>
      <c r="Q20" s="80">
        <f t="shared" si="13"/>
        <v>9.2497102041896956E-2</v>
      </c>
      <c r="R20" s="24">
        <f t="shared" si="14"/>
        <v>18.656619233299597</v>
      </c>
      <c r="S20" s="24">
        <f t="shared" si="15"/>
        <v>0.46248551020948486</v>
      </c>
      <c r="T20" s="79">
        <f t="shared" si="16"/>
        <v>17.723788271634614</v>
      </c>
      <c r="U20" s="80">
        <f t="shared" si="17"/>
        <v>0.43936123469901051</v>
      </c>
    </row>
    <row r="21" spans="1:21" x14ac:dyDescent="0.3">
      <c r="A21" s="17">
        <f t="shared" si="18"/>
        <v>13</v>
      </c>
      <c r="B21" s="62">
        <v>27399.03</v>
      </c>
      <c r="C21" s="63"/>
      <c r="D21" s="62">
        <f t="shared" si="0"/>
        <v>36876.354477000001</v>
      </c>
      <c r="E21" s="66">
        <f t="shared" si="1"/>
        <v>914.14094920909577</v>
      </c>
      <c r="F21" s="62">
        <f t="shared" si="2"/>
        <v>3073.0295397500004</v>
      </c>
      <c r="G21" s="66">
        <f t="shared" si="3"/>
        <v>76.178412434091314</v>
      </c>
      <c r="H21" s="62">
        <f t="shared" si="4"/>
        <v>0</v>
      </c>
      <c r="I21" s="66">
        <f t="shared" si="5"/>
        <v>0</v>
      </c>
      <c r="J21" s="62">
        <f t="shared" si="6"/>
        <v>0</v>
      </c>
      <c r="K21" s="66">
        <f t="shared" si="7"/>
        <v>0</v>
      </c>
      <c r="L21" s="79">
        <f t="shared" si="8"/>
        <v>18.662122711032389</v>
      </c>
      <c r="M21" s="80">
        <f t="shared" si="9"/>
        <v>0.46262193785885408</v>
      </c>
      <c r="N21" s="79">
        <f t="shared" si="10"/>
        <v>9.3310613555161943</v>
      </c>
      <c r="O21" s="80">
        <f t="shared" si="11"/>
        <v>0.23131096892942704</v>
      </c>
      <c r="P21" s="79">
        <f t="shared" si="12"/>
        <v>3.7324245422064779</v>
      </c>
      <c r="Q21" s="80">
        <f t="shared" si="13"/>
        <v>9.2524387571770825E-2</v>
      </c>
      <c r="R21" s="24">
        <f t="shared" si="14"/>
        <v>18.662122711032389</v>
      </c>
      <c r="S21" s="24">
        <f t="shared" si="15"/>
        <v>0.46262193785885408</v>
      </c>
      <c r="T21" s="79">
        <f t="shared" si="16"/>
        <v>17.72901657548077</v>
      </c>
      <c r="U21" s="80">
        <f t="shared" si="17"/>
        <v>0.4394908409659114</v>
      </c>
    </row>
    <row r="22" spans="1:21" x14ac:dyDescent="0.3">
      <c r="A22" s="17">
        <f t="shared" si="18"/>
        <v>14</v>
      </c>
      <c r="B22" s="62">
        <v>28531.1</v>
      </c>
      <c r="C22" s="63"/>
      <c r="D22" s="62">
        <f t="shared" si="0"/>
        <v>38400.007490000004</v>
      </c>
      <c r="E22" s="66">
        <f t="shared" si="1"/>
        <v>951.91132080148941</v>
      </c>
      <c r="F22" s="62">
        <f t="shared" si="2"/>
        <v>3200.000624166667</v>
      </c>
      <c r="G22" s="66">
        <f t="shared" si="3"/>
        <v>79.325943400124117</v>
      </c>
      <c r="H22" s="62">
        <f t="shared" si="4"/>
        <v>0</v>
      </c>
      <c r="I22" s="66">
        <f t="shared" si="5"/>
        <v>0</v>
      </c>
      <c r="J22" s="62">
        <f t="shared" si="6"/>
        <v>0</v>
      </c>
      <c r="K22" s="66">
        <f t="shared" si="7"/>
        <v>0</v>
      </c>
      <c r="L22" s="79">
        <f t="shared" si="8"/>
        <v>19.433202171052635</v>
      </c>
      <c r="M22" s="80">
        <f t="shared" si="9"/>
        <v>0.4817364983813206</v>
      </c>
      <c r="N22" s="79">
        <f t="shared" si="10"/>
        <v>9.7166010855263174</v>
      </c>
      <c r="O22" s="80">
        <f t="shared" si="11"/>
        <v>0.2408682491906603</v>
      </c>
      <c r="P22" s="79">
        <f t="shared" si="12"/>
        <v>3.886640434210527</v>
      </c>
      <c r="Q22" s="80">
        <f t="shared" si="13"/>
        <v>9.6347299676264125E-2</v>
      </c>
      <c r="R22" s="24">
        <f t="shared" si="14"/>
        <v>19.433202171052635</v>
      </c>
      <c r="S22" s="24">
        <f t="shared" si="15"/>
        <v>0.4817364983813206</v>
      </c>
      <c r="T22" s="79">
        <f t="shared" si="16"/>
        <v>18.461542062500001</v>
      </c>
      <c r="U22" s="80">
        <f t="shared" si="17"/>
        <v>0.45764967346225455</v>
      </c>
    </row>
    <row r="23" spans="1:21" x14ac:dyDescent="0.3">
      <c r="A23" s="17">
        <f t="shared" si="18"/>
        <v>15</v>
      </c>
      <c r="B23" s="62">
        <v>28539.18</v>
      </c>
      <c r="C23" s="63"/>
      <c r="D23" s="62">
        <f t="shared" si="0"/>
        <v>38410.882362000004</v>
      </c>
      <c r="E23" s="66">
        <f t="shared" si="1"/>
        <v>952.18090183664322</v>
      </c>
      <c r="F23" s="62">
        <f t="shared" si="2"/>
        <v>3200.9068634999999</v>
      </c>
      <c r="G23" s="66">
        <f t="shared" si="3"/>
        <v>79.34840848638693</v>
      </c>
      <c r="H23" s="62">
        <f t="shared" si="4"/>
        <v>0</v>
      </c>
      <c r="I23" s="66">
        <f t="shared" si="5"/>
        <v>0</v>
      </c>
      <c r="J23" s="62">
        <f t="shared" si="6"/>
        <v>0</v>
      </c>
      <c r="K23" s="66">
        <f t="shared" si="7"/>
        <v>0</v>
      </c>
      <c r="L23" s="79">
        <f t="shared" si="8"/>
        <v>19.438705648785426</v>
      </c>
      <c r="M23" s="80">
        <f t="shared" si="9"/>
        <v>0.48187292603068987</v>
      </c>
      <c r="N23" s="79">
        <f t="shared" si="10"/>
        <v>9.719352824392713</v>
      </c>
      <c r="O23" s="80">
        <f t="shared" si="11"/>
        <v>0.24093646301534494</v>
      </c>
      <c r="P23" s="79">
        <f t="shared" si="12"/>
        <v>3.8877411297570852</v>
      </c>
      <c r="Q23" s="80">
        <f t="shared" si="13"/>
        <v>9.6374585206137967E-2</v>
      </c>
      <c r="R23" s="24">
        <f t="shared" si="14"/>
        <v>19.438705648785422</v>
      </c>
      <c r="S23" s="24">
        <f t="shared" si="15"/>
        <v>0.48187292603068976</v>
      </c>
      <c r="T23" s="79">
        <f t="shared" si="16"/>
        <v>18.466770366346157</v>
      </c>
      <c r="U23" s="80">
        <f t="shared" si="17"/>
        <v>0.45777927972915544</v>
      </c>
    </row>
    <row r="24" spans="1:21" x14ac:dyDescent="0.3">
      <c r="A24" s="17">
        <f t="shared" si="18"/>
        <v>16</v>
      </c>
      <c r="B24" s="62">
        <v>30153.33</v>
      </c>
      <c r="C24" s="63"/>
      <c r="D24" s="62">
        <f t="shared" si="0"/>
        <v>40583.366847000005</v>
      </c>
      <c r="E24" s="66">
        <f t="shared" si="1"/>
        <v>1006.0353854868258</v>
      </c>
      <c r="F24" s="62">
        <f t="shared" si="2"/>
        <v>3381.9472372500004</v>
      </c>
      <c r="G24" s="66">
        <f t="shared" si="3"/>
        <v>83.836282123902151</v>
      </c>
      <c r="H24" s="62">
        <f t="shared" si="4"/>
        <v>0</v>
      </c>
      <c r="I24" s="66">
        <f t="shared" si="5"/>
        <v>0</v>
      </c>
      <c r="J24" s="62">
        <f t="shared" si="6"/>
        <v>0</v>
      </c>
      <c r="K24" s="66">
        <f t="shared" si="7"/>
        <v>0</v>
      </c>
      <c r="L24" s="79">
        <f t="shared" si="8"/>
        <v>20.538141116902835</v>
      </c>
      <c r="M24" s="80">
        <f t="shared" si="9"/>
        <v>0.50912721937592398</v>
      </c>
      <c r="N24" s="79">
        <f t="shared" si="10"/>
        <v>10.269070558451418</v>
      </c>
      <c r="O24" s="80">
        <f t="shared" si="11"/>
        <v>0.25456360968796199</v>
      </c>
      <c r="P24" s="79">
        <f t="shared" si="12"/>
        <v>4.1076282233805674</v>
      </c>
      <c r="Q24" s="80">
        <f t="shared" si="13"/>
        <v>0.1018254438751848</v>
      </c>
      <c r="R24" s="24">
        <f t="shared" si="14"/>
        <v>20.538141116902835</v>
      </c>
      <c r="S24" s="24">
        <f t="shared" si="15"/>
        <v>0.50912721937592398</v>
      </c>
      <c r="T24" s="79">
        <f t="shared" si="16"/>
        <v>19.511234061057696</v>
      </c>
      <c r="U24" s="80">
        <f t="shared" si="17"/>
        <v>0.48367085840712781</v>
      </c>
    </row>
    <row r="25" spans="1:21" x14ac:dyDescent="0.3">
      <c r="A25" s="17">
        <f t="shared" si="18"/>
        <v>17</v>
      </c>
      <c r="B25" s="62">
        <v>30813.67</v>
      </c>
      <c r="C25" s="63"/>
      <c r="D25" s="62">
        <f t="shared" si="0"/>
        <v>41472.118453000003</v>
      </c>
      <c r="E25" s="66">
        <f t="shared" si="1"/>
        <v>1028.0669623127476</v>
      </c>
      <c r="F25" s="62">
        <f t="shared" si="2"/>
        <v>3456.0098710833336</v>
      </c>
      <c r="G25" s="66">
        <f t="shared" si="3"/>
        <v>85.672246859395628</v>
      </c>
      <c r="H25" s="62">
        <f t="shared" si="4"/>
        <v>0</v>
      </c>
      <c r="I25" s="66">
        <f t="shared" si="5"/>
        <v>0</v>
      </c>
      <c r="J25" s="62">
        <f t="shared" si="6"/>
        <v>0</v>
      </c>
      <c r="K25" s="66">
        <f t="shared" si="7"/>
        <v>0</v>
      </c>
      <c r="L25" s="79">
        <f t="shared" si="8"/>
        <v>20.987914196862349</v>
      </c>
      <c r="M25" s="80">
        <f t="shared" si="9"/>
        <v>0.520276802789852</v>
      </c>
      <c r="N25" s="79">
        <f t="shared" si="10"/>
        <v>10.493957098431174</v>
      </c>
      <c r="O25" s="80">
        <f t="shared" si="11"/>
        <v>0.260138401394926</v>
      </c>
      <c r="P25" s="79">
        <f t="shared" si="12"/>
        <v>4.1975828393724699</v>
      </c>
      <c r="Q25" s="80">
        <f t="shared" si="13"/>
        <v>0.10405536055797039</v>
      </c>
      <c r="R25" s="24">
        <f t="shared" si="14"/>
        <v>20.987914196862349</v>
      </c>
      <c r="S25" s="24">
        <f t="shared" si="15"/>
        <v>0.520276802789852</v>
      </c>
      <c r="T25" s="79">
        <f t="shared" si="16"/>
        <v>19.93851848701923</v>
      </c>
      <c r="U25" s="80">
        <f t="shared" si="17"/>
        <v>0.49426296265035935</v>
      </c>
    </row>
    <row r="26" spans="1:21" x14ac:dyDescent="0.3">
      <c r="A26" s="17">
        <f t="shared" si="18"/>
        <v>18</v>
      </c>
      <c r="B26" s="62">
        <v>31759.200000000001</v>
      </c>
      <c r="C26" s="63"/>
      <c r="D26" s="62">
        <f t="shared" si="0"/>
        <v>42744.707280000002</v>
      </c>
      <c r="E26" s="66">
        <f t="shared" si="1"/>
        <v>1059.6136153039547</v>
      </c>
      <c r="F26" s="62">
        <f t="shared" si="2"/>
        <v>3562.0589400000003</v>
      </c>
      <c r="G26" s="66">
        <f t="shared" si="3"/>
        <v>88.301134608662892</v>
      </c>
      <c r="H26" s="62">
        <f t="shared" si="4"/>
        <v>0</v>
      </c>
      <c r="I26" s="66">
        <f t="shared" si="5"/>
        <v>0</v>
      </c>
      <c r="J26" s="62">
        <f t="shared" si="6"/>
        <v>0</v>
      </c>
      <c r="K26" s="66">
        <f t="shared" si="7"/>
        <v>0</v>
      </c>
      <c r="L26" s="79">
        <f t="shared" si="8"/>
        <v>21.631936882591095</v>
      </c>
      <c r="M26" s="80">
        <f t="shared" si="9"/>
        <v>0.53624170814977468</v>
      </c>
      <c r="N26" s="79">
        <f t="shared" si="10"/>
        <v>10.815968441295547</v>
      </c>
      <c r="O26" s="80">
        <f t="shared" si="11"/>
        <v>0.26812085407488734</v>
      </c>
      <c r="P26" s="79">
        <f t="shared" si="12"/>
        <v>4.3263873765182188</v>
      </c>
      <c r="Q26" s="80">
        <f t="shared" si="13"/>
        <v>0.10724834162995493</v>
      </c>
      <c r="R26" s="24">
        <f t="shared" si="14"/>
        <v>21.631936882591095</v>
      </c>
      <c r="S26" s="24">
        <f t="shared" si="15"/>
        <v>0.53624170814977468</v>
      </c>
      <c r="T26" s="79">
        <f t="shared" si="16"/>
        <v>20.550340038461538</v>
      </c>
      <c r="U26" s="80">
        <f t="shared" si="17"/>
        <v>0.50942962274228587</v>
      </c>
    </row>
    <row r="27" spans="1:21" x14ac:dyDescent="0.3">
      <c r="A27" s="17">
        <f t="shared" si="18"/>
        <v>19</v>
      </c>
      <c r="B27" s="62">
        <v>32419.58</v>
      </c>
      <c r="C27" s="63"/>
      <c r="D27" s="62">
        <f t="shared" si="0"/>
        <v>43633.512722000007</v>
      </c>
      <c r="E27" s="66">
        <f t="shared" si="1"/>
        <v>1081.6465266894566</v>
      </c>
      <c r="F27" s="62">
        <f t="shared" si="2"/>
        <v>3636.1260601666668</v>
      </c>
      <c r="G27" s="66">
        <f t="shared" si="3"/>
        <v>90.137210557454694</v>
      </c>
      <c r="H27" s="62">
        <f t="shared" si="4"/>
        <v>0</v>
      </c>
      <c r="I27" s="66">
        <f t="shared" si="5"/>
        <v>0</v>
      </c>
      <c r="J27" s="62">
        <f t="shared" si="6"/>
        <v>0</v>
      </c>
      <c r="K27" s="66">
        <f t="shared" si="7"/>
        <v>0</v>
      </c>
      <c r="L27" s="79">
        <f t="shared" si="8"/>
        <v>22.081737207489883</v>
      </c>
      <c r="M27" s="80">
        <f t="shared" si="9"/>
        <v>0.54739196694810555</v>
      </c>
      <c r="N27" s="79">
        <f t="shared" si="10"/>
        <v>11.040868603744942</v>
      </c>
      <c r="O27" s="80">
        <f t="shared" si="11"/>
        <v>0.27369598347405277</v>
      </c>
      <c r="P27" s="79">
        <f t="shared" si="12"/>
        <v>4.4163474414979769</v>
      </c>
      <c r="Q27" s="80">
        <f t="shared" si="13"/>
        <v>0.10947839338962112</v>
      </c>
      <c r="R27" s="24">
        <f t="shared" si="14"/>
        <v>22.08173720748988</v>
      </c>
      <c r="S27" s="24">
        <f t="shared" si="15"/>
        <v>0.54739196694810544</v>
      </c>
      <c r="T27" s="79">
        <f t="shared" si="16"/>
        <v>20.977650347115389</v>
      </c>
      <c r="U27" s="80">
        <f t="shared" si="17"/>
        <v>0.52002236860070028</v>
      </c>
    </row>
    <row r="28" spans="1:21" x14ac:dyDescent="0.3">
      <c r="A28" s="17">
        <f t="shared" si="18"/>
        <v>20</v>
      </c>
      <c r="B28" s="62">
        <v>32419.58</v>
      </c>
      <c r="C28" s="63"/>
      <c r="D28" s="62">
        <f t="shared" si="0"/>
        <v>43633.512722000007</v>
      </c>
      <c r="E28" s="66">
        <f t="shared" si="1"/>
        <v>1081.6465266894566</v>
      </c>
      <c r="F28" s="62">
        <f t="shared" si="2"/>
        <v>3636.1260601666668</v>
      </c>
      <c r="G28" s="66">
        <f t="shared" si="3"/>
        <v>90.137210557454694</v>
      </c>
      <c r="H28" s="62">
        <f t="shared" si="4"/>
        <v>0</v>
      </c>
      <c r="I28" s="66">
        <f t="shared" si="5"/>
        <v>0</v>
      </c>
      <c r="J28" s="62">
        <f t="shared" si="6"/>
        <v>0</v>
      </c>
      <c r="K28" s="66">
        <f t="shared" si="7"/>
        <v>0</v>
      </c>
      <c r="L28" s="79">
        <f t="shared" si="8"/>
        <v>22.081737207489883</v>
      </c>
      <c r="M28" s="80">
        <f t="shared" si="9"/>
        <v>0.54739196694810555</v>
      </c>
      <c r="N28" s="79">
        <f t="shared" si="10"/>
        <v>11.040868603744942</v>
      </c>
      <c r="O28" s="80">
        <f t="shared" si="11"/>
        <v>0.27369598347405277</v>
      </c>
      <c r="P28" s="79">
        <f t="shared" si="12"/>
        <v>4.4163474414979769</v>
      </c>
      <c r="Q28" s="80">
        <f t="shared" si="13"/>
        <v>0.10947839338962112</v>
      </c>
      <c r="R28" s="24">
        <f t="shared" si="14"/>
        <v>22.08173720748988</v>
      </c>
      <c r="S28" s="24">
        <f t="shared" si="15"/>
        <v>0.54739196694810544</v>
      </c>
      <c r="T28" s="79">
        <f t="shared" si="16"/>
        <v>20.977650347115389</v>
      </c>
      <c r="U28" s="80">
        <f t="shared" si="17"/>
        <v>0.52002236860070028</v>
      </c>
    </row>
    <row r="29" spans="1:21" x14ac:dyDescent="0.3">
      <c r="A29" s="17">
        <f t="shared" si="18"/>
        <v>21</v>
      </c>
      <c r="B29" s="62">
        <v>33079.919999999998</v>
      </c>
      <c r="C29" s="63"/>
      <c r="D29" s="62">
        <f t="shared" si="0"/>
        <v>44522.264327999997</v>
      </c>
      <c r="E29" s="66">
        <f t="shared" si="1"/>
        <v>1103.6781035153781</v>
      </c>
      <c r="F29" s="62">
        <f t="shared" si="2"/>
        <v>3710.1886939999999</v>
      </c>
      <c r="G29" s="66">
        <f t="shared" si="3"/>
        <v>91.97317529294817</v>
      </c>
      <c r="H29" s="62">
        <f t="shared" si="4"/>
        <v>0</v>
      </c>
      <c r="I29" s="66">
        <f t="shared" si="5"/>
        <v>0</v>
      </c>
      <c r="J29" s="62">
        <f t="shared" si="6"/>
        <v>0</v>
      </c>
      <c r="K29" s="66">
        <f t="shared" si="7"/>
        <v>0</v>
      </c>
      <c r="L29" s="79">
        <f t="shared" si="8"/>
        <v>22.531510287449393</v>
      </c>
      <c r="M29" s="80">
        <f t="shared" si="9"/>
        <v>0.55854155036203346</v>
      </c>
      <c r="N29" s="79">
        <f t="shared" si="10"/>
        <v>11.265755143724697</v>
      </c>
      <c r="O29" s="80">
        <f t="shared" si="11"/>
        <v>0.27927077518101673</v>
      </c>
      <c r="P29" s="79">
        <f t="shared" si="12"/>
        <v>4.5063020574898784</v>
      </c>
      <c r="Q29" s="80">
        <f t="shared" si="13"/>
        <v>0.11170831007240668</v>
      </c>
      <c r="R29" s="24">
        <f t="shared" si="14"/>
        <v>22.531510287449393</v>
      </c>
      <c r="S29" s="24">
        <f t="shared" si="15"/>
        <v>0.55854155036203346</v>
      </c>
      <c r="T29" s="79">
        <f t="shared" si="16"/>
        <v>21.404934773076921</v>
      </c>
      <c r="U29" s="80">
        <f t="shared" si="17"/>
        <v>0.53061447284393171</v>
      </c>
    </row>
    <row r="30" spans="1:21" x14ac:dyDescent="0.3">
      <c r="A30" s="17">
        <f t="shared" si="18"/>
        <v>22</v>
      </c>
      <c r="B30" s="62">
        <v>33131.01</v>
      </c>
      <c r="C30" s="63"/>
      <c r="D30" s="62">
        <f t="shared" si="0"/>
        <v>44591.026359000003</v>
      </c>
      <c r="E30" s="66">
        <f t="shared" si="1"/>
        <v>1105.3826697388938</v>
      </c>
      <c r="F30" s="62">
        <f t="shared" si="2"/>
        <v>3715.9188632500004</v>
      </c>
      <c r="G30" s="66">
        <f t="shared" si="3"/>
        <v>92.115222478241151</v>
      </c>
      <c r="H30" s="62">
        <f t="shared" si="4"/>
        <v>0</v>
      </c>
      <c r="I30" s="66">
        <f t="shared" si="5"/>
        <v>0</v>
      </c>
      <c r="J30" s="62">
        <f t="shared" si="6"/>
        <v>0</v>
      </c>
      <c r="K30" s="66">
        <f t="shared" si="7"/>
        <v>0</v>
      </c>
      <c r="L30" s="79">
        <f t="shared" si="8"/>
        <v>22.566308886133605</v>
      </c>
      <c r="M30" s="80">
        <f t="shared" si="9"/>
        <v>0.55940418509053336</v>
      </c>
      <c r="N30" s="79">
        <f t="shared" si="10"/>
        <v>11.283154443066802</v>
      </c>
      <c r="O30" s="80">
        <f t="shared" si="11"/>
        <v>0.27970209254526668</v>
      </c>
      <c r="P30" s="79">
        <f t="shared" si="12"/>
        <v>4.5132617772267212</v>
      </c>
      <c r="Q30" s="80">
        <f t="shared" si="13"/>
        <v>0.11188083701810667</v>
      </c>
      <c r="R30" s="24">
        <f t="shared" si="14"/>
        <v>22.566308886133605</v>
      </c>
      <c r="S30" s="24">
        <f t="shared" si="15"/>
        <v>0.55940418509053336</v>
      </c>
      <c r="T30" s="79">
        <f t="shared" si="16"/>
        <v>21.437993441826926</v>
      </c>
      <c r="U30" s="80">
        <f t="shared" si="17"/>
        <v>0.53143397583600671</v>
      </c>
    </row>
    <row r="31" spans="1:21" x14ac:dyDescent="0.3">
      <c r="A31" s="17">
        <f t="shared" si="18"/>
        <v>23</v>
      </c>
      <c r="B31" s="62">
        <v>34271.160000000003</v>
      </c>
      <c r="C31" s="63"/>
      <c r="D31" s="62">
        <f t="shared" si="0"/>
        <v>46125.554244000006</v>
      </c>
      <c r="E31" s="66">
        <f t="shared" si="1"/>
        <v>1143.4226223664414</v>
      </c>
      <c r="F31" s="62">
        <f t="shared" si="2"/>
        <v>3843.7961870000008</v>
      </c>
      <c r="G31" s="66">
        <f t="shared" si="3"/>
        <v>95.285218530536781</v>
      </c>
      <c r="H31" s="62">
        <f t="shared" si="4"/>
        <v>0</v>
      </c>
      <c r="I31" s="66">
        <f t="shared" si="5"/>
        <v>0</v>
      </c>
      <c r="J31" s="62">
        <f t="shared" si="6"/>
        <v>0</v>
      </c>
      <c r="K31" s="66">
        <f t="shared" si="7"/>
        <v>0</v>
      </c>
      <c r="L31" s="79">
        <f t="shared" si="8"/>
        <v>23.342891823886642</v>
      </c>
      <c r="M31" s="80">
        <f t="shared" si="9"/>
        <v>0.57865517326236904</v>
      </c>
      <c r="N31" s="79">
        <f t="shared" si="10"/>
        <v>11.671445911943321</v>
      </c>
      <c r="O31" s="80">
        <f t="shared" si="11"/>
        <v>0.28932758663118452</v>
      </c>
      <c r="P31" s="79">
        <f t="shared" si="12"/>
        <v>4.6685783647773285</v>
      </c>
      <c r="Q31" s="80">
        <f t="shared" si="13"/>
        <v>0.11573103465247382</v>
      </c>
      <c r="R31" s="24">
        <f t="shared" si="14"/>
        <v>23.342891823886646</v>
      </c>
      <c r="S31" s="24">
        <f t="shared" si="15"/>
        <v>0.57865517326236915</v>
      </c>
      <c r="T31" s="79">
        <f t="shared" si="16"/>
        <v>22.175747232692309</v>
      </c>
      <c r="U31" s="80">
        <f t="shared" si="17"/>
        <v>0.54972241459925064</v>
      </c>
    </row>
    <row r="32" spans="1:21" x14ac:dyDescent="0.3">
      <c r="A32" s="17">
        <f t="shared" si="18"/>
        <v>24</v>
      </c>
      <c r="B32" s="62">
        <v>35403.230000000003</v>
      </c>
      <c r="C32" s="63"/>
      <c r="D32" s="62">
        <f t="shared" si="0"/>
        <v>47649.207257000009</v>
      </c>
      <c r="E32" s="66">
        <f t="shared" si="1"/>
        <v>1181.1929939588351</v>
      </c>
      <c r="F32" s="62">
        <f t="shared" si="2"/>
        <v>3970.7672714166674</v>
      </c>
      <c r="G32" s="66">
        <f t="shared" si="3"/>
        <v>98.432749496569585</v>
      </c>
      <c r="H32" s="62">
        <f t="shared" si="4"/>
        <v>0</v>
      </c>
      <c r="I32" s="66">
        <f t="shared" si="5"/>
        <v>0</v>
      </c>
      <c r="J32" s="62">
        <f t="shared" si="6"/>
        <v>0</v>
      </c>
      <c r="K32" s="66">
        <f t="shared" si="7"/>
        <v>0</v>
      </c>
      <c r="L32" s="79">
        <f t="shared" si="8"/>
        <v>24.113971283906888</v>
      </c>
      <c r="M32" s="80">
        <f t="shared" si="9"/>
        <v>0.59776973378483556</v>
      </c>
      <c r="N32" s="79">
        <f t="shared" si="10"/>
        <v>12.056985641953444</v>
      </c>
      <c r="O32" s="80">
        <f t="shared" si="11"/>
        <v>0.29888486689241778</v>
      </c>
      <c r="P32" s="79">
        <f t="shared" si="12"/>
        <v>4.8227942567813775</v>
      </c>
      <c r="Q32" s="80">
        <f t="shared" si="13"/>
        <v>0.11955394675696711</v>
      </c>
      <c r="R32" s="24">
        <f t="shared" si="14"/>
        <v>24.113971283906885</v>
      </c>
      <c r="S32" s="24">
        <f t="shared" si="15"/>
        <v>0.59776973378483544</v>
      </c>
      <c r="T32" s="79">
        <f t="shared" si="16"/>
        <v>22.908272719711544</v>
      </c>
      <c r="U32" s="80">
        <f t="shared" si="17"/>
        <v>0.56788124709559373</v>
      </c>
    </row>
    <row r="33" spans="1:21" x14ac:dyDescent="0.3">
      <c r="A33" s="17">
        <f t="shared" si="18"/>
        <v>25</v>
      </c>
      <c r="B33" s="62">
        <v>35411.279999999999</v>
      </c>
      <c r="C33" s="63"/>
      <c r="D33" s="62">
        <f t="shared" si="0"/>
        <v>47660.041752000005</v>
      </c>
      <c r="E33" s="66">
        <f t="shared" si="1"/>
        <v>1181.4615740743038</v>
      </c>
      <c r="F33" s="62">
        <f t="shared" si="2"/>
        <v>3971.6701460000004</v>
      </c>
      <c r="G33" s="66">
        <f t="shared" si="3"/>
        <v>98.455131172858643</v>
      </c>
      <c r="H33" s="62">
        <f t="shared" si="4"/>
        <v>0</v>
      </c>
      <c r="I33" s="66">
        <f t="shared" si="5"/>
        <v>0</v>
      </c>
      <c r="J33" s="62">
        <f t="shared" si="6"/>
        <v>0</v>
      </c>
      <c r="K33" s="66">
        <f t="shared" si="7"/>
        <v>0</v>
      </c>
      <c r="L33" s="79">
        <f t="shared" si="8"/>
        <v>24.119454327935227</v>
      </c>
      <c r="M33" s="80">
        <f t="shared" si="9"/>
        <v>0.59790565489590275</v>
      </c>
      <c r="N33" s="79">
        <f t="shared" si="10"/>
        <v>12.059727163967613</v>
      </c>
      <c r="O33" s="80">
        <f t="shared" si="11"/>
        <v>0.29895282744795137</v>
      </c>
      <c r="P33" s="79">
        <f t="shared" si="12"/>
        <v>4.8238908655870452</v>
      </c>
      <c r="Q33" s="80">
        <f t="shared" si="13"/>
        <v>0.11958113097918054</v>
      </c>
      <c r="R33" s="24">
        <f t="shared" si="14"/>
        <v>24.119454327935227</v>
      </c>
      <c r="S33" s="24">
        <f t="shared" si="15"/>
        <v>0.59790565489590275</v>
      </c>
      <c r="T33" s="79">
        <f t="shared" si="16"/>
        <v>22.913481611538465</v>
      </c>
      <c r="U33" s="80">
        <f t="shared" si="17"/>
        <v>0.56801037215110761</v>
      </c>
    </row>
    <row r="34" spans="1:21" x14ac:dyDescent="0.3">
      <c r="A34" s="17">
        <f t="shared" si="18"/>
        <v>26</v>
      </c>
      <c r="B34" s="62">
        <v>35411.279999999999</v>
      </c>
      <c r="C34" s="63"/>
      <c r="D34" s="62">
        <f t="shared" si="0"/>
        <v>47660.041752000005</v>
      </c>
      <c r="E34" s="66">
        <f t="shared" si="1"/>
        <v>1181.4615740743038</v>
      </c>
      <c r="F34" s="62">
        <f t="shared" si="2"/>
        <v>3971.6701460000004</v>
      </c>
      <c r="G34" s="66">
        <f t="shared" si="3"/>
        <v>98.455131172858643</v>
      </c>
      <c r="H34" s="62">
        <f t="shared" si="4"/>
        <v>0</v>
      </c>
      <c r="I34" s="66">
        <f t="shared" si="5"/>
        <v>0</v>
      </c>
      <c r="J34" s="62">
        <f t="shared" si="6"/>
        <v>0</v>
      </c>
      <c r="K34" s="66">
        <f t="shared" si="7"/>
        <v>0</v>
      </c>
      <c r="L34" s="79">
        <f t="shared" si="8"/>
        <v>24.119454327935227</v>
      </c>
      <c r="M34" s="80">
        <f t="shared" si="9"/>
        <v>0.59790565489590275</v>
      </c>
      <c r="N34" s="79">
        <f t="shared" si="10"/>
        <v>12.059727163967613</v>
      </c>
      <c r="O34" s="80">
        <f t="shared" si="11"/>
        <v>0.29895282744795137</v>
      </c>
      <c r="P34" s="79">
        <f t="shared" si="12"/>
        <v>4.8238908655870452</v>
      </c>
      <c r="Q34" s="80">
        <f t="shared" si="13"/>
        <v>0.11958113097918054</v>
      </c>
      <c r="R34" s="24">
        <f t="shared" si="14"/>
        <v>24.119454327935227</v>
      </c>
      <c r="S34" s="24">
        <f t="shared" si="15"/>
        <v>0.59790565489590275</v>
      </c>
      <c r="T34" s="79">
        <f t="shared" si="16"/>
        <v>22.913481611538465</v>
      </c>
      <c r="U34" s="80">
        <f t="shared" si="17"/>
        <v>0.56801037215110761</v>
      </c>
    </row>
    <row r="35" spans="1:21" x14ac:dyDescent="0.3">
      <c r="A35" s="17">
        <f t="shared" si="18"/>
        <v>27</v>
      </c>
      <c r="B35" s="62">
        <v>35419.360000000001</v>
      </c>
      <c r="C35" s="63"/>
      <c r="D35" s="62">
        <f t="shared" si="0"/>
        <v>47670.916624000005</v>
      </c>
      <c r="E35" s="66">
        <f t="shared" si="1"/>
        <v>1181.7311551094574</v>
      </c>
      <c r="F35" s="62">
        <f t="shared" si="2"/>
        <v>3972.5763853333333</v>
      </c>
      <c r="G35" s="66">
        <f t="shared" si="3"/>
        <v>98.477596259121441</v>
      </c>
      <c r="H35" s="62">
        <f t="shared" si="4"/>
        <v>0</v>
      </c>
      <c r="I35" s="66">
        <f t="shared" si="5"/>
        <v>0</v>
      </c>
      <c r="J35" s="62">
        <f t="shared" si="6"/>
        <v>0</v>
      </c>
      <c r="K35" s="66">
        <f t="shared" si="7"/>
        <v>0</v>
      </c>
      <c r="L35" s="79">
        <f t="shared" si="8"/>
        <v>24.124957805668018</v>
      </c>
      <c r="M35" s="80">
        <f t="shared" si="9"/>
        <v>0.59804208254527202</v>
      </c>
      <c r="N35" s="79">
        <f t="shared" si="10"/>
        <v>12.062478902834009</v>
      </c>
      <c r="O35" s="80">
        <f t="shared" si="11"/>
        <v>0.29902104127263601</v>
      </c>
      <c r="P35" s="79">
        <f t="shared" si="12"/>
        <v>4.8249915611336034</v>
      </c>
      <c r="Q35" s="80">
        <f t="shared" si="13"/>
        <v>0.11960841650905439</v>
      </c>
      <c r="R35" s="24">
        <f t="shared" si="14"/>
        <v>24.124957805668018</v>
      </c>
      <c r="S35" s="24">
        <f t="shared" si="15"/>
        <v>0.59804208254527202</v>
      </c>
      <c r="T35" s="79">
        <f t="shared" si="16"/>
        <v>22.918709915384618</v>
      </c>
      <c r="U35" s="80">
        <f t="shared" si="17"/>
        <v>0.56813997841800845</v>
      </c>
    </row>
    <row r="36" spans="1:21" x14ac:dyDescent="0.3">
      <c r="A36" s="25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5"/>
      <c r="S36" s="25"/>
      <c r="T36" s="64"/>
      <c r="U36" s="65"/>
    </row>
  </sheetData>
  <dataConsolidate/>
  <mergeCells count="286"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zoomScale="75" zoomScaleNormal="75" workbookViewId="0"/>
  </sheetViews>
  <sheetFormatPr defaultColWidth="8.85546875" defaultRowHeight="14.25" x14ac:dyDescent="0.2"/>
  <cols>
    <col min="1" max="1" width="4.42578125" style="40" customWidth="1"/>
    <col min="2" max="21" width="8.85546875" style="40" customWidth="1"/>
    <col min="22" max="24" width="8.85546875" style="40"/>
    <col min="31" max="16384" width="8.85546875" style="40"/>
  </cols>
  <sheetData>
    <row r="1" spans="1:30" ht="15" x14ac:dyDescent="0.25">
      <c r="A1" s="39" t="s">
        <v>70</v>
      </c>
      <c r="H1" s="41" t="s">
        <v>88</v>
      </c>
      <c r="W1" s="42">
        <f>ROUND(1.02^15,4)</f>
        <v>1.3459000000000001</v>
      </c>
    </row>
    <row r="2" spans="1:30" s="43" customFormat="1" ht="15.75" x14ac:dyDescent="0.3">
      <c r="V2" s="44" t="s">
        <v>89</v>
      </c>
      <c r="W2" s="45">
        <f>ROUND(1.02^4,4)</f>
        <v>1.0824</v>
      </c>
      <c r="Y2" s="46"/>
      <c r="Z2" s="46"/>
      <c r="AA2" s="46"/>
      <c r="AB2" s="46"/>
      <c r="AC2" s="46"/>
      <c r="AD2" s="46"/>
    </row>
    <row r="3" spans="1:30" s="43" customFormat="1" x14ac:dyDescent="0.2">
      <c r="B3" s="47" t="s">
        <v>90</v>
      </c>
      <c r="Y3" s="46"/>
      <c r="Z3" s="46"/>
      <c r="AA3" s="46"/>
      <c r="AB3" s="46"/>
      <c r="AC3" s="46"/>
      <c r="AD3" s="46"/>
    </row>
    <row r="4" spans="1:30" x14ac:dyDescent="0.2">
      <c r="A4" s="48"/>
      <c r="B4" s="99" t="s">
        <v>5</v>
      </c>
      <c r="C4" s="114"/>
      <c r="D4" s="114"/>
      <c r="E4" s="100"/>
      <c r="F4" s="99" t="s">
        <v>6</v>
      </c>
      <c r="G4" s="114"/>
      <c r="H4" s="114"/>
      <c r="I4" s="100"/>
      <c r="J4" s="99" t="s">
        <v>7</v>
      </c>
      <c r="K4" s="102"/>
      <c r="L4" s="99" t="s">
        <v>8</v>
      </c>
      <c r="M4" s="100"/>
      <c r="N4" s="99" t="s">
        <v>9</v>
      </c>
      <c r="O4" s="114"/>
      <c r="P4" s="114"/>
      <c r="Q4" s="114"/>
      <c r="R4" s="114"/>
      <c r="S4" s="100"/>
      <c r="T4" s="49" t="s">
        <v>10</v>
      </c>
      <c r="U4" s="49"/>
      <c r="V4" s="49"/>
      <c r="W4" s="50"/>
    </row>
    <row r="5" spans="1:30" x14ac:dyDescent="0.2">
      <c r="A5" s="51"/>
      <c r="B5" s="115"/>
      <c r="C5" s="104"/>
      <c r="D5" s="115"/>
      <c r="E5" s="116"/>
      <c r="F5" s="52"/>
      <c r="G5" s="52"/>
      <c r="H5" s="115"/>
      <c r="I5" s="104"/>
      <c r="J5" s="115"/>
      <c r="K5" s="104"/>
      <c r="L5" s="117" t="s">
        <v>11</v>
      </c>
      <c r="M5" s="104"/>
      <c r="N5" s="117" t="s">
        <v>12</v>
      </c>
      <c r="O5" s="118"/>
      <c r="P5" s="118"/>
      <c r="Q5" s="118"/>
      <c r="R5" s="118"/>
      <c r="S5" s="104"/>
      <c r="T5" s="53"/>
      <c r="U5" s="53"/>
      <c r="V5" s="103" t="s">
        <v>13</v>
      </c>
      <c r="W5" s="104"/>
    </row>
    <row r="6" spans="1:30" x14ac:dyDescent="0.2">
      <c r="A6" s="51"/>
      <c r="B6" s="105" t="s">
        <v>91</v>
      </c>
      <c r="C6" s="106"/>
      <c r="D6" s="107">
        <v>43374</v>
      </c>
      <c r="E6" s="108"/>
      <c r="F6" s="105" t="s">
        <v>91</v>
      </c>
      <c r="G6" s="106"/>
      <c r="H6" s="107">
        <f>D6</f>
        <v>43374</v>
      </c>
      <c r="I6" s="108"/>
      <c r="J6" s="109"/>
      <c r="K6" s="110"/>
      <c r="L6" s="109"/>
      <c r="M6" s="110"/>
      <c r="N6" s="111">
        <v>1</v>
      </c>
      <c r="O6" s="112"/>
      <c r="P6" s="112">
        <v>0.5</v>
      </c>
      <c r="Q6" s="112"/>
      <c r="R6" s="112">
        <v>0.2</v>
      </c>
      <c r="S6" s="113"/>
      <c r="T6" s="53" t="s">
        <v>7</v>
      </c>
      <c r="U6" s="53"/>
      <c r="V6" s="53"/>
      <c r="W6" s="54"/>
    </row>
    <row r="7" spans="1:30" x14ac:dyDescent="0.2">
      <c r="A7" s="51"/>
      <c r="B7" s="99"/>
      <c r="C7" s="100"/>
      <c r="D7" s="101"/>
      <c r="E7" s="102"/>
      <c r="F7" s="55"/>
      <c r="G7" s="55"/>
      <c r="H7" s="101"/>
      <c r="I7" s="102"/>
      <c r="J7" s="101"/>
      <c r="K7" s="102"/>
      <c r="L7" s="101"/>
      <c r="M7" s="102"/>
      <c r="N7" s="101"/>
      <c r="O7" s="102"/>
      <c r="P7" s="101"/>
      <c r="Q7" s="102"/>
      <c r="R7" s="101"/>
      <c r="S7" s="102"/>
      <c r="T7" s="48"/>
      <c r="U7" s="48"/>
      <c r="V7" s="101"/>
      <c r="W7" s="102"/>
    </row>
    <row r="8" spans="1:30" x14ac:dyDescent="0.2">
      <c r="A8" s="51">
        <v>0</v>
      </c>
      <c r="B8" s="96">
        <f>F8*12</f>
        <v>26372.760000000002</v>
      </c>
      <c r="C8" s="97"/>
      <c r="D8" s="96">
        <f>H8*12</f>
        <v>28545.875423999998</v>
      </c>
      <c r="E8" s="98"/>
      <c r="F8" s="96">
        <v>2197.73</v>
      </c>
      <c r="G8" s="98"/>
      <c r="H8" s="96">
        <f>F8*$W$2</f>
        <v>2378.822952</v>
      </c>
      <c r="I8" s="98"/>
      <c r="J8" s="96">
        <f t="shared" ref="J8:J35" si="0">((F8&lt;19968.2/12*1.2434)*913.03/12+(F8&gt;19968.2/12*1.2434)*(F8&lt;20424.71/12*1.2434)*(20424.71/12*-F8/1.2434+456.51/12)+(F8&gt;20424.71/12*1.2434)*(F8&lt;22659.62/12*1.2434)*456.51/12+(F8&gt;22659.62/12*1.2434)*(F8&lt;23116.13/12*1.2434)*(23116.13/12-F8/1.2434))*$W$1</f>
        <v>51.201400749999998</v>
      </c>
      <c r="K8" s="98">
        <f t="shared" ref="K8:K35" si="1">J8/40.3399</f>
        <v>1.2692495705244682</v>
      </c>
      <c r="L8" s="96">
        <f t="shared" ref="L8:L35" si="2">((F8&lt;19968.2/12*1.2434)*456.51/12+(F8&gt;19968.2/12*1.2434)*(F8&lt;20196.46/12*1.2434)*(20196.46/12-F8/1.2434+228.26/12)+(F8&gt;20196.46/12*1.2434)*(F8&lt;22659.62/12*1.2434)*228.26/12+(F8&gt;22659.62/12*1.2434)*(F8&lt;22887.88/12*1.2434)*(22887.88/12-F8/1.2434))*$W$1</f>
        <v>25.601261166666667</v>
      </c>
      <c r="M8" s="98">
        <f t="shared" ref="M8:M35" si="3">L8/40.3399</f>
        <v>0.63463868692452552</v>
      </c>
      <c r="N8" s="94">
        <f t="shared" ref="N8:N35" si="4">D8/1976</f>
        <v>14.44629323076923</v>
      </c>
      <c r="O8" s="95"/>
      <c r="P8" s="94">
        <f>N8/2</f>
        <v>7.2231466153846151</v>
      </c>
      <c r="Q8" s="95"/>
      <c r="R8" s="94">
        <f>N8/5</f>
        <v>2.8892586461538459</v>
      </c>
      <c r="S8" s="95"/>
      <c r="T8" s="56">
        <f>(H8+J8)/1976*12</f>
        <v>14.757232911437248</v>
      </c>
      <c r="U8" s="56">
        <f>T8/40.3399</f>
        <v>0.36582224823158332</v>
      </c>
      <c r="V8" s="94">
        <f t="shared" ref="V8:V35" si="5">D8/2080</f>
        <v>13.723978569230768</v>
      </c>
      <c r="W8" s="95"/>
    </row>
    <row r="9" spans="1:30" x14ac:dyDescent="0.2">
      <c r="A9" s="51">
        <f t="shared" ref="A9:A35" si="6">+A8+1</f>
        <v>1</v>
      </c>
      <c r="B9" s="96">
        <f t="shared" ref="B9:B35" si="7">F9*12</f>
        <v>26851.919999999998</v>
      </c>
      <c r="C9" s="97"/>
      <c r="D9" s="96">
        <f t="shared" ref="D9:D35" si="8">H9*12</f>
        <v>29064.518208000001</v>
      </c>
      <c r="E9" s="98"/>
      <c r="F9" s="96">
        <v>2237.66</v>
      </c>
      <c r="G9" s="98"/>
      <c r="H9" s="96">
        <f t="shared" ref="H9:H35" si="9">F9*$W$2</f>
        <v>2422.0431840000001</v>
      </c>
      <c r="I9" s="98"/>
      <c r="J9" s="96">
        <f t="shared" si="0"/>
        <v>51.201400749999998</v>
      </c>
      <c r="K9" s="98">
        <f t="shared" si="1"/>
        <v>1.2692495705244682</v>
      </c>
      <c r="L9" s="96">
        <f t="shared" si="2"/>
        <v>25.601261166666667</v>
      </c>
      <c r="M9" s="98">
        <f t="shared" si="3"/>
        <v>0.63463868692452552</v>
      </c>
      <c r="N9" s="94">
        <f t="shared" si="4"/>
        <v>14.708764275303645</v>
      </c>
      <c r="O9" s="95"/>
      <c r="P9" s="94">
        <f t="shared" ref="P9:P35" si="10">N9/2</f>
        <v>7.3543821376518226</v>
      </c>
      <c r="Q9" s="95"/>
      <c r="R9" s="94">
        <f t="shared" ref="R9:R35" si="11">N9/5</f>
        <v>2.941752855060729</v>
      </c>
      <c r="S9" s="95"/>
      <c r="T9" s="56">
        <f t="shared" ref="T9:T35" si="12">(H9+J9)/1976*12</f>
        <v>15.019703955971661</v>
      </c>
      <c r="U9" s="56">
        <f t="shared" ref="U9:U35" si="13">T9/40.3399</f>
        <v>0.37232873546963824</v>
      </c>
      <c r="V9" s="94">
        <f t="shared" si="5"/>
        <v>13.973326061538462</v>
      </c>
      <c r="W9" s="95"/>
    </row>
    <row r="10" spans="1:30" x14ac:dyDescent="0.2">
      <c r="A10" s="51">
        <f t="shared" si="6"/>
        <v>2</v>
      </c>
      <c r="B10" s="96">
        <f t="shared" si="7"/>
        <v>27588</v>
      </c>
      <c r="C10" s="97"/>
      <c r="D10" s="96">
        <f t="shared" si="8"/>
        <v>29861.251200000002</v>
      </c>
      <c r="E10" s="98"/>
      <c r="F10" s="96">
        <v>2299</v>
      </c>
      <c r="G10" s="98"/>
      <c r="H10" s="96">
        <f t="shared" si="9"/>
        <v>2488.4376000000002</v>
      </c>
      <c r="I10" s="98"/>
      <c r="J10" s="96">
        <f t="shared" si="0"/>
        <v>51.201400749999998</v>
      </c>
      <c r="K10" s="98">
        <f t="shared" si="1"/>
        <v>1.2692495705244682</v>
      </c>
      <c r="L10" s="96">
        <f t="shared" si="2"/>
        <v>25.601261166666667</v>
      </c>
      <c r="M10" s="98">
        <f t="shared" si="3"/>
        <v>0.63463868692452552</v>
      </c>
      <c r="N10" s="94">
        <f t="shared" si="4"/>
        <v>15.111969230769231</v>
      </c>
      <c r="O10" s="95"/>
      <c r="P10" s="94">
        <f t="shared" si="10"/>
        <v>7.5559846153846157</v>
      </c>
      <c r="Q10" s="95"/>
      <c r="R10" s="94">
        <f t="shared" si="11"/>
        <v>3.0223938461538462</v>
      </c>
      <c r="S10" s="95"/>
      <c r="T10" s="56">
        <f t="shared" si="12"/>
        <v>15.422908911437249</v>
      </c>
      <c r="U10" s="56">
        <f t="shared" si="13"/>
        <v>0.38232392523127845</v>
      </c>
      <c r="V10" s="94">
        <f t="shared" si="5"/>
        <v>14.35637076923077</v>
      </c>
      <c r="W10" s="95"/>
    </row>
    <row r="11" spans="1:30" x14ac:dyDescent="0.2">
      <c r="A11" s="51">
        <f t="shared" si="6"/>
        <v>3</v>
      </c>
      <c r="B11" s="96">
        <f t="shared" si="7"/>
        <v>28581.48</v>
      </c>
      <c r="C11" s="97"/>
      <c r="D11" s="96">
        <f t="shared" si="8"/>
        <v>30936.593952000003</v>
      </c>
      <c r="E11" s="98"/>
      <c r="F11" s="96">
        <v>2381.79</v>
      </c>
      <c r="G11" s="98"/>
      <c r="H11" s="96">
        <f t="shared" si="9"/>
        <v>2578.0494960000001</v>
      </c>
      <c r="I11" s="98"/>
      <c r="J11" s="96">
        <f t="shared" si="0"/>
        <v>14.533140376374288</v>
      </c>
      <c r="K11" s="98">
        <f t="shared" si="1"/>
        <v>0.36026713939237054</v>
      </c>
      <c r="L11" s="96">
        <f t="shared" si="2"/>
        <v>0</v>
      </c>
      <c r="M11" s="98">
        <f t="shared" si="3"/>
        <v>0</v>
      </c>
      <c r="N11" s="94">
        <f t="shared" si="4"/>
        <v>15.656171028340083</v>
      </c>
      <c r="O11" s="95"/>
      <c r="P11" s="94">
        <f t="shared" si="10"/>
        <v>7.8280855141700414</v>
      </c>
      <c r="Q11" s="95"/>
      <c r="R11" s="94">
        <f t="shared" si="11"/>
        <v>3.1312342056680165</v>
      </c>
      <c r="S11" s="95"/>
      <c r="T11" s="56">
        <f t="shared" si="12"/>
        <v>15.744428965848428</v>
      </c>
      <c r="U11" s="56">
        <f t="shared" si="13"/>
        <v>0.39029419918860553</v>
      </c>
      <c r="V11" s="94">
        <f t="shared" si="5"/>
        <v>14.873362476923079</v>
      </c>
      <c r="W11" s="95"/>
    </row>
    <row r="12" spans="1:30" x14ac:dyDescent="0.2">
      <c r="A12" s="51">
        <f t="shared" si="6"/>
        <v>4</v>
      </c>
      <c r="B12" s="96">
        <f t="shared" si="7"/>
        <v>29569.08</v>
      </c>
      <c r="C12" s="97"/>
      <c r="D12" s="96">
        <f t="shared" si="8"/>
        <v>32005.572192000003</v>
      </c>
      <c r="E12" s="98"/>
      <c r="F12" s="96">
        <v>2464.09</v>
      </c>
      <c r="G12" s="98"/>
      <c r="H12" s="96">
        <f t="shared" si="9"/>
        <v>2667.1310160000003</v>
      </c>
      <c r="I12" s="98"/>
      <c r="J12" s="96">
        <f t="shared" si="0"/>
        <v>0</v>
      </c>
      <c r="K12" s="98">
        <f t="shared" si="1"/>
        <v>0</v>
      </c>
      <c r="L12" s="96">
        <f t="shared" si="2"/>
        <v>0</v>
      </c>
      <c r="M12" s="98">
        <f t="shared" si="3"/>
        <v>0</v>
      </c>
      <c r="N12" s="94">
        <f t="shared" si="4"/>
        <v>16.197151919028343</v>
      </c>
      <c r="O12" s="95"/>
      <c r="P12" s="94">
        <f t="shared" si="10"/>
        <v>8.0985759595141715</v>
      </c>
      <c r="Q12" s="95"/>
      <c r="R12" s="94">
        <f t="shared" si="11"/>
        <v>3.2394303838056686</v>
      </c>
      <c r="S12" s="95"/>
      <c r="T12" s="56">
        <f t="shared" si="12"/>
        <v>16.197151919028343</v>
      </c>
      <c r="U12" s="56">
        <f t="shared" si="13"/>
        <v>0.40151690804955747</v>
      </c>
      <c r="V12" s="94">
        <f t="shared" si="5"/>
        <v>15.387294323076924</v>
      </c>
      <c r="W12" s="95"/>
    </row>
    <row r="13" spans="1:30" x14ac:dyDescent="0.2">
      <c r="A13" s="51">
        <f t="shared" si="6"/>
        <v>5</v>
      </c>
      <c r="B13" s="96">
        <f t="shared" si="7"/>
        <v>29579.040000000001</v>
      </c>
      <c r="C13" s="97"/>
      <c r="D13" s="96">
        <f t="shared" si="8"/>
        <v>32016.352896000004</v>
      </c>
      <c r="E13" s="98"/>
      <c r="F13" s="96">
        <v>2464.92</v>
      </c>
      <c r="G13" s="98"/>
      <c r="H13" s="96">
        <f t="shared" si="9"/>
        <v>2668.0294080000003</v>
      </c>
      <c r="I13" s="98"/>
      <c r="J13" s="96">
        <f t="shared" si="0"/>
        <v>0</v>
      </c>
      <c r="K13" s="98">
        <f t="shared" si="1"/>
        <v>0</v>
      </c>
      <c r="L13" s="96">
        <f t="shared" si="2"/>
        <v>0</v>
      </c>
      <c r="M13" s="98">
        <f t="shared" si="3"/>
        <v>0</v>
      </c>
      <c r="N13" s="94">
        <f t="shared" si="4"/>
        <v>16.202607740890691</v>
      </c>
      <c r="O13" s="95"/>
      <c r="P13" s="94">
        <f t="shared" si="10"/>
        <v>8.1013038704453457</v>
      </c>
      <c r="Q13" s="95"/>
      <c r="R13" s="94">
        <f t="shared" si="11"/>
        <v>3.2405215481781382</v>
      </c>
      <c r="S13" s="95"/>
      <c r="T13" s="56">
        <f t="shared" si="12"/>
        <v>16.202607740890691</v>
      </c>
      <c r="U13" s="56">
        <f t="shared" si="13"/>
        <v>0.40165215434075668</v>
      </c>
      <c r="V13" s="94">
        <f t="shared" si="5"/>
        <v>15.392477353846155</v>
      </c>
      <c r="W13" s="95"/>
    </row>
    <row r="14" spans="1:30" x14ac:dyDescent="0.2">
      <c r="A14" s="51">
        <f t="shared" si="6"/>
        <v>6</v>
      </c>
      <c r="B14" s="96">
        <f t="shared" si="7"/>
        <v>30986.639999999999</v>
      </c>
      <c r="C14" s="97"/>
      <c r="D14" s="96">
        <f t="shared" si="8"/>
        <v>33539.939136000001</v>
      </c>
      <c r="E14" s="98"/>
      <c r="F14" s="96">
        <v>2582.2199999999998</v>
      </c>
      <c r="G14" s="98"/>
      <c r="H14" s="96">
        <f t="shared" si="9"/>
        <v>2794.9949280000001</v>
      </c>
      <c r="I14" s="98"/>
      <c r="J14" s="96">
        <f t="shared" si="0"/>
        <v>0</v>
      </c>
      <c r="K14" s="98">
        <f t="shared" si="1"/>
        <v>0</v>
      </c>
      <c r="L14" s="96">
        <f t="shared" si="2"/>
        <v>0</v>
      </c>
      <c r="M14" s="98">
        <f t="shared" si="3"/>
        <v>0</v>
      </c>
      <c r="N14" s="94">
        <f t="shared" si="4"/>
        <v>16.973653408906884</v>
      </c>
      <c r="O14" s="95"/>
      <c r="P14" s="94">
        <f t="shared" si="10"/>
        <v>8.486826704453442</v>
      </c>
      <c r="Q14" s="95"/>
      <c r="R14" s="94">
        <f t="shared" si="11"/>
        <v>3.3947306817813767</v>
      </c>
      <c r="S14" s="95"/>
      <c r="T14" s="56">
        <f t="shared" si="12"/>
        <v>16.973653408906884</v>
      </c>
      <c r="U14" s="56">
        <f t="shared" si="13"/>
        <v>0.4207658771813238</v>
      </c>
      <c r="V14" s="94">
        <f t="shared" si="5"/>
        <v>16.124970738461538</v>
      </c>
      <c r="W14" s="95"/>
    </row>
    <row r="15" spans="1:30" x14ac:dyDescent="0.2">
      <c r="A15" s="51">
        <f t="shared" si="6"/>
        <v>7</v>
      </c>
      <c r="B15" s="96">
        <f t="shared" si="7"/>
        <v>32599.56</v>
      </c>
      <c r="C15" s="97"/>
      <c r="D15" s="96">
        <f t="shared" si="8"/>
        <v>35285.763744000003</v>
      </c>
      <c r="E15" s="98"/>
      <c r="F15" s="96">
        <v>2716.63</v>
      </c>
      <c r="G15" s="98"/>
      <c r="H15" s="96">
        <f t="shared" si="9"/>
        <v>2940.4803120000001</v>
      </c>
      <c r="I15" s="98"/>
      <c r="J15" s="96">
        <f t="shared" si="0"/>
        <v>0</v>
      </c>
      <c r="K15" s="98">
        <f t="shared" si="1"/>
        <v>0</v>
      </c>
      <c r="L15" s="96">
        <f t="shared" si="2"/>
        <v>0</v>
      </c>
      <c r="M15" s="98">
        <f t="shared" si="3"/>
        <v>0</v>
      </c>
      <c r="N15" s="94">
        <f t="shared" si="4"/>
        <v>17.857167886639679</v>
      </c>
      <c r="O15" s="95"/>
      <c r="P15" s="94">
        <f t="shared" si="10"/>
        <v>8.9285839433198397</v>
      </c>
      <c r="Q15" s="95"/>
      <c r="R15" s="94">
        <f t="shared" si="11"/>
        <v>3.571433577327936</v>
      </c>
      <c r="S15" s="95"/>
      <c r="T15" s="56">
        <f t="shared" si="12"/>
        <v>17.857167886639676</v>
      </c>
      <c r="U15" s="56">
        <f t="shared" si="13"/>
        <v>0.44266762898866074</v>
      </c>
      <c r="V15" s="94">
        <f t="shared" si="5"/>
        <v>16.964309492307695</v>
      </c>
      <c r="W15" s="95"/>
    </row>
    <row r="16" spans="1:30" x14ac:dyDescent="0.2">
      <c r="A16" s="51">
        <f t="shared" si="6"/>
        <v>8</v>
      </c>
      <c r="B16" s="96">
        <f t="shared" si="7"/>
        <v>32599.56</v>
      </c>
      <c r="C16" s="97"/>
      <c r="D16" s="96">
        <f t="shared" si="8"/>
        <v>35285.763744000003</v>
      </c>
      <c r="E16" s="98"/>
      <c r="F16" s="96">
        <v>2716.63</v>
      </c>
      <c r="G16" s="98"/>
      <c r="H16" s="96">
        <f t="shared" si="9"/>
        <v>2940.4803120000001</v>
      </c>
      <c r="I16" s="98"/>
      <c r="J16" s="96">
        <f t="shared" si="0"/>
        <v>0</v>
      </c>
      <c r="K16" s="98">
        <f t="shared" si="1"/>
        <v>0</v>
      </c>
      <c r="L16" s="96">
        <f t="shared" si="2"/>
        <v>0</v>
      </c>
      <c r="M16" s="98">
        <f t="shared" si="3"/>
        <v>0</v>
      </c>
      <c r="N16" s="94">
        <f t="shared" si="4"/>
        <v>17.857167886639679</v>
      </c>
      <c r="O16" s="95"/>
      <c r="P16" s="94">
        <f t="shared" si="10"/>
        <v>8.9285839433198397</v>
      </c>
      <c r="Q16" s="95"/>
      <c r="R16" s="94">
        <f t="shared" si="11"/>
        <v>3.571433577327936</v>
      </c>
      <c r="S16" s="95"/>
      <c r="T16" s="56">
        <f t="shared" si="12"/>
        <v>17.857167886639676</v>
      </c>
      <c r="U16" s="56">
        <f t="shared" si="13"/>
        <v>0.44266762898866074</v>
      </c>
      <c r="V16" s="94">
        <f t="shared" si="5"/>
        <v>16.964309492307695</v>
      </c>
      <c r="W16" s="95"/>
    </row>
    <row r="17" spans="1:23" x14ac:dyDescent="0.2">
      <c r="A17" s="51">
        <f t="shared" si="6"/>
        <v>9</v>
      </c>
      <c r="B17" s="96">
        <f t="shared" si="7"/>
        <v>33421.08</v>
      </c>
      <c r="C17" s="97"/>
      <c r="D17" s="96">
        <f t="shared" si="8"/>
        <v>36174.976992000004</v>
      </c>
      <c r="E17" s="98"/>
      <c r="F17" s="96">
        <v>2785.09</v>
      </c>
      <c r="G17" s="98"/>
      <c r="H17" s="96">
        <f t="shared" si="9"/>
        <v>3014.5814160000004</v>
      </c>
      <c r="I17" s="98"/>
      <c r="J17" s="96">
        <f t="shared" si="0"/>
        <v>0</v>
      </c>
      <c r="K17" s="98">
        <f t="shared" si="1"/>
        <v>0</v>
      </c>
      <c r="L17" s="96">
        <f t="shared" si="2"/>
        <v>0</v>
      </c>
      <c r="M17" s="98">
        <f t="shared" si="3"/>
        <v>0</v>
      </c>
      <c r="N17" s="94">
        <f t="shared" si="4"/>
        <v>18.307174591093119</v>
      </c>
      <c r="O17" s="95"/>
      <c r="P17" s="94">
        <f t="shared" si="10"/>
        <v>9.1535872955465596</v>
      </c>
      <c r="Q17" s="95"/>
      <c r="R17" s="94">
        <f t="shared" si="11"/>
        <v>3.6614349182186237</v>
      </c>
      <c r="S17" s="95"/>
      <c r="T17" s="56">
        <f t="shared" si="12"/>
        <v>18.307174591093123</v>
      </c>
      <c r="U17" s="56">
        <f t="shared" si="13"/>
        <v>0.45382300380251617</v>
      </c>
      <c r="V17" s="94">
        <f t="shared" si="5"/>
        <v>17.391815861538465</v>
      </c>
      <c r="W17" s="95"/>
    </row>
    <row r="18" spans="1:23" x14ac:dyDescent="0.2">
      <c r="A18" s="51">
        <f t="shared" si="6"/>
        <v>10</v>
      </c>
      <c r="B18" s="96">
        <f t="shared" si="7"/>
        <v>33860.520000000004</v>
      </c>
      <c r="C18" s="97"/>
      <c r="D18" s="96">
        <f t="shared" si="8"/>
        <v>36650.626848</v>
      </c>
      <c r="E18" s="98"/>
      <c r="F18" s="96">
        <v>2821.71</v>
      </c>
      <c r="G18" s="98"/>
      <c r="H18" s="96">
        <f t="shared" si="9"/>
        <v>3054.2189040000003</v>
      </c>
      <c r="I18" s="98"/>
      <c r="J18" s="96">
        <f t="shared" si="0"/>
        <v>0</v>
      </c>
      <c r="K18" s="98">
        <f t="shared" si="1"/>
        <v>0</v>
      </c>
      <c r="L18" s="96">
        <f t="shared" si="2"/>
        <v>0</v>
      </c>
      <c r="M18" s="98">
        <f t="shared" si="3"/>
        <v>0</v>
      </c>
      <c r="N18" s="94">
        <f t="shared" si="4"/>
        <v>18.54788808097166</v>
      </c>
      <c r="O18" s="95"/>
      <c r="P18" s="94">
        <f t="shared" si="10"/>
        <v>9.27394404048583</v>
      </c>
      <c r="Q18" s="95"/>
      <c r="R18" s="94">
        <f t="shared" si="11"/>
        <v>3.7095776161943319</v>
      </c>
      <c r="S18" s="95"/>
      <c r="T18" s="56">
        <f t="shared" si="12"/>
        <v>18.547888080971664</v>
      </c>
      <c r="U18" s="56">
        <f t="shared" si="13"/>
        <v>0.45979013534916208</v>
      </c>
      <c r="V18" s="94">
        <f t="shared" si="5"/>
        <v>17.620493676923076</v>
      </c>
      <c r="W18" s="95"/>
    </row>
    <row r="19" spans="1:23" x14ac:dyDescent="0.2">
      <c r="A19" s="51">
        <f t="shared" si="6"/>
        <v>11</v>
      </c>
      <c r="B19" s="96">
        <f t="shared" si="7"/>
        <v>34242.120000000003</v>
      </c>
      <c r="C19" s="97"/>
      <c r="D19" s="96">
        <f t="shared" si="8"/>
        <v>37063.670688000006</v>
      </c>
      <c r="E19" s="98"/>
      <c r="F19" s="96">
        <v>2853.51</v>
      </c>
      <c r="G19" s="98"/>
      <c r="H19" s="96">
        <f t="shared" si="9"/>
        <v>3088.6392240000005</v>
      </c>
      <c r="I19" s="98"/>
      <c r="J19" s="96">
        <f t="shared" si="0"/>
        <v>0</v>
      </c>
      <c r="K19" s="98">
        <f t="shared" si="1"/>
        <v>0</v>
      </c>
      <c r="L19" s="96">
        <f t="shared" si="2"/>
        <v>0</v>
      </c>
      <c r="M19" s="98">
        <f t="shared" si="3"/>
        <v>0</v>
      </c>
      <c r="N19" s="94">
        <f t="shared" si="4"/>
        <v>18.756918364372474</v>
      </c>
      <c r="O19" s="95"/>
      <c r="P19" s="94">
        <f t="shared" si="10"/>
        <v>9.3784591821862371</v>
      </c>
      <c r="Q19" s="95"/>
      <c r="R19" s="94">
        <f t="shared" si="11"/>
        <v>3.7513836728744949</v>
      </c>
      <c r="S19" s="95"/>
      <c r="T19" s="56">
        <f t="shared" si="12"/>
        <v>18.756918364372474</v>
      </c>
      <c r="U19" s="56">
        <f t="shared" si="13"/>
        <v>0.46497186072281971</v>
      </c>
      <c r="V19" s="94">
        <f t="shared" si="5"/>
        <v>17.81907244615385</v>
      </c>
      <c r="W19" s="95"/>
    </row>
    <row r="20" spans="1:23" x14ac:dyDescent="0.2">
      <c r="A20" s="51">
        <f t="shared" si="6"/>
        <v>12</v>
      </c>
      <c r="B20" s="96">
        <f t="shared" si="7"/>
        <v>35278.080000000002</v>
      </c>
      <c r="C20" s="97"/>
      <c r="D20" s="96">
        <f t="shared" si="8"/>
        <v>38184.993792000001</v>
      </c>
      <c r="E20" s="98"/>
      <c r="F20" s="96">
        <v>2939.84</v>
      </c>
      <c r="G20" s="98"/>
      <c r="H20" s="96">
        <f t="shared" si="9"/>
        <v>3182.0828160000001</v>
      </c>
      <c r="I20" s="98"/>
      <c r="J20" s="96">
        <f t="shared" si="0"/>
        <v>0</v>
      </c>
      <c r="K20" s="98">
        <f t="shared" si="1"/>
        <v>0</v>
      </c>
      <c r="L20" s="96">
        <f t="shared" si="2"/>
        <v>0</v>
      </c>
      <c r="M20" s="98">
        <f t="shared" si="3"/>
        <v>0</v>
      </c>
      <c r="N20" s="94">
        <f t="shared" si="4"/>
        <v>19.324389570850204</v>
      </c>
      <c r="O20" s="95"/>
      <c r="P20" s="94">
        <f t="shared" si="10"/>
        <v>9.6621947854251022</v>
      </c>
      <c r="Q20" s="95"/>
      <c r="R20" s="94">
        <f t="shared" si="11"/>
        <v>3.8648779141700409</v>
      </c>
      <c r="S20" s="95"/>
      <c r="T20" s="56">
        <f t="shared" si="12"/>
        <v>19.324389570850204</v>
      </c>
      <c r="U20" s="56">
        <f t="shared" si="13"/>
        <v>0.4790391044809284</v>
      </c>
      <c r="V20" s="94">
        <f t="shared" si="5"/>
        <v>18.358170092307692</v>
      </c>
      <c r="W20" s="95"/>
    </row>
    <row r="21" spans="1:23" x14ac:dyDescent="0.2">
      <c r="A21" s="51">
        <f t="shared" si="6"/>
        <v>13</v>
      </c>
      <c r="B21" s="96">
        <f t="shared" si="7"/>
        <v>35288.159999999996</v>
      </c>
      <c r="C21" s="97"/>
      <c r="D21" s="96">
        <f t="shared" si="8"/>
        <v>38195.904384000001</v>
      </c>
      <c r="E21" s="98"/>
      <c r="F21" s="96">
        <v>2940.68</v>
      </c>
      <c r="G21" s="98"/>
      <c r="H21" s="96">
        <f t="shared" si="9"/>
        <v>3182.9920320000001</v>
      </c>
      <c r="I21" s="98"/>
      <c r="J21" s="96">
        <f t="shared" si="0"/>
        <v>0</v>
      </c>
      <c r="K21" s="98">
        <f t="shared" si="1"/>
        <v>0</v>
      </c>
      <c r="L21" s="96">
        <f t="shared" si="2"/>
        <v>0</v>
      </c>
      <c r="M21" s="98">
        <f t="shared" si="3"/>
        <v>0</v>
      </c>
      <c r="N21" s="94">
        <f t="shared" si="4"/>
        <v>19.329911125506072</v>
      </c>
      <c r="O21" s="95"/>
      <c r="P21" s="94">
        <f t="shared" si="10"/>
        <v>9.6649555627530361</v>
      </c>
      <c r="Q21" s="95"/>
      <c r="R21" s="94">
        <f t="shared" si="11"/>
        <v>3.8659822251012144</v>
      </c>
      <c r="S21" s="95"/>
      <c r="T21" s="56">
        <f t="shared" si="12"/>
        <v>19.329911125506072</v>
      </c>
      <c r="U21" s="56">
        <f t="shared" si="13"/>
        <v>0.47917598024551555</v>
      </c>
      <c r="V21" s="94">
        <f t="shared" si="5"/>
        <v>18.363415569230771</v>
      </c>
      <c r="W21" s="95"/>
    </row>
    <row r="22" spans="1:23" x14ac:dyDescent="0.2">
      <c r="A22" s="51">
        <f t="shared" si="6"/>
        <v>14</v>
      </c>
      <c r="B22" s="96">
        <f t="shared" si="7"/>
        <v>36695.760000000002</v>
      </c>
      <c r="C22" s="97"/>
      <c r="D22" s="96">
        <f t="shared" si="8"/>
        <v>39719.490624000005</v>
      </c>
      <c r="E22" s="98"/>
      <c r="F22" s="96">
        <v>3057.98</v>
      </c>
      <c r="G22" s="98"/>
      <c r="H22" s="96">
        <f t="shared" si="9"/>
        <v>3309.9575520000003</v>
      </c>
      <c r="I22" s="98"/>
      <c r="J22" s="96">
        <f t="shared" si="0"/>
        <v>0</v>
      </c>
      <c r="K22" s="98">
        <f t="shared" si="1"/>
        <v>0</v>
      </c>
      <c r="L22" s="96">
        <f t="shared" si="2"/>
        <v>0</v>
      </c>
      <c r="M22" s="98">
        <f t="shared" si="3"/>
        <v>0</v>
      </c>
      <c r="N22" s="94">
        <f t="shared" si="4"/>
        <v>20.100956793522268</v>
      </c>
      <c r="O22" s="95"/>
      <c r="P22" s="94">
        <f t="shared" si="10"/>
        <v>10.050478396761134</v>
      </c>
      <c r="Q22" s="95"/>
      <c r="R22" s="94">
        <f t="shared" si="11"/>
        <v>4.0201913587044533</v>
      </c>
      <c r="S22" s="95"/>
      <c r="T22" s="56">
        <f t="shared" si="12"/>
        <v>20.100956793522272</v>
      </c>
      <c r="U22" s="56">
        <f t="shared" si="13"/>
        <v>0.49828970308608284</v>
      </c>
      <c r="V22" s="94">
        <f t="shared" si="5"/>
        <v>19.095908953846155</v>
      </c>
      <c r="W22" s="95"/>
    </row>
    <row r="23" spans="1:23" x14ac:dyDescent="0.2">
      <c r="A23" s="51">
        <f t="shared" si="6"/>
        <v>15</v>
      </c>
      <c r="B23" s="96">
        <f t="shared" si="7"/>
        <v>36705.840000000004</v>
      </c>
      <c r="C23" s="97"/>
      <c r="D23" s="96">
        <f t="shared" si="8"/>
        <v>39730.401216000006</v>
      </c>
      <c r="E23" s="98"/>
      <c r="F23" s="96">
        <v>3058.82</v>
      </c>
      <c r="G23" s="98"/>
      <c r="H23" s="96">
        <f t="shared" si="9"/>
        <v>3310.8667680000003</v>
      </c>
      <c r="I23" s="98"/>
      <c r="J23" s="96">
        <f t="shared" si="0"/>
        <v>0</v>
      </c>
      <c r="K23" s="98">
        <f t="shared" si="1"/>
        <v>0</v>
      </c>
      <c r="L23" s="96">
        <f t="shared" si="2"/>
        <v>0</v>
      </c>
      <c r="M23" s="98">
        <f t="shared" si="3"/>
        <v>0</v>
      </c>
      <c r="N23" s="94">
        <f t="shared" si="4"/>
        <v>20.10647834817814</v>
      </c>
      <c r="O23" s="95"/>
      <c r="P23" s="94">
        <f t="shared" si="10"/>
        <v>10.05323917408907</v>
      </c>
      <c r="Q23" s="95"/>
      <c r="R23" s="94">
        <f t="shared" si="11"/>
        <v>4.0212956696356281</v>
      </c>
      <c r="S23" s="95"/>
      <c r="T23" s="56">
        <f t="shared" si="12"/>
        <v>20.10647834817814</v>
      </c>
      <c r="U23" s="56">
        <f t="shared" si="13"/>
        <v>0.49842657885066993</v>
      </c>
      <c r="V23" s="94">
        <f t="shared" si="5"/>
        <v>19.101154430769235</v>
      </c>
      <c r="W23" s="95"/>
    </row>
    <row r="24" spans="1:23" x14ac:dyDescent="0.2">
      <c r="A24" s="51">
        <f t="shared" si="6"/>
        <v>16</v>
      </c>
      <c r="B24" s="96">
        <f t="shared" si="7"/>
        <v>38712.840000000004</v>
      </c>
      <c r="C24" s="97"/>
      <c r="D24" s="96">
        <f t="shared" si="8"/>
        <v>41902.778016000004</v>
      </c>
      <c r="E24" s="98"/>
      <c r="F24" s="96">
        <v>3226.07</v>
      </c>
      <c r="G24" s="98"/>
      <c r="H24" s="96">
        <f t="shared" si="9"/>
        <v>3491.8981680000002</v>
      </c>
      <c r="I24" s="98"/>
      <c r="J24" s="96">
        <f t="shared" si="0"/>
        <v>0</v>
      </c>
      <c r="K24" s="98">
        <f t="shared" si="1"/>
        <v>0</v>
      </c>
      <c r="L24" s="96">
        <f t="shared" si="2"/>
        <v>0</v>
      </c>
      <c r="M24" s="98">
        <f t="shared" si="3"/>
        <v>0</v>
      </c>
      <c r="N24" s="94">
        <f t="shared" si="4"/>
        <v>21.205859319838058</v>
      </c>
      <c r="O24" s="95"/>
      <c r="P24" s="94">
        <f t="shared" si="10"/>
        <v>10.602929659919029</v>
      </c>
      <c r="Q24" s="95"/>
      <c r="R24" s="94">
        <f t="shared" si="11"/>
        <v>4.2411718639676117</v>
      </c>
      <c r="S24" s="95"/>
      <c r="T24" s="56">
        <f t="shared" si="12"/>
        <v>21.205859319838058</v>
      </c>
      <c r="U24" s="56">
        <f t="shared" si="13"/>
        <v>0.52567952126401052</v>
      </c>
      <c r="V24" s="94">
        <f t="shared" si="5"/>
        <v>20.145566353846156</v>
      </c>
      <c r="W24" s="95"/>
    </row>
    <row r="25" spans="1:23" x14ac:dyDescent="0.2">
      <c r="A25" s="51">
        <f t="shared" si="6"/>
        <v>17</v>
      </c>
      <c r="B25" s="96">
        <f t="shared" si="7"/>
        <v>39533.879999999997</v>
      </c>
      <c r="C25" s="97"/>
      <c r="D25" s="96">
        <f t="shared" si="8"/>
        <v>42791.471711999999</v>
      </c>
      <c r="E25" s="98"/>
      <c r="F25" s="96">
        <v>3294.49</v>
      </c>
      <c r="G25" s="98"/>
      <c r="H25" s="96">
        <f t="shared" si="9"/>
        <v>3565.9559759999997</v>
      </c>
      <c r="I25" s="98"/>
      <c r="J25" s="96">
        <f t="shared" si="0"/>
        <v>0</v>
      </c>
      <c r="K25" s="98">
        <f t="shared" si="1"/>
        <v>0</v>
      </c>
      <c r="L25" s="96">
        <f t="shared" si="2"/>
        <v>0</v>
      </c>
      <c r="M25" s="98">
        <f t="shared" si="3"/>
        <v>0</v>
      </c>
      <c r="N25" s="94">
        <f t="shared" si="4"/>
        <v>21.65560309311741</v>
      </c>
      <c r="O25" s="95"/>
      <c r="P25" s="94">
        <f t="shared" si="10"/>
        <v>10.827801546558705</v>
      </c>
      <c r="Q25" s="95"/>
      <c r="R25" s="94">
        <f t="shared" si="11"/>
        <v>4.3311206186234816</v>
      </c>
      <c r="S25" s="95"/>
      <c r="T25" s="56">
        <f t="shared" si="12"/>
        <v>21.655603093117406</v>
      </c>
      <c r="U25" s="56">
        <f t="shared" si="13"/>
        <v>0.53682837818431395</v>
      </c>
      <c r="V25" s="94">
        <f t="shared" si="5"/>
        <v>20.572822938461538</v>
      </c>
      <c r="W25" s="95"/>
    </row>
    <row r="26" spans="1:23" x14ac:dyDescent="0.2">
      <c r="A26" s="51">
        <f t="shared" si="6"/>
        <v>18</v>
      </c>
      <c r="B26" s="96">
        <f t="shared" si="7"/>
        <v>40709.64</v>
      </c>
      <c r="C26" s="97"/>
      <c r="D26" s="96">
        <f t="shared" si="8"/>
        <v>44064.114335999999</v>
      </c>
      <c r="E26" s="98"/>
      <c r="F26" s="96">
        <v>3392.47</v>
      </c>
      <c r="G26" s="98"/>
      <c r="H26" s="96">
        <f t="shared" si="9"/>
        <v>3672.009528</v>
      </c>
      <c r="I26" s="98"/>
      <c r="J26" s="96">
        <f t="shared" si="0"/>
        <v>0</v>
      </c>
      <c r="K26" s="98">
        <f t="shared" si="1"/>
        <v>0</v>
      </c>
      <c r="L26" s="96">
        <f t="shared" si="2"/>
        <v>0</v>
      </c>
      <c r="M26" s="98">
        <f t="shared" si="3"/>
        <v>0</v>
      </c>
      <c r="N26" s="94">
        <f t="shared" si="4"/>
        <v>22.299653004048583</v>
      </c>
      <c r="O26" s="95"/>
      <c r="P26" s="94">
        <f t="shared" si="10"/>
        <v>11.149826502024291</v>
      </c>
      <c r="Q26" s="95"/>
      <c r="R26" s="94">
        <f t="shared" si="11"/>
        <v>4.4599306008097166</v>
      </c>
      <c r="S26" s="95"/>
      <c r="T26" s="56">
        <f t="shared" si="12"/>
        <v>22.299653004048583</v>
      </c>
      <c r="U26" s="56">
        <f t="shared" si="13"/>
        <v>0.55279395843937595</v>
      </c>
      <c r="V26" s="94">
        <f t="shared" si="5"/>
        <v>21.184670353846155</v>
      </c>
      <c r="W26" s="95"/>
    </row>
    <row r="27" spans="1:23" x14ac:dyDescent="0.2">
      <c r="A27" s="51">
        <f t="shared" si="6"/>
        <v>19</v>
      </c>
      <c r="B27" s="96">
        <f t="shared" si="7"/>
        <v>41530.68</v>
      </c>
      <c r="C27" s="97"/>
      <c r="D27" s="96">
        <f t="shared" si="8"/>
        <v>44952.808032000001</v>
      </c>
      <c r="E27" s="98"/>
      <c r="F27" s="96">
        <v>3460.89</v>
      </c>
      <c r="G27" s="98"/>
      <c r="H27" s="96">
        <f t="shared" si="9"/>
        <v>3746.0673360000001</v>
      </c>
      <c r="I27" s="98"/>
      <c r="J27" s="96">
        <f t="shared" si="0"/>
        <v>0</v>
      </c>
      <c r="K27" s="98">
        <f t="shared" si="1"/>
        <v>0</v>
      </c>
      <c r="L27" s="96">
        <f t="shared" si="2"/>
        <v>0</v>
      </c>
      <c r="M27" s="98">
        <f t="shared" si="3"/>
        <v>0</v>
      </c>
      <c r="N27" s="94">
        <f t="shared" si="4"/>
        <v>22.749396777327934</v>
      </c>
      <c r="O27" s="95"/>
      <c r="P27" s="94">
        <f t="shared" si="10"/>
        <v>11.374698388663967</v>
      </c>
      <c r="Q27" s="95"/>
      <c r="R27" s="94">
        <f t="shared" si="11"/>
        <v>4.5498793554655865</v>
      </c>
      <c r="S27" s="95"/>
      <c r="T27" s="56">
        <f t="shared" si="12"/>
        <v>22.749396777327934</v>
      </c>
      <c r="U27" s="56">
        <f t="shared" si="13"/>
        <v>0.56394281535967949</v>
      </c>
      <c r="V27" s="94">
        <f t="shared" si="5"/>
        <v>21.61192693846154</v>
      </c>
      <c r="W27" s="95"/>
    </row>
    <row r="28" spans="1:23" x14ac:dyDescent="0.2">
      <c r="A28" s="51">
        <f t="shared" si="6"/>
        <v>20</v>
      </c>
      <c r="B28" s="96">
        <f t="shared" si="7"/>
        <v>41530.68</v>
      </c>
      <c r="C28" s="97"/>
      <c r="D28" s="96">
        <f t="shared" si="8"/>
        <v>44952.808032000001</v>
      </c>
      <c r="E28" s="98"/>
      <c r="F28" s="96">
        <v>3460.89</v>
      </c>
      <c r="G28" s="98"/>
      <c r="H28" s="96">
        <f t="shared" si="9"/>
        <v>3746.0673360000001</v>
      </c>
      <c r="I28" s="98"/>
      <c r="J28" s="96">
        <f t="shared" si="0"/>
        <v>0</v>
      </c>
      <c r="K28" s="98">
        <f t="shared" si="1"/>
        <v>0</v>
      </c>
      <c r="L28" s="96">
        <f t="shared" si="2"/>
        <v>0</v>
      </c>
      <c r="M28" s="98">
        <f t="shared" si="3"/>
        <v>0</v>
      </c>
      <c r="N28" s="94">
        <f t="shared" si="4"/>
        <v>22.749396777327934</v>
      </c>
      <c r="O28" s="95"/>
      <c r="P28" s="94">
        <f t="shared" si="10"/>
        <v>11.374698388663967</v>
      </c>
      <c r="Q28" s="95"/>
      <c r="R28" s="94">
        <f t="shared" si="11"/>
        <v>4.5498793554655865</v>
      </c>
      <c r="S28" s="95"/>
      <c r="T28" s="56">
        <f t="shared" si="12"/>
        <v>22.749396777327934</v>
      </c>
      <c r="U28" s="56">
        <f t="shared" si="13"/>
        <v>0.56394281535967949</v>
      </c>
      <c r="V28" s="94">
        <f t="shared" si="5"/>
        <v>21.61192693846154</v>
      </c>
      <c r="W28" s="95"/>
    </row>
    <row r="29" spans="1:23" x14ac:dyDescent="0.2">
      <c r="A29" s="51">
        <f t="shared" si="6"/>
        <v>21</v>
      </c>
      <c r="B29" s="96">
        <f t="shared" si="7"/>
        <v>42351.72</v>
      </c>
      <c r="C29" s="97"/>
      <c r="D29" s="96">
        <f t="shared" si="8"/>
        <v>45841.501728000003</v>
      </c>
      <c r="E29" s="98"/>
      <c r="F29" s="96">
        <v>3529.31</v>
      </c>
      <c r="G29" s="98"/>
      <c r="H29" s="96">
        <f t="shared" si="9"/>
        <v>3820.1251440000001</v>
      </c>
      <c r="I29" s="98"/>
      <c r="J29" s="96">
        <f t="shared" si="0"/>
        <v>0</v>
      </c>
      <c r="K29" s="98">
        <f t="shared" si="1"/>
        <v>0</v>
      </c>
      <c r="L29" s="96">
        <f t="shared" si="2"/>
        <v>0</v>
      </c>
      <c r="M29" s="98">
        <f t="shared" si="3"/>
        <v>0</v>
      </c>
      <c r="N29" s="94">
        <f t="shared" si="4"/>
        <v>23.199140550607289</v>
      </c>
      <c r="O29" s="95"/>
      <c r="P29" s="94">
        <f t="shared" si="10"/>
        <v>11.599570275303645</v>
      </c>
      <c r="Q29" s="95"/>
      <c r="R29" s="94">
        <f t="shared" si="11"/>
        <v>4.6398281101214582</v>
      </c>
      <c r="S29" s="95"/>
      <c r="T29" s="56">
        <f t="shared" si="12"/>
        <v>23.199140550607289</v>
      </c>
      <c r="U29" s="56">
        <f t="shared" si="13"/>
        <v>0.57509167227998303</v>
      </c>
      <c r="V29" s="94">
        <f t="shared" si="5"/>
        <v>22.039183523076925</v>
      </c>
      <c r="W29" s="95"/>
    </row>
    <row r="30" spans="1:23" x14ac:dyDescent="0.2">
      <c r="A30" s="51">
        <f t="shared" si="6"/>
        <v>22</v>
      </c>
      <c r="B30" s="96">
        <f t="shared" si="7"/>
        <v>42415.32</v>
      </c>
      <c r="C30" s="97"/>
      <c r="D30" s="96">
        <f t="shared" si="8"/>
        <v>45910.342368000005</v>
      </c>
      <c r="E30" s="98"/>
      <c r="F30" s="96">
        <v>3534.61</v>
      </c>
      <c r="G30" s="98"/>
      <c r="H30" s="96">
        <f t="shared" si="9"/>
        <v>3825.8618640000004</v>
      </c>
      <c r="I30" s="98"/>
      <c r="J30" s="96">
        <f t="shared" si="0"/>
        <v>0</v>
      </c>
      <c r="K30" s="98">
        <f t="shared" si="1"/>
        <v>0</v>
      </c>
      <c r="L30" s="96">
        <f t="shared" si="2"/>
        <v>0</v>
      </c>
      <c r="M30" s="98">
        <f t="shared" si="3"/>
        <v>0</v>
      </c>
      <c r="N30" s="94">
        <f t="shared" si="4"/>
        <v>23.233978931174093</v>
      </c>
      <c r="O30" s="95"/>
      <c r="P30" s="94">
        <f t="shared" si="10"/>
        <v>11.616989465587046</v>
      </c>
      <c r="Q30" s="95"/>
      <c r="R30" s="94">
        <f t="shared" si="11"/>
        <v>4.6467957862348186</v>
      </c>
      <c r="S30" s="95"/>
      <c r="T30" s="56">
        <f t="shared" si="12"/>
        <v>23.233978931174093</v>
      </c>
      <c r="U30" s="56">
        <f t="shared" si="13"/>
        <v>0.57595529317559269</v>
      </c>
      <c r="V30" s="94">
        <f t="shared" si="5"/>
        <v>22.072279984615388</v>
      </c>
      <c r="W30" s="95"/>
    </row>
    <row r="31" spans="1:23" x14ac:dyDescent="0.2">
      <c r="A31" s="51">
        <f t="shared" si="6"/>
        <v>23</v>
      </c>
      <c r="B31" s="96">
        <f t="shared" si="7"/>
        <v>43833</v>
      </c>
      <c r="C31" s="97"/>
      <c r="D31" s="96">
        <f t="shared" si="8"/>
        <v>47444.839200000002</v>
      </c>
      <c r="E31" s="98"/>
      <c r="F31" s="96">
        <v>3652.75</v>
      </c>
      <c r="G31" s="98"/>
      <c r="H31" s="96">
        <f t="shared" si="9"/>
        <v>3953.7366000000002</v>
      </c>
      <c r="I31" s="98"/>
      <c r="J31" s="96">
        <f t="shared" si="0"/>
        <v>0</v>
      </c>
      <c r="K31" s="98">
        <f t="shared" si="1"/>
        <v>0</v>
      </c>
      <c r="L31" s="96">
        <f t="shared" si="2"/>
        <v>0</v>
      </c>
      <c r="M31" s="98">
        <f t="shared" si="3"/>
        <v>0</v>
      </c>
      <c r="N31" s="94">
        <f t="shared" si="4"/>
        <v>24.010546153846153</v>
      </c>
      <c r="O31" s="95"/>
      <c r="P31" s="94">
        <f t="shared" si="10"/>
        <v>12.005273076923077</v>
      </c>
      <c r="Q31" s="95"/>
      <c r="R31" s="94">
        <f t="shared" si="11"/>
        <v>4.802109230769231</v>
      </c>
      <c r="S31" s="95"/>
      <c r="T31" s="56">
        <f t="shared" si="12"/>
        <v>24.010546153846157</v>
      </c>
      <c r="U31" s="56">
        <f t="shared" si="13"/>
        <v>0.59520589178074701</v>
      </c>
      <c r="V31" s="94">
        <f t="shared" si="5"/>
        <v>22.810018846153849</v>
      </c>
      <c r="W31" s="95"/>
    </row>
    <row r="32" spans="1:23" x14ac:dyDescent="0.2">
      <c r="A32" s="51">
        <f t="shared" si="6"/>
        <v>24</v>
      </c>
      <c r="B32" s="96">
        <f t="shared" si="7"/>
        <v>45240.600000000006</v>
      </c>
      <c r="C32" s="97"/>
      <c r="D32" s="96">
        <f t="shared" si="8"/>
        <v>48968.425440000006</v>
      </c>
      <c r="E32" s="98"/>
      <c r="F32" s="96">
        <v>3770.05</v>
      </c>
      <c r="G32" s="98"/>
      <c r="H32" s="96">
        <f t="shared" si="9"/>
        <v>4080.7021200000004</v>
      </c>
      <c r="I32" s="98"/>
      <c r="J32" s="96">
        <f t="shared" si="0"/>
        <v>0</v>
      </c>
      <c r="K32" s="98">
        <f t="shared" si="1"/>
        <v>0</v>
      </c>
      <c r="L32" s="96">
        <f t="shared" si="2"/>
        <v>0</v>
      </c>
      <c r="M32" s="98">
        <f t="shared" si="3"/>
        <v>0</v>
      </c>
      <c r="N32" s="94">
        <f t="shared" si="4"/>
        <v>24.781591821862353</v>
      </c>
      <c r="O32" s="95"/>
      <c r="P32" s="94">
        <f t="shared" si="10"/>
        <v>12.390795910931176</v>
      </c>
      <c r="Q32" s="95"/>
      <c r="R32" s="94">
        <f t="shared" si="11"/>
        <v>4.9563183643724704</v>
      </c>
      <c r="S32" s="95"/>
      <c r="T32" s="56">
        <f t="shared" si="12"/>
        <v>24.781591821862349</v>
      </c>
      <c r="U32" s="56">
        <f t="shared" si="13"/>
        <v>0.61431961462131413</v>
      </c>
      <c r="V32" s="94">
        <f t="shared" si="5"/>
        <v>23.542512230769233</v>
      </c>
      <c r="W32" s="95"/>
    </row>
    <row r="33" spans="1:23" x14ac:dyDescent="0.2">
      <c r="A33" s="51">
        <f t="shared" si="6"/>
        <v>25</v>
      </c>
      <c r="B33" s="96">
        <f t="shared" si="7"/>
        <v>45250.559999999998</v>
      </c>
      <c r="C33" s="97"/>
      <c r="D33" s="96">
        <f t="shared" si="8"/>
        <v>48979.206144000003</v>
      </c>
      <c r="E33" s="98"/>
      <c r="F33" s="96">
        <v>3770.88</v>
      </c>
      <c r="G33" s="98"/>
      <c r="H33" s="96">
        <f t="shared" si="9"/>
        <v>4081.6005120000004</v>
      </c>
      <c r="I33" s="98"/>
      <c r="J33" s="96">
        <f t="shared" si="0"/>
        <v>0</v>
      </c>
      <c r="K33" s="98">
        <f t="shared" si="1"/>
        <v>0</v>
      </c>
      <c r="L33" s="96">
        <f t="shared" si="2"/>
        <v>0</v>
      </c>
      <c r="M33" s="98">
        <f t="shared" si="3"/>
        <v>0</v>
      </c>
      <c r="N33" s="94">
        <f t="shared" si="4"/>
        <v>24.787047643724698</v>
      </c>
      <c r="O33" s="95"/>
      <c r="P33" s="94">
        <f t="shared" si="10"/>
        <v>12.393523821862349</v>
      </c>
      <c r="Q33" s="95"/>
      <c r="R33" s="94">
        <f t="shared" si="11"/>
        <v>4.9574095287449396</v>
      </c>
      <c r="S33" s="95"/>
      <c r="T33" s="56">
        <f t="shared" si="12"/>
        <v>24.787047643724701</v>
      </c>
      <c r="U33" s="56">
        <f t="shared" si="13"/>
        <v>0.61445486091251345</v>
      </c>
      <c r="V33" s="94">
        <f t="shared" si="5"/>
        <v>23.547695261538465</v>
      </c>
      <c r="W33" s="95"/>
    </row>
    <row r="34" spans="1:23" x14ac:dyDescent="0.2">
      <c r="A34" s="51">
        <f t="shared" si="6"/>
        <v>26</v>
      </c>
      <c r="B34" s="96">
        <f t="shared" si="7"/>
        <v>45250.559999999998</v>
      </c>
      <c r="C34" s="97"/>
      <c r="D34" s="96">
        <f t="shared" si="8"/>
        <v>48979.206144000003</v>
      </c>
      <c r="E34" s="98"/>
      <c r="F34" s="96">
        <v>3770.88</v>
      </c>
      <c r="G34" s="98"/>
      <c r="H34" s="96">
        <f t="shared" si="9"/>
        <v>4081.6005120000004</v>
      </c>
      <c r="I34" s="98"/>
      <c r="J34" s="96">
        <f t="shared" si="0"/>
        <v>0</v>
      </c>
      <c r="K34" s="98">
        <f t="shared" si="1"/>
        <v>0</v>
      </c>
      <c r="L34" s="96">
        <f t="shared" si="2"/>
        <v>0</v>
      </c>
      <c r="M34" s="98">
        <f t="shared" si="3"/>
        <v>0</v>
      </c>
      <c r="N34" s="94">
        <f t="shared" si="4"/>
        <v>24.787047643724698</v>
      </c>
      <c r="O34" s="95"/>
      <c r="P34" s="94">
        <f t="shared" si="10"/>
        <v>12.393523821862349</v>
      </c>
      <c r="Q34" s="95"/>
      <c r="R34" s="94">
        <f t="shared" si="11"/>
        <v>4.9574095287449396</v>
      </c>
      <c r="S34" s="95"/>
      <c r="T34" s="56">
        <f t="shared" si="12"/>
        <v>24.787047643724701</v>
      </c>
      <c r="U34" s="56">
        <f t="shared" si="13"/>
        <v>0.61445486091251345</v>
      </c>
      <c r="V34" s="94">
        <f t="shared" si="5"/>
        <v>23.547695261538465</v>
      </c>
      <c r="W34" s="95"/>
    </row>
    <row r="35" spans="1:23" x14ac:dyDescent="0.2">
      <c r="A35" s="51">
        <f t="shared" si="6"/>
        <v>27</v>
      </c>
      <c r="B35" s="96">
        <f t="shared" si="7"/>
        <v>45260.639999999999</v>
      </c>
      <c r="C35" s="97"/>
      <c r="D35" s="96">
        <f t="shared" si="8"/>
        <v>48990.116735999996</v>
      </c>
      <c r="E35" s="98"/>
      <c r="F35" s="96">
        <v>3771.72</v>
      </c>
      <c r="G35" s="98"/>
      <c r="H35" s="96">
        <f t="shared" si="9"/>
        <v>4082.509728</v>
      </c>
      <c r="I35" s="98"/>
      <c r="J35" s="96">
        <f t="shared" si="0"/>
        <v>0</v>
      </c>
      <c r="K35" s="98">
        <f t="shared" si="1"/>
        <v>0</v>
      </c>
      <c r="L35" s="96">
        <f t="shared" si="2"/>
        <v>0</v>
      </c>
      <c r="M35" s="98">
        <f t="shared" si="3"/>
        <v>0</v>
      </c>
      <c r="N35" s="94">
        <f t="shared" si="4"/>
        <v>24.792569198380566</v>
      </c>
      <c r="O35" s="95"/>
      <c r="P35" s="94">
        <f t="shared" si="10"/>
        <v>12.396284599190283</v>
      </c>
      <c r="Q35" s="95"/>
      <c r="R35" s="94">
        <f t="shared" si="11"/>
        <v>4.9585138396761135</v>
      </c>
      <c r="S35" s="95"/>
      <c r="T35" s="56">
        <f t="shared" si="12"/>
        <v>24.792569198380566</v>
      </c>
      <c r="U35" s="56">
        <f t="shared" si="13"/>
        <v>0.61459173667710043</v>
      </c>
      <c r="V35" s="94">
        <f t="shared" si="5"/>
        <v>23.552940738461537</v>
      </c>
      <c r="W35" s="95"/>
    </row>
    <row r="36" spans="1:23" x14ac:dyDescent="0.2">
      <c r="A36" s="57"/>
      <c r="B36" s="92"/>
      <c r="C36" s="93"/>
      <c r="D36" s="92"/>
      <c r="E36" s="93"/>
      <c r="F36" s="58"/>
      <c r="G36" s="58"/>
      <c r="H36" s="92"/>
      <c r="I36" s="93"/>
      <c r="J36" s="92"/>
      <c r="K36" s="93"/>
      <c r="L36" s="92"/>
      <c r="M36" s="93"/>
      <c r="N36" s="92"/>
      <c r="O36" s="93"/>
      <c r="P36" s="92"/>
      <c r="Q36" s="93"/>
      <c r="R36" s="92"/>
      <c r="S36" s="93"/>
      <c r="T36" s="57"/>
      <c r="U36" s="57"/>
      <c r="V36" s="92"/>
      <c r="W36" s="93"/>
    </row>
    <row r="37" spans="1:23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</sheetData>
  <mergeCells count="319">
    <mergeCell ref="B4:E4"/>
    <mergeCell ref="F4:I4"/>
    <mergeCell ref="J4:K4"/>
    <mergeCell ref="L4:M4"/>
    <mergeCell ref="N4:S4"/>
    <mergeCell ref="B5:C5"/>
    <mergeCell ref="D5:E5"/>
    <mergeCell ref="H5:I5"/>
    <mergeCell ref="J5:K5"/>
    <mergeCell ref="L5:M5"/>
    <mergeCell ref="N5:S5"/>
    <mergeCell ref="V5:W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7:C7"/>
    <mergeCell ref="D7:E7"/>
    <mergeCell ref="H7:I7"/>
    <mergeCell ref="J7:K7"/>
    <mergeCell ref="L7:M7"/>
    <mergeCell ref="N7:O7"/>
    <mergeCell ref="P7:Q7"/>
    <mergeCell ref="R7:S7"/>
    <mergeCell ref="V7:W7"/>
    <mergeCell ref="V8:W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V10:W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V12:W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V13:W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V14:W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V16:W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V18:W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V19:W19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V20:W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V21:W21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V22:W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V23:W23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V24:W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V25:W25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V26:W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V27:W27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V28:W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V29:W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V30:W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V31:W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V32:W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V33:W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V34:W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V35:W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6:C36"/>
    <mergeCell ref="D36:E36"/>
    <mergeCell ref="H36:I36"/>
    <mergeCell ref="J36:K36"/>
    <mergeCell ref="L36:M36"/>
    <mergeCell ref="N36:O36"/>
    <mergeCell ref="P36:Q36"/>
    <mergeCell ref="R36:S36"/>
    <mergeCell ref="V36:W36"/>
  </mergeCells>
  <pageMargins left="0.75" right="0.75" top="1" bottom="1" header="0.5" footer="0.5"/>
  <pageSetup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3.28515625" style="1" customWidth="1"/>
    <col min="24" max="16384" width="8.85546875" style="1"/>
  </cols>
  <sheetData>
    <row r="1" spans="1:23" ht="16.5" x14ac:dyDescent="0.3">
      <c r="A1" s="5" t="s">
        <v>49</v>
      </c>
      <c r="B1" s="5" t="s">
        <v>1</v>
      </c>
      <c r="C1" s="5" t="s">
        <v>82</v>
      </c>
      <c r="D1" s="5"/>
      <c r="E1" s="5"/>
      <c r="G1" s="5"/>
      <c r="H1" s="5"/>
      <c r="N1" s="35">
        <f>Inhoud!$C$3</f>
        <v>43374</v>
      </c>
      <c r="Q1" s="8" t="s">
        <v>48</v>
      </c>
    </row>
    <row r="2" spans="1:23" x14ac:dyDescent="0.3">
      <c r="A2" s="8"/>
      <c r="T2" s="1" t="s">
        <v>4</v>
      </c>
      <c r="U2" s="12">
        <f>'LOG4'!$U$2</f>
        <v>1.3459000000000001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2"/>
    </row>
    <row r="4" spans="1:23" x14ac:dyDescent="0.3">
      <c r="A4" s="13"/>
      <c r="B4" s="69" t="s">
        <v>5</v>
      </c>
      <c r="C4" s="70"/>
      <c r="D4" s="70"/>
      <c r="E4" s="71"/>
      <c r="F4" s="14" t="s">
        <v>6</v>
      </c>
      <c r="G4" s="15"/>
      <c r="H4" s="69" t="s">
        <v>7</v>
      </c>
      <c r="I4" s="68"/>
      <c r="J4" s="69" t="s">
        <v>8</v>
      </c>
      <c r="K4" s="71"/>
      <c r="L4" s="69" t="s">
        <v>9</v>
      </c>
      <c r="M4" s="70"/>
      <c r="N4" s="70"/>
      <c r="O4" s="70"/>
      <c r="P4" s="70"/>
      <c r="Q4" s="71"/>
      <c r="R4" s="16" t="s">
        <v>10</v>
      </c>
      <c r="S4" s="16"/>
      <c r="T4" s="16"/>
      <c r="U4" s="15"/>
    </row>
    <row r="5" spans="1:23" x14ac:dyDescent="0.3">
      <c r="A5" s="17"/>
      <c r="B5" s="75">
        <v>1</v>
      </c>
      <c r="C5" s="76"/>
      <c r="D5" s="75"/>
      <c r="E5" s="76"/>
      <c r="F5" s="75"/>
      <c r="G5" s="76"/>
      <c r="H5" s="75"/>
      <c r="I5" s="76"/>
      <c r="J5" s="85" t="s">
        <v>11</v>
      </c>
      <c r="K5" s="76"/>
      <c r="L5" s="85" t="s">
        <v>12</v>
      </c>
      <c r="M5" s="86"/>
      <c r="N5" s="86"/>
      <c r="O5" s="86"/>
      <c r="P5" s="86"/>
      <c r="Q5" s="76"/>
      <c r="R5" s="18"/>
      <c r="S5" s="18"/>
      <c r="T5" s="84" t="s">
        <v>13</v>
      </c>
      <c r="U5" s="76"/>
    </row>
    <row r="6" spans="1:23" x14ac:dyDescent="0.3">
      <c r="A6" s="17"/>
      <c r="B6" s="72" t="s">
        <v>14</v>
      </c>
      <c r="C6" s="73"/>
      <c r="D6" s="83">
        <f>Inhoud!$C$3</f>
        <v>43374</v>
      </c>
      <c r="E6" s="78"/>
      <c r="F6" s="19">
        <f>D6</f>
        <v>43374</v>
      </c>
      <c r="G6" s="20"/>
      <c r="H6" s="77"/>
      <c r="I6" s="78"/>
      <c r="J6" s="77"/>
      <c r="K6" s="78"/>
      <c r="L6" s="21">
        <v>1</v>
      </c>
      <c r="M6" s="18"/>
      <c r="N6" s="22">
        <v>0.5</v>
      </c>
      <c r="O6" s="18"/>
      <c r="P6" s="74">
        <v>0.2</v>
      </c>
      <c r="Q6" s="73"/>
      <c r="R6" s="18" t="s">
        <v>7</v>
      </c>
      <c r="S6" s="18"/>
      <c r="T6" s="18"/>
      <c r="U6" s="23"/>
    </row>
    <row r="7" spans="1:23" x14ac:dyDescent="0.3">
      <c r="A7" s="17"/>
      <c r="B7" s="69"/>
      <c r="C7" s="71"/>
      <c r="D7" s="67"/>
      <c r="E7" s="68"/>
      <c r="F7" s="67"/>
      <c r="G7" s="68"/>
      <c r="H7" s="67"/>
      <c r="I7" s="68"/>
      <c r="J7" s="67"/>
      <c r="K7" s="68"/>
      <c r="L7" s="67"/>
      <c r="M7" s="68"/>
      <c r="N7" s="67"/>
      <c r="O7" s="68"/>
      <c r="P7" s="67"/>
      <c r="Q7" s="68"/>
      <c r="R7" s="13"/>
      <c r="S7" s="13"/>
      <c r="T7" s="67"/>
      <c r="U7" s="68"/>
    </row>
    <row r="8" spans="1:23" x14ac:dyDescent="0.3">
      <c r="A8" s="17">
        <v>0</v>
      </c>
      <c r="B8" s="62">
        <v>26129.09</v>
      </c>
      <c r="C8" s="63"/>
      <c r="D8" s="62">
        <f>B8*$U$2</f>
        <v>35167.142231000005</v>
      </c>
      <c r="E8" s="66">
        <f t="shared" ref="E8:E35" si="0">D8/40.3399</f>
        <v>871.77068438444337</v>
      </c>
      <c r="F8" s="62">
        <f t="shared" ref="F8:F35" si="1">B8/12*$U$2</f>
        <v>2930.5951859166671</v>
      </c>
      <c r="G8" s="66">
        <f t="shared" ref="G8:G35" si="2">F8/40.3399</f>
        <v>72.647557032036943</v>
      </c>
      <c r="H8" s="62">
        <f t="shared" ref="H8:H35" si="3">((B8&lt;19968.2)*913.03+(B8&gt;19968.2)*(B8&lt;20424.71)*(20424.71-B8+456.51)+(B8&gt;20424.71)*(B8&lt;22659.62)*456.51+(B8&gt;22659.62)*(B8&lt;23116.13)*(23116.13-B8))/12*$U$2</f>
        <v>0</v>
      </c>
      <c r="I8" s="66">
        <f t="shared" ref="I8:I35" si="4">H8/40.3399</f>
        <v>0</v>
      </c>
      <c r="J8" s="62">
        <f t="shared" ref="J8:J35" si="5">((B8&lt;19968.2)*456.51+(B8&gt;19968.2)*(B8&lt;20196.46)*(20196.46-B8+228.26)+(B8&gt;20196.46)*(B8&lt;22659.62)*228.26+(B8&gt;22659.62)*(B8&lt;22887.88)*(22887.88-B8))/12*$U$2</f>
        <v>0</v>
      </c>
      <c r="K8" s="66">
        <f t="shared" ref="K8:K35" si="6">J8/40.3399</f>
        <v>0</v>
      </c>
      <c r="L8" s="79">
        <f t="shared" ref="L8:L35" si="7">D8/1976</f>
        <v>17.797136756578951</v>
      </c>
      <c r="M8" s="80">
        <f t="shared" ref="M8:M35" si="8">L8/40.3399</f>
        <v>0.44117949614597335</v>
      </c>
      <c r="N8" s="79">
        <f t="shared" ref="N8:N35" si="9">L8/2</f>
        <v>8.8985683782894753</v>
      </c>
      <c r="O8" s="80">
        <f t="shared" ref="O8:O35" si="10">N8/40.3399</f>
        <v>0.22058974807298667</v>
      </c>
      <c r="P8" s="79">
        <f t="shared" ref="P8:P35" si="11">L8/5</f>
        <v>3.5594273513157901</v>
      </c>
      <c r="Q8" s="80">
        <f t="shared" ref="Q8:Q35" si="12">P8/40.3399</f>
        <v>8.823589922919467E-2</v>
      </c>
      <c r="R8" s="24">
        <f t="shared" ref="R8:R35" si="13">(F8+H8)/1976*12</f>
        <v>17.797136756578951</v>
      </c>
      <c r="S8" s="24">
        <f t="shared" ref="S8:S35" si="14">R8/40.3399</f>
        <v>0.44117949614597335</v>
      </c>
      <c r="T8" s="79">
        <f t="shared" ref="T8:T35" si="15">D8/2080</f>
        <v>16.907279918750003</v>
      </c>
      <c r="U8" s="80">
        <f t="shared" ref="U8:U35" si="16">T8/40.3399</f>
        <v>0.41912052133867467</v>
      </c>
      <c r="W8" s="37"/>
    </row>
    <row r="9" spans="1:23" x14ac:dyDescent="0.3">
      <c r="A9" s="17">
        <f t="shared" ref="A9:A35" si="17">+A8+1</f>
        <v>1</v>
      </c>
      <c r="B9" s="62">
        <v>26911.8</v>
      </c>
      <c r="C9" s="63"/>
      <c r="D9" s="62">
        <f t="shared" ref="D9:D35" si="18">B9*$U$2</f>
        <v>36220.591619999999</v>
      </c>
      <c r="E9" s="66">
        <f t="shared" si="0"/>
        <v>897.88501260538567</v>
      </c>
      <c r="F9" s="62">
        <f t="shared" si="1"/>
        <v>3018.3826350000004</v>
      </c>
      <c r="G9" s="66">
        <f t="shared" si="2"/>
        <v>74.82375105044882</v>
      </c>
      <c r="H9" s="62">
        <f t="shared" si="3"/>
        <v>0</v>
      </c>
      <c r="I9" s="66">
        <f t="shared" si="4"/>
        <v>0</v>
      </c>
      <c r="J9" s="62">
        <f t="shared" si="5"/>
        <v>0</v>
      </c>
      <c r="K9" s="66">
        <f t="shared" si="6"/>
        <v>0</v>
      </c>
      <c r="L9" s="79">
        <f t="shared" si="7"/>
        <v>18.330258917004048</v>
      </c>
      <c r="M9" s="80">
        <f t="shared" si="8"/>
        <v>0.45439524929422354</v>
      </c>
      <c r="N9" s="79">
        <f t="shared" si="9"/>
        <v>9.1651294585020242</v>
      </c>
      <c r="O9" s="80">
        <f t="shared" si="10"/>
        <v>0.22719762464711177</v>
      </c>
      <c r="P9" s="79">
        <f t="shared" si="11"/>
        <v>3.6660517834008095</v>
      </c>
      <c r="Q9" s="80">
        <f t="shared" si="12"/>
        <v>9.0879049858844707E-2</v>
      </c>
      <c r="R9" s="24">
        <f t="shared" si="13"/>
        <v>18.330258917004052</v>
      </c>
      <c r="S9" s="24">
        <f t="shared" si="14"/>
        <v>0.45439524929422365</v>
      </c>
      <c r="T9" s="79">
        <f t="shared" si="15"/>
        <v>17.413745971153844</v>
      </c>
      <c r="U9" s="80">
        <f t="shared" si="16"/>
        <v>0.43167548682951234</v>
      </c>
      <c r="W9" s="37"/>
    </row>
    <row r="10" spans="1:23" x14ac:dyDescent="0.3">
      <c r="A10" s="17">
        <f t="shared" si="17"/>
        <v>2</v>
      </c>
      <c r="B10" s="62">
        <v>27694.880000000001</v>
      </c>
      <c r="C10" s="63"/>
      <c r="D10" s="62">
        <f t="shared" si="18"/>
        <v>37274.538992000002</v>
      </c>
      <c r="E10" s="66">
        <f t="shared" si="0"/>
        <v>924.01168550244302</v>
      </c>
      <c r="F10" s="62">
        <f t="shared" si="1"/>
        <v>3106.2115826666668</v>
      </c>
      <c r="G10" s="66">
        <f t="shared" si="2"/>
        <v>77.000973791870251</v>
      </c>
      <c r="H10" s="62">
        <f t="shared" si="3"/>
        <v>0</v>
      </c>
      <c r="I10" s="66">
        <f t="shared" si="4"/>
        <v>0</v>
      </c>
      <c r="J10" s="62">
        <f t="shared" si="5"/>
        <v>0</v>
      </c>
      <c r="K10" s="66">
        <f t="shared" si="6"/>
        <v>0</v>
      </c>
      <c r="L10" s="79">
        <f t="shared" si="7"/>
        <v>18.863633093117411</v>
      </c>
      <c r="M10" s="80">
        <f t="shared" si="8"/>
        <v>0.46761724974819996</v>
      </c>
      <c r="N10" s="79">
        <f t="shared" si="9"/>
        <v>9.4318165465587054</v>
      </c>
      <c r="O10" s="80">
        <f t="shared" si="10"/>
        <v>0.23380862487409998</v>
      </c>
      <c r="P10" s="79">
        <f t="shared" si="11"/>
        <v>3.7727266186234822</v>
      </c>
      <c r="Q10" s="80">
        <f t="shared" si="12"/>
        <v>9.3523449949639986E-2</v>
      </c>
      <c r="R10" s="24">
        <f t="shared" si="13"/>
        <v>18.863633093117411</v>
      </c>
      <c r="S10" s="24">
        <f t="shared" si="14"/>
        <v>0.46761724974819996</v>
      </c>
      <c r="T10" s="79">
        <f t="shared" si="15"/>
        <v>17.920451438461541</v>
      </c>
      <c r="U10" s="80">
        <f t="shared" si="16"/>
        <v>0.44423638726078996</v>
      </c>
      <c r="W10" s="37"/>
    </row>
    <row r="11" spans="1:23" x14ac:dyDescent="0.3">
      <c r="A11" s="17">
        <f t="shared" si="17"/>
        <v>3</v>
      </c>
      <c r="B11" s="62">
        <v>28477.96</v>
      </c>
      <c r="C11" s="63"/>
      <c r="D11" s="62">
        <f t="shared" si="18"/>
        <v>38328.486364000004</v>
      </c>
      <c r="E11" s="66">
        <f t="shared" si="0"/>
        <v>950.13835839950036</v>
      </c>
      <c r="F11" s="62">
        <f t="shared" si="1"/>
        <v>3194.0405303333337</v>
      </c>
      <c r="G11" s="66">
        <f t="shared" si="2"/>
        <v>79.178196533291697</v>
      </c>
      <c r="H11" s="62">
        <f t="shared" si="3"/>
        <v>0</v>
      </c>
      <c r="I11" s="66">
        <f t="shared" si="4"/>
        <v>0</v>
      </c>
      <c r="J11" s="62">
        <f t="shared" si="5"/>
        <v>0</v>
      </c>
      <c r="K11" s="66">
        <f t="shared" si="6"/>
        <v>0</v>
      </c>
      <c r="L11" s="79">
        <f t="shared" si="7"/>
        <v>19.39700726923077</v>
      </c>
      <c r="M11" s="80">
        <f t="shared" si="8"/>
        <v>0.48083925020217627</v>
      </c>
      <c r="N11" s="79">
        <f t="shared" si="9"/>
        <v>9.6985036346153848</v>
      </c>
      <c r="O11" s="80">
        <f t="shared" si="10"/>
        <v>0.24041962510108814</v>
      </c>
      <c r="P11" s="79">
        <f t="shared" si="11"/>
        <v>3.8794014538461541</v>
      </c>
      <c r="Q11" s="80">
        <f t="shared" si="12"/>
        <v>9.6167850040435252E-2</v>
      </c>
      <c r="R11" s="24">
        <f t="shared" si="13"/>
        <v>19.39700726923077</v>
      </c>
      <c r="S11" s="24">
        <f t="shared" si="14"/>
        <v>0.48083925020217627</v>
      </c>
      <c r="T11" s="79">
        <f t="shared" si="15"/>
        <v>18.427156905769234</v>
      </c>
      <c r="U11" s="80">
        <f t="shared" si="16"/>
        <v>0.45679728769206751</v>
      </c>
      <c r="W11" s="37"/>
    </row>
    <row r="12" spans="1:23" x14ac:dyDescent="0.3">
      <c r="A12" s="17">
        <f t="shared" si="17"/>
        <v>4</v>
      </c>
      <c r="B12" s="62">
        <v>29427.34</v>
      </c>
      <c r="C12" s="63"/>
      <c r="D12" s="62">
        <f t="shared" si="18"/>
        <v>39606.256906000002</v>
      </c>
      <c r="E12" s="66">
        <f t="shared" si="0"/>
        <v>981.81346275027954</v>
      </c>
      <c r="F12" s="62">
        <f t="shared" si="1"/>
        <v>3300.5214088333332</v>
      </c>
      <c r="G12" s="66">
        <f t="shared" si="2"/>
        <v>81.81778856252329</v>
      </c>
      <c r="H12" s="62">
        <f t="shared" si="3"/>
        <v>0</v>
      </c>
      <c r="I12" s="66">
        <f t="shared" si="4"/>
        <v>0</v>
      </c>
      <c r="J12" s="62">
        <f t="shared" si="5"/>
        <v>0</v>
      </c>
      <c r="K12" s="66">
        <f t="shared" si="6"/>
        <v>0</v>
      </c>
      <c r="L12" s="79">
        <f t="shared" si="7"/>
        <v>20.043652280364373</v>
      </c>
      <c r="M12" s="80">
        <f t="shared" si="8"/>
        <v>0.49686916131087022</v>
      </c>
      <c r="N12" s="79">
        <f t="shared" si="9"/>
        <v>10.021826140182187</v>
      </c>
      <c r="O12" s="80">
        <f t="shared" si="10"/>
        <v>0.24843458065543511</v>
      </c>
      <c r="P12" s="79">
        <f t="shared" si="11"/>
        <v>4.0087304560728745</v>
      </c>
      <c r="Q12" s="80">
        <f t="shared" si="12"/>
        <v>9.9373832262174042E-2</v>
      </c>
      <c r="R12" s="24">
        <f t="shared" si="13"/>
        <v>20.043652280364373</v>
      </c>
      <c r="S12" s="24">
        <f t="shared" si="14"/>
        <v>0.49686916131087022</v>
      </c>
      <c r="T12" s="79">
        <f t="shared" si="15"/>
        <v>19.041469666346156</v>
      </c>
      <c r="U12" s="80">
        <f t="shared" si="16"/>
        <v>0.47202570324532672</v>
      </c>
      <c r="W12" s="37"/>
    </row>
    <row r="13" spans="1:23" x14ac:dyDescent="0.3">
      <c r="A13" s="17">
        <f t="shared" si="17"/>
        <v>5</v>
      </c>
      <c r="B13" s="62">
        <v>30630.09</v>
      </c>
      <c r="C13" s="63"/>
      <c r="D13" s="62">
        <f>B13*$U$2</f>
        <v>41225.038131000001</v>
      </c>
      <c r="E13" s="66">
        <f t="shared" si="0"/>
        <v>1021.9420011204787</v>
      </c>
      <c r="F13" s="62">
        <f t="shared" si="1"/>
        <v>3435.4198442500006</v>
      </c>
      <c r="G13" s="66">
        <f t="shared" si="2"/>
        <v>85.161833426706579</v>
      </c>
      <c r="H13" s="62">
        <f t="shared" si="3"/>
        <v>0</v>
      </c>
      <c r="I13" s="66">
        <f t="shared" si="4"/>
        <v>0</v>
      </c>
      <c r="J13" s="62">
        <f t="shared" si="5"/>
        <v>0</v>
      </c>
      <c r="K13" s="66">
        <f t="shared" si="6"/>
        <v>0</v>
      </c>
      <c r="L13" s="79">
        <f t="shared" si="7"/>
        <v>20.862873548076923</v>
      </c>
      <c r="M13" s="80">
        <f t="shared" si="8"/>
        <v>0.51717712607311672</v>
      </c>
      <c r="N13" s="79">
        <f t="shared" si="9"/>
        <v>10.431436774038461</v>
      </c>
      <c r="O13" s="80">
        <f t="shared" si="10"/>
        <v>0.25858856303655836</v>
      </c>
      <c r="P13" s="79">
        <f t="shared" si="11"/>
        <v>4.1725747096153842</v>
      </c>
      <c r="Q13" s="80">
        <f t="shared" si="12"/>
        <v>0.10343542521462334</v>
      </c>
      <c r="R13" s="24">
        <f t="shared" si="13"/>
        <v>20.862873548076927</v>
      </c>
      <c r="S13" s="24">
        <f t="shared" si="14"/>
        <v>0.51717712607311683</v>
      </c>
      <c r="T13" s="79">
        <f t="shared" si="15"/>
        <v>19.819729870673079</v>
      </c>
      <c r="U13" s="80">
        <f t="shared" si="16"/>
        <v>0.49131826976946097</v>
      </c>
      <c r="W13" s="37"/>
    </row>
    <row r="14" spans="1:23" x14ac:dyDescent="0.3">
      <c r="A14" s="17">
        <f t="shared" si="17"/>
        <v>6</v>
      </c>
      <c r="B14" s="62">
        <v>30630.09</v>
      </c>
      <c r="C14" s="63"/>
      <c r="D14" s="62">
        <f t="shared" si="18"/>
        <v>41225.038131000001</v>
      </c>
      <c r="E14" s="66">
        <f t="shared" si="0"/>
        <v>1021.9420011204787</v>
      </c>
      <c r="F14" s="62">
        <f t="shared" si="1"/>
        <v>3435.4198442500006</v>
      </c>
      <c r="G14" s="66">
        <f t="shared" si="2"/>
        <v>85.161833426706579</v>
      </c>
      <c r="H14" s="62">
        <f t="shared" si="3"/>
        <v>0</v>
      </c>
      <c r="I14" s="66">
        <f t="shared" si="4"/>
        <v>0</v>
      </c>
      <c r="J14" s="62">
        <f t="shared" si="5"/>
        <v>0</v>
      </c>
      <c r="K14" s="66">
        <f t="shared" si="6"/>
        <v>0</v>
      </c>
      <c r="L14" s="79">
        <f t="shared" si="7"/>
        <v>20.862873548076923</v>
      </c>
      <c r="M14" s="80">
        <f t="shared" si="8"/>
        <v>0.51717712607311672</v>
      </c>
      <c r="N14" s="79">
        <f t="shared" si="9"/>
        <v>10.431436774038461</v>
      </c>
      <c r="O14" s="80">
        <f t="shared" si="10"/>
        <v>0.25858856303655836</v>
      </c>
      <c r="P14" s="79">
        <f t="shared" si="11"/>
        <v>4.1725747096153842</v>
      </c>
      <c r="Q14" s="80">
        <f t="shared" si="12"/>
        <v>0.10343542521462334</v>
      </c>
      <c r="R14" s="24">
        <f t="shared" si="13"/>
        <v>20.862873548076927</v>
      </c>
      <c r="S14" s="24">
        <f t="shared" si="14"/>
        <v>0.51717712607311683</v>
      </c>
      <c r="T14" s="79">
        <f t="shared" si="15"/>
        <v>19.819729870673079</v>
      </c>
      <c r="U14" s="80">
        <f t="shared" si="16"/>
        <v>0.49131826976946097</v>
      </c>
      <c r="W14" s="37"/>
    </row>
    <row r="15" spans="1:23" x14ac:dyDescent="0.3">
      <c r="A15" s="17">
        <f t="shared" si="17"/>
        <v>7</v>
      </c>
      <c r="B15" s="62">
        <v>31832.43</v>
      </c>
      <c r="C15" s="63"/>
      <c r="D15" s="62">
        <f t="shared" si="18"/>
        <v>42843.267537000007</v>
      </c>
      <c r="E15" s="66">
        <f t="shared" si="0"/>
        <v>1062.0568602549833</v>
      </c>
      <c r="F15" s="62">
        <f t="shared" si="1"/>
        <v>3570.2722947500001</v>
      </c>
      <c r="G15" s="66">
        <f t="shared" si="2"/>
        <v>88.504738354581946</v>
      </c>
      <c r="H15" s="62">
        <f t="shared" si="3"/>
        <v>0</v>
      </c>
      <c r="I15" s="66">
        <f t="shared" si="4"/>
        <v>0</v>
      </c>
      <c r="J15" s="62">
        <f t="shared" si="5"/>
        <v>0</v>
      </c>
      <c r="K15" s="66">
        <f t="shared" si="6"/>
        <v>0</v>
      </c>
      <c r="L15" s="79">
        <f t="shared" si="7"/>
        <v>21.681815555161947</v>
      </c>
      <c r="M15" s="80">
        <f t="shared" si="8"/>
        <v>0.53747816814523452</v>
      </c>
      <c r="N15" s="79">
        <f t="shared" si="9"/>
        <v>10.840907777580973</v>
      </c>
      <c r="O15" s="80">
        <f t="shared" si="10"/>
        <v>0.26873908407261726</v>
      </c>
      <c r="P15" s="79">
        <f t="shared" si="11"/>
        <v>4.336363111032389</v>
      </c>
      <c r="Q15" s="80">
        <f t="shared" si="12"/>
        <v>0.1074956336290469</v>
      </c>
      <c r="R15" s="24">
        <f t="shared" si="13"/>
        <v>21.681815555161943</v>
      </c>
      <c r="S15" s="24">
        <f t="shared" si="14"/>
        <v>0.53747816814523441</v>
      </c>
      <c r="T15" s="79">
        <f t="shared" si="15"/>
        <v>20.597724777403851</v>
      </c>
      <c r="U15" s="80">
        <f t="shared" si="16"/>
        <v>0.51060425973797285</v>
      </c>
      <c r="W15" s="37"/>
    </row>
    <row r="16" spans="1:23" x14ac:dyDescent="0.3">
      <c r="A16" s="17">
        <f t="shared" si="17"/>
        <v>8</v>
      </c>
      <c r="B16" s="62">
        <v>31832.43</v>
      </c>
      <c r="C16" s="63"/>
      <c r="D16" s="62">
        <f t="shared" si="18"/>
        <v>42843.267537000007</v>
      </c>
      <c r="E16" s="66">
        <f t="shared" si="0"/>
        <v>1062.0568602549833</v>
      </c>
      <c r="F16" s="62">
        <f t="shared" si="1"/>
        <v>3570.2722947500001</v>
      </c>
      <c r="G16" s="66">
        <f t="shared" si="2"/>
        <v>88.504738354581946</v>
      </c>
      <c r="H16" s="62">
        <f t="shared" si="3"/>
        <v>0</v>
      </c>
      <c r="I16" s="66">
        <f t="shared" si="4"/>
        <v>0</v>
      </c>
      <c r="J16" s="62">
        <f t="shared" si="5"/>
        <v>0</v>
      </c>
      <c r="K16" s="66">
        <f t="shared" si="6"/>
        <v>0</v>
      </c>
      <c r="L16" s="79">
        <f t="shared" si="7"/>
        <v>21.681815555161947</v>
      </c>
      <c r="M16" s="80">
        <f t="shared" si="8"/>
        <v>0.53747816814523452</v>
      </c>
      <c r="N16" s="79">
        <f t="shared" si="9"/>
        <v>10.840907777580973</v>
      </c>
      <c r="O16" s="80">
        <f t="shared" si="10"/>
        <v>0.26873908407261726</v>
      </c>
      <c r="P16" s="79">
        <f t="shared" si="11"/>
        <v>4.336363111032389</v>
      </c>
      <c r="Q16" s="80">
        <f t="shared" si="12"/>
        <v>0.1074956336290469</v>
      </c>
      <c r="R16" s="24">
        <f t="shared" si="13"/>
        <v>21.681815555161943</v>
      </c>
      <c r="S16" s="24">
        <f t="shared" si="14"/>
        <v>0.53747816814523441</v>
      </c>
      <c r="T16" s="79">
        <f t="shared" si="15"/>
        <v>20.597724777403851</v>
      </c>
      <c r="U16" s="80">
        <f t="shared" si="16"/>
        <v>0.51060425973797285</v>
      </c>
      <c r="W16" s="37"/>
    </row>
    <row r="17" spans="1:23" x14ac:dyDescent="0.3">
      <c r="A17" s="17">
        <f t="shared" si="17"/>
        <v>9</v>
      </c>
      <c r="B17" s="62">
        <v>33034.800000000003</v>
      </c>
      <c r="C17" s="63"/>
      <c r="D17" s="62">
        <f t="shared" si="18"/>
        <v>44461.53732000001</v>
      </c>
      <c r="E17" s="66">
        <f t="shared" si="0"/>
        <v>1102.172720309173</v>
      </c>
      <c r="F17" s="62">
        <f t="shared" si="1"/>
        <v>3705.1281100000006</v>
      </c>
      <c r="G17" s="66">
        <f t="shared" si="2"/>
        <v>91.847726692431081</v>
      </c>
      <c r="H17" s="62">
        <f t="shared" si="3"/>
        <v>0</v>
      </c>
      <c r="I17" s="66">
        <f t="shared" si="4"/>
        <v>0</v>
      </c>
      <c r="J17" s="62">
        <f t="shared" si="5"/>
        <v>0</v>
      </c>
      <c r="K17" s="66">
        <f t="shared" si="6"/>
        <v>0</v>
      </c>
      <c r="L17" s="79">
        <f t="shared" si="7"/>
        <v>22.500777995951424</v>
      </c>
      <c r="M17" s="80">
        <f t="shared" si="8"/>
        <v>0.55777971675565441</v>
      </c>
      <c r="N17" s="79">
        <f t="shared" si="9"/>
        <v>11.250388997975712</v>
      </c>
      <c r="O17" s="80">
        <f t="shared" si="10"/>
        <v>0.2788898583778272</v>
      </c>
      <c r="P17" s="79">
        <f t="shared" si="11"/>
        <v>4.5001555991902844</v>
      </c>
      <c r="Q17" s="80">
        <f t="shared" si="12"/>
        <v>0.11155594335113088</v>
      </c>
      <c r="R17" s="24">
        <f t="shared" si="13"/>
        <v>22.50077799595142</v>
      </c>
      <c r="S17" s="24">
        <f t="shared" si="14"/>
        <v>0.5577797167556543</v>
      </c>
      <c r="T17" s="79">
        <f t="shared" si="15"/>
        <v>21.37573909615385</v>
      </c>
      <c r="U17" s="80">
        <f t="shared" si="16"/>
        <v>0.52989073091787164</v>
      </c>
      <c r="W17" s="37"/>
    </row>
    <row r="18" spans="1:23" x14ac:dyDescent="0.3">
      <c r="A18" s="17">
        <f t="shared" si="17"/>
        <v>10</v>
      </c>
      <c r="B18" s="62">
        <v>33116.01</v>
      </c>
      <c r="C18" s="63"/>
      <c r="D18" s="62">
        <f t="shared" si="18"/>
        <v>44570.837859000007</v>
      </c>
      <c r="E18" s="66">
        <f t="shared" si="0"/>
        <v>1104.8822098964054</v>
      </c>
      <c r="F18" s="62">
        <f t="shared" si="1"/>
        <v>3714.2364882500001</v>
      </c>
      <c r="G18" s="66">
        <f t="shared" si="2"/>
        <v>92.073517491367113</v>
      </c>
      <c r="H18" s="62">
        <f t="shared" si="3"/>
        <v>0</v>
      </c>
      <c r="I18" s="66">
        <f t="shared" si="4"/>
        <v>0</v>
      </c>
      <c r="J18" s="62">
        <f t="shared" si="5"/>
        <v>0</v>
      </c>
      <c r="K18" s="66">
        <f t="shared" si="6"/>
        <v>0</v>
      </c>
      <c r="L18" s="79">
        <f t="shared" si="7"/>
        <v>22.556092033906886</v>
      </c>
      <c r="M18" s="80">
        <f t="shared" si="8"/>
        <v>0.55915091593947641</v>
      </c>
      <c r="N18" s="79">
        <f t="shared" si="9"/>
        <v>11.278046016953443</v>
      </c>
      <c r="O18" s="80">
        <f t="shared" si="10"/>
        <v>0.27957545796973821</v>
      </c>
      <c r="P18" s="79">
        <f t="shared" si="11"/>
        <v>4.511218406781377</v>
      </c>
      <c r="Q18" s="80">
        <f t="shared" si="12"/>
        <v>0.11183018318789528</v>
      </c>
      <c r="R18" s="24">
        <f t="shared" si="13"/>
        <v>22.556092033906886</v>
      </c>
      <c r="S18" s="24">
        <f t="shared" si="14"/>
        <v>0.55915091593947641</v>
      </c>
      <c r="T18" s="79">
        <f t="shared" si="15"/>
        <v>21.42828743221154</v>
      </c>
      <c r="U18" s="80">
        <f t="shared" si="16"/>
        <v>0.53119337014250256</v>
      </c>
      <c r="W18" s="37"/>
    </row>
    <row r="19" spans="1:23" x14ac:dyDescent="0.3">
      <c r="A19" s="17">
        <f t="shared" si="17"/>
        <v>11</v>
      </c>
      <c r="B19" s="62">
        <v>34237.14</v>
      </c>
      <c r="C19" s="63"/>
      <c r="D19" s="62">
        <f t="shared" si="18"/>
        <v>46079.766726000002</v>
      </c>
      <c r="E19" s="66">
        <f t="shared" si="0"/>
        <v>1142.2875794436775</v>
      </c>
      <c r="F19" s="62">
        <f t="shared" si="1"/>
        <v>3839.9805605000001</v>
      </c>
      <c r="G19" s="66">
        <f t="shared" si="2"/>
        <v>95.190631620306448</v>
      </c>
      <c r="H19" s="62">
        <f t="shared" si="3"/>
        <v>0</v>
      </c>
      <c r="I19" s="66">
        <f t="shared" si="4"/>
        <v>0</v>
      </c>
      <c r="J19" s="62">
        <f t="shared" si="5"/>
        <v>0</v>
      </c>
      <c r="K19" s="66">
        <f t="shared" si="6"/>
        <v>0</v>
      </c>
      <c r="L19" s="79">
        <f t="shared" si="7"/>
        <v>23.319720003036437</v>
      </c>
      <c r="M19" s="80">
        <f t="shared" si="8"/>
        <v>0.57808075882777188</v>
      </c>
      <c r="N19" s="79">
        <f t="shared" si="9"/>
        <v>11.659860001518219</v>
      </c>
      <c r="O19" s="80">
        <f t="shared" si="10"/>
        <v>0.28904037941388594</v>
      </c>
      <c r="P19" s="79">
        <f t="shared" si="11"/>
        <v>4.6639440006072874</v>
      </c>
      <c r="Q19" s="80">
        <f t="shared" si="12"/>
        <v>0.11561615176555438</v>
      </c>
      <c r="R19" s="24">
        <f t="shared" si="13"/>
        <v>23.319720003036437</v>
      </c>
      <c r="S19" s="24">
        <f t="shared" si="14"/>
        <v>0.57808075882777188</v>
      </c>
      <c r="T19" s="79">
        <f t="shared" si="15"/>
        <v>22.153734002884615</v>
      </c>
      <c r="U19" s="80">
        <f t="shared" si="16"/>
        <v>0.54917672088638336</v>
      </c>
      <c r="W19" s="37"/>
    </row>
    <row r="20" spans="1:23" x14ac:dyDescent="0.3">
      <c r="A20" s="17">
        <f t="shared" si="17"/>
        <v>12</v>
      </c>
      <c r="B20" s="62">
        <v>34587.39</v>
      </c>
      <c r="C20" s="63"/>
      <c r="D20" s="62">
        <f t="shared" si="18"/>
        <v>46551.168201</v>
      </c>
      <c r="E20" s="66">
        <f t="shared" si="0"/>
        <v>1153.9733167657828</v>
      </c>
      <c r="F20" s="62">
        <f t="shared" si="1"/>
        <v>3879.2640167499999</v>
      </c>
      <c r="G20" s="66">
        <f t="shared" si="2"/>
        <v>96.164443063815227</v>
      </c>
      <c r="H20" s="62">
        <f t="shared" si="3"/>
        <v>0</v>
      </c>
      <c r="I20" s="66">
        <f t="shared" si="4"/>
        <v>0</v>
      </c>
      <c r="J20" s="62">
        <f t="shared" si="5"/>
        <v>0</v>
      </c>
      <c r="K20" s="66">
        <f t="shared" si="6"/>
        <v>0</v>
      </c>
      <c r="L20" s="79">
        <f t="shared" si="7"/>
        <v>23.558283502530365</v>
      </c>
      <c r="M20" s="80">
        <f t="shared" si="8"/>
        <v>0.58399459350495075</v>
      </c>
      <c r="N20" s="79">
        <f t="shared" si="9"/>
        <v>11.779141751265183</v>
      </c>
      <c r="O20" s="80">
        <f t="shared" si="10"/>
        <v>0.29199729675247538</v>
      </c>
      <c r="P20" s="79">
        <f t="shared" si="11"/>
        <v>4.7116567005060732</v>
      </c>
      <c r="Q20" s="80">
        <f t="shared" si="12"/>
        <v>0.11679891870099017</v>
      </c>
      <c r="R20" s="24">
        <f t="shared" si="13"/>
        <v>23.558283502530365</v>
      </c>
      <c r="S20" s="24">
        <f t="shared" si="14"/>
        <v>0.58399459350495075</v>
      </c>
      <c r="T20" s="79">
        <f t="shared" si="15"/>
        <v>22.380369327403848</v>
      </c>
      <c r="U20" s="80">
        <f t="shared" si="16"/>
        <v>0.55479486382970333</v>
      </c>
      <c r="W20" s="37"/>
    </row>
    <row r="21" spans="1:23" x14ac:dyDescent="0.3">
      <c r="A21" s="17">
        <f t="shared" si="17"/>
        <v>13</v>
      </c>
      <c r="B21" s="62">
        <v>35439.480000000003</v>
      </c>
      <c r="C21" s="63"/>
      <c r="D21" s="62">
        <f t="shared" si="18"/>
        <v>47697.996132000007</v>
      </c>
      <c r="E21" s="66">
        <f t="shared" si="0"/>
        <v>1182.402438578182</v>
      </c>
      <c r="F21" s="62">
        <f t="shared" si="1"/>
        <v>3974.8330110000006</v>
      </c>
      <c r="G21" s="66">
        <f t="shared" si="2"/>
        <v>98.533536548181843</v>
      </c>
      <c r="H21" s="62">
        <f t="shared" si="3"/>
        <v>0</v>
      </c>
      <c r="I21" s="66">
        <f t="shared" si="4"/>
        <v>0</v>
      </c>
      <c r="J21" s="62">
        <f t="shared" si="5"/>
        <v>0</v>
      </c>
      <c r="K21" s="66">
        <f t="shared" si="6"/>
        <v>0</v>
      </c>
      <c r="L21" s="79">
        <f t="shared" si="7"/>
        <v>24.138662010121461</v>
      </c>
      <c r="M21" s="80">
        <f t="shared" si="8"/>
        <v>0.59838180089988968</v>
      </c>
      <c r="N21" s="79">
        <f t="shared" si="9"/>
        <v>12.069331005060731</v>
      </c>
      <c r="O21" s="80">
        <f t="shared" si="10"/>
        <v>0.29919090044994484</v>
      </c>
      <c r="P21" s="79">
        <f t="shared" si="11"/>
        <v>4.8277324020242922</v>
      </c>
      <c r="Q21" s="80">
        <f t="shared" si="12"/>
        <v>0.11967636017997794</v>
      </c>
      <c r="R21" s="24">
        <f t="shared" si="13"/>
        <v>24.138662010121461</v>
      </c>
      <c r="S21" s="24">
        <f t="shared" si="14"/>
        <v>0.59838180089988968</v>
      </c>
      <c r="T21" s="79">
        <f t="shared" si="15"/>
        <v>22.931728909615387</v>
      </c>
      <c r="U21" s="80">
        <f t="shared" si="16"/>
        <v>0.56846271085489519</v>
      </c>
      <c r="W21" s="37"/>
    </row>
    <row r="22" spans="1:23" x14ac:dyDescent="0.3">
      <c r="A22" s="17">
        <f t="shared" si="17"/>
        <v>14</v>
      </c>
      <c r="B22" s="62">
        <v>36058.730000000003</v>
      </c>
      <c r="C22" s="63"/>
      <c r="D22" s="62">
        <f t="shared" si="18"/>
        <v>48531.44470700001</v>
      </c>
      <c r="E22" s="66">
        <f t="shared" si="0"/>
        <v>1203.0630890755806</v>
      </c>
      <c r="F22" s="62">
        <f t="shared" si="1"/>
        <v>4044.2870589166673</v>
      </c>
      <c r="G22" s="66">
        <f t="shared" si="2"/>
        <v>100.25525742296503</v>
      </c>
      <c r="H22" s="62">
        <f t="shared" si="3"/>
        <v>0</v>
      </c>
      <c r="I22" s="66">
        <f t="shared" si="4"/>
        <v>0</v>
      </c>
      <c r="J22" s="62">
        <f t="shared" si="5"/>
        <v>0</v>
      </c>
      <c r="K22" s="66">
        <f t="shared" si="6"/>
        <v>0</v>
      </c>
      <c r="L22" s="79">
        <f t="shared" si="7"/>
        <v>24.56044772621458</v>
      </c>
      <c r="M22" s="80">
        <f t="shared" si="8"/>
        <v>0.60883759568602247</v>
      </c>
      <c r="N22" s="79">
        <f t="shared" si="9"/>
        <v>12.28022386310729</v>
      </c>
      <c r="O22" s="80">
        <f t="shared" si="10"/>
        <v>0.30441879784301124</v>
      </c>
      <c r="P22" s="79">
        <f t="shared" si="11"/>
        <v>4.9120895452429156</v>
      </c>
      <c r="Q22" s="80">
        <f t="shared" si="12"/>
        <v>0.12176751913720449</v>
      </c>
      <c r="R22" s="24">
        <f t="shared" si="13"/>
        <v>24.56044772621458</v>
      </c>
      <c r="S22" s="24">
        <f t="shared" si="14"/>
        <v>0.60883759568602247</v>
      </c>
      <c r="T22" s="79">
        <f t="shared" si="15"/>
        <v>23.33242533990385</v>
      </c>
      <c r="U22" s="80">
        <f t="shared" si="16"/>
        <v>0.57839571590172134</v>
      </c>
      <c r="W22" s="37"/>
    </row>
    <row r="23" spans="1:23" x14ac:dyDescent="0.3">
      <c r="A23" s="17">
        <f t="shared" si="17"/>
        <v>15</v>
      </c>
      <c r="B23" s="62">
        <v>36641.86</v>
      </c>
      <c r="C23" s="63"/>
      <c r="D23" s="62">
        <f t="shared" si="18"/>
        <v>49316.279374000005</v>
      </c>
      <c r="E23" s="66">
        <f t="shared" si="0"/>
        <v>1222.5186322722666</v>
      </c>
      <c r="F23" s="62">
        <f t="shared" si="1"/>
        <v>4109.6899478333335</v>
      </c>
      <c r="G23" s="66">
        <f t="shared" si="2"/>
        <v>101.87655268935553</v>
      </c>
      <c r="H23" s="62">
        <f t="shared" si="3"/>
        <v>0</v>
      </c>
      <c r="I23" s="66">
        <f t="shared" si="4"/>
        <v>0</v>
      </c>
      <c r="J23" s="62">
        <f t="shared" si="5"/>
        <v>0</v>
      </c>
      <c r="K23" s="66">
        <f t="shared" si="6"/>
        <v>0</v>
      </c>
      <c r="L23" s="79">
        <f t="shared" si="7"/>
        <v>24.957631262145753</v>
      </c>
      <c r="M23" s="80">
        <f t="shared" si="8"/>
        <v>0.61868351835641022</v>
      </c>
      <c r="N23" s="79">
        <f t="shared" si="9"/>
        <v>12.478815631072877</v>
      </c>
      <c r="O23" s="80">
        <f t="shared" si="10"/>
        <v>0.30934175917820511</v>
      </c>
      <c r="P23" s="79">
        <f t="shared" si="11"/>
        <v>4.9915262524291508</v>
      </c>
      <c r="Q23" s="80">
        <f t="shared" si="12"/>
        <v>0.12373670367128205</v>
      </c>
      <c r="R23" s="24">
        <f t="shared" si="13"/>
        <v>24.957631262145746</v>
      </c>
      <c r="S23" s="24">
        <f t="shared" si="14"/>
        <v>0.61868351835641011</v>
      </c>
      <c r="T23" s="79">
        <f t="shared" si="15"/>
        <v>23.709749699038465</v>
      </c>
      <c r="U23" s="80">
        <f t="shared" si="16"/>
        <v>0.58774934243858967</v>
      </c>
      <c r="W23" s="37"/>
    </row>
    <row r="24" spans="1:23" x14ac:dyDescent="0.3">
      <c r="A24" s="17">
        <f t="shared" si="17"/>
        <v>16</v>
      </c>
      <c r="B24" s="62">
        <v>37530.080000000002</v>
      </c>
      <c r="C24" s="63"/>
      <c r="D24" s="62">
        <f t="shared" si="18"/>
        <v>50511.734672000006</v>
      </c>
      <c r="E24" s="66">
        <f t="shared" si="0"/>
        <v>1252.1531950252729</v>
      </c>
      <c r="F24" s="62">
        <f t="shared" si="1"/>
        <v>4209.3112226666672</v>
      </c>
      <c r="G24" s="66">
        <f t="shared" si="2"/>
        <v>104.3460995854394</v>
      </c>
      <c r="H24" s="62">
        <f t="shared" si="3"/>
        <v>0</v>
      </c>
      <c r="I24" s="66">
        <f t="shared" si="4"/>
        <v>0</v>
      </c>
      <c r="J24" s="62">
        <f t="shared" si="5"/>
        <v>0</v>
      </c>
      <c r="K24" s="66">
        <f t="shared" si="6"/>
        <v>0</v>
      </c>
      <c r="L24" s="79">
        <f t="shared" si="7"/>
        <v>25.562618761133606</v>
      </c>
      <c r="M24" s="80">
        <f t="shared" si="8"/>
        <v>0.63368076671319473</v>
      </c>
      <c r="N24" s="79">
        <f t="shared" si="9"/>
        <v>12.781309380566803</v>
      </c>
      <c r="O24" s="80">
        <f t="shared" si="10"/>
        <v>0.31684038335659737</v>
      </c>
      <c r="P24" s="79">
        <f t="shared" si="11"/>
        <v>5.1125237522267213</v>
      </c>
      <c r="Q24" s="80">
        <f t="shared" si="12"/>
        <v>0.12673615334263896</v>
      </c>
      <c r="R24" s="24">
        <f t="shared" si="13"/>
        <v>25.562618761133606</v>
      </c>
      <c r="S24" s="24">
        <f t="shared" si="14"/>
        <v>0.63368076671319473</v>
      </c>
      <c r="T24" s="79">
        <f t="shared" si="15"/>
        <v>24.284487823076926</v>
      </c>
      <c r="U24" s="80">
        <f t="shared" si="16"/>
        <v>0.60199672837753504</v>
      </c>
      <c r="W24" s="37"/>
    </row>
    <row r="25" spans="1:23" x14ac:dyDescent="0.3">
      <c r="A25" s="17">
        <f t="shared" si="17"/>
        <v>17</v>
      </c>
      <c r="B25" s="62">
        <v>37844.61</v>
      </c>
      <c r="C25" s="63"/>
      <c r="D25" s="62">
        <f t="shared" si="18"/>
        <v>50935.060599000004</v>
      </c>
      <c r="E25" s="66">
        <f t="shared" si="0"/>
        <v>1262.6471706424657</v>
      </c>
      <c r="F25" s="62">
        <f t="shared" si="1"/>
        <v>4244.5883832500003</v>
      </c>
      <c r="G25" s="66">
        <f t="shared" si="2"/>
        <v>105.22059755353881</v>
      </c>
      <c r="H25" s="62">
        <f t="shared" si="3"/>
        <v>0</v>
      </c>
      <c r="I25" s="66">
        <f t="shared" si="4"/>
        <v>0</v>
      </c>
      <c r="J25" s="62">
        <f t="shared" si="5"/>
        <v>0</v>
      </c>
      <c r="K25" s="66">
        <f t="shared" si="6"/>
        <v>0</v>
      </c>
      <c r="L25" s="79">
        <f t="shared" si="7"/>
        <v>25.776852529858303</v>
      </c>
      <c r="M25" s="80">
        <f t="shared" si="8"/>
        <v>0.63899148311865683</v>
      </c>
      <c r="N25" s="79">
        <f t="shared" si="9"/>
        <v>12.888426264929151</v>
      </c>
      <c r="O25" s="80">
        <f t="shared" si="10"/>
        <v>0.31949574155932842</v>
      </c>
      <c r="P25" s="79">
        <f t="shared" si="11"/>
        <v>5.1553705059716606</v>
      </c>
      <c r="Q25" s="80">
        <f t="shared" si="12"/>
        <v>0.12779829662373135</v>
      </c>
      <c r="R25" s="24">
        <f t="shared" si="13"/>
        <v>25.776852529858299</v>
      </c>
      <c r="S25" s="24">
        <f t="shared" si="14"/>
        <v>0.63899148311865672</v>
      </c>
      <c r="T25" s="79">
        <f t="shared" si="15"/>
        <v>24.488009903365388</v>
      </c>
      <c r="U25" s="80">
        <f t="shared" si="16"/>
        <v>0.60704190896272392</v>
      </c>
      <c r="W25" s="37"/>
    </row>
    <row r="26" spans="1:23" x14ac:dyDescent="0.3">
      <c r="A26" s="17">
        <f t="shared" si="17"/>
        <v>18</v>
      </c>
      <c r="B26" s="62">
        <v>39001.449999999997</v>
      </c>
      <c r="C26" s="63"/>
      <c r="D26" s="62">
        <f t="shared" si="18"/>
        <v>52492.051554999998</v>
      </c>
      <c r="E26" s="66">
        <f t="shared" si="0"/>
        <v>1301.2439682547551</v>
      </c>
      <c r="F26" s="62">
        <f t="shared" si="1"/>
        <v>4374.3376295833332</v>
      </c>
      <c r="G26" s="66">
        <f t="shared" si="2"/>
        <v>108.43699735456293</v>
      </c>
      <c r="H26" s="62">
        <f t="shared" si="3"/>
        <v>0</v>
      </c>
      <c r="I26" s="66">
        <f t="shared" si="4"/>
        <v>0</v>
      </c>
      <c r="J26" s="62">
        <f t="shared" si="5"/>
        <v>0</v>
      </c>
      <c r="K26" s="66">
        <f t="shared" si="6"/>
        <v>0</v>
      </c>
      <c r="L26" s="79">
        <f t="shared" si="7"/>
        <v>26.564803418522267</v>
      </c>
      <c r="M26" s="80">
        <f t="shared" si="8"/>
        <v>0.65852427543256842</v>
      </c>
      <c r="N26" s="79">
        <f t="shared" si="9"/>
        <v>13.282401709261134</v>
      </c>
      <c r="O26" s="80">
        <f t="shared" si="10"/>
        <v>0.32926213771628421</v>
      </c>
      <c r="P26" s="79">
        <f t="shared" si="11"/>
        <v>5.3129606837044534</v>
      </c>
      <c r="Q26" s="80">
        <f t="shared" si="12"/>
        <v>0.13170485508651369</v>
      </c>
      <c r="R26" s="24">
        <f t="shared" si="13"/>
        <v>26.564803418522267</v>
      </c>
      <c r="S26" s="24">
        <f t="shared" si="14"/>
        <v>0.65852427543256842</v>
      </c>
      <c r="T26" s="79">
        <f t="shared" si="15"/>
        <v>25.236563247596152</v>
      </c>
      <c r="U26" s="80">
        <f t="shared" si="16"/>
        <v>0.62559806166094001</v>
      </c>
      <c r="W26" s="37"/>
    </row>
    <row r="27" spans="1:23" x14ac:dyDescent="0.3">
      <c r="A27" s="17">
        <f t="shared" si="17"/>
        <v>19</v>
      </c>
      <c r="B27" s="62">
        <v>39046.949999999997</v>
      </c>
      <c r="C27" s="63"/>
      <c r="D27" s="62">
        <f t="shared" si="18"/>
        <v>52553.290005000003</v>
      </c>
      <c r="E27" s="66">
        <f t="shared" si="0"/>
        <v>1302.7620297769702</v>
      </c>
      <c r="F27" s="62">
        <f t="shared" si="1"/>
        <v>4379.4408337499999</v>
      </c>
      <c r="G27" s="66">
        <f t="shared" si="2"/>
        <v>108.56350248141418</v>
      </c>
      <c r="H27" s="62">
        <f t="shared" si="3"/>
        <v>0</v>
      </c>
      <c r="I27" s="66">
        <f t="shared" si="4"/>
        <v>0</v>
      </c>
      <c r="J27" s="62">
        <f t="shared" si="5"/>
        <v>0</v>
      </c>
      <c r="K27" s="66">
        <f t="shared" si="6"/>
        <v>0</v>
      </c>
      <c r="L27" s="79">
        <f t="shared" si="7"/>
        <v>26.59579453694332</v>
      </c>
      <c r="M27" s="80">
        <f t="shared" si="8"/>
        <v>0.65929252519077441</v>
      </c>
      <c r="N27" s="79">
        <f t="shared" si="9"/>
        <v>13.29789726847166</v>
      </c>
      <c r="O27" s="80">
        <f t="shared" si="10"/>
        <v>0.32964626259538721</v>
      </c>
      <c r="P27" s="79">
        <f t="shared" si="11"/>
        <v>5.3191589073886636</v>
      </c>
      <c r="Q27" s="80">
        <f t="shared" si="12"/>
        <v>0.13185850503815486</v>
      </c>
      <c r="R27" s="24">
        <f t="shared" si="13"/>
        <v>26.595794536943323</v>
      </c>
      <c r="S27" s="24">
        <f t="shared" si="14"/>
        <v>0.65929252519077453</v>
      </c>
      <c r="T27" s="79">
        <f t="shared" si="15"/>
        <v>25.266004810096156</v>
      </c>
      <c r="U27" s="80">
        <f t="shared" si="16"/>
        <v>0.62632789893123575</v>
      </c>
      <c r="W27" s="37"/>
    </row>
    <row r="28" spans="1:23" x14ac:dyDescent="0.3">
      <c r="A28" s="17">
        <f t="shared" si="17"/>
        <v>20</v>
      </c>
      <c r="B28" s="62">
        <v>40472.800000000003</v>
      </c>
      <c r="C28" s="63"/>
      <c r="D28" s="62">
        <f t="shared" si="18"/>
        <v>54472.341520000009</v>
      </c>
      <c r="E28" s="66">
        <f t="shared" si="0"/>
        <v>1350.3340742044479</v>
      </c>
      <c r="F28" s="62">
        <f t="shared" si="1"/>
        <v>4539.3617933333344</v>
      </c>
      <c r="G28" s="66">
        <f t="shared" si="2"/>
        <v>112.52783951703734</v>
      </c>
      <c r="H28" s="62">
        <f t="shared" si="3"/>
        <v>0</v>
      </c>
      <c r="I28" s="66">
        <f t="shared" si="4"/>
        <v>0</v>
      </c>
      <c r="J28" s="62">
        <f t="shared" si="5"/>
        <v>0</v>
      </c>
      <c r="K28" s="66">
        <f t="shared" si="6"/>
        <v>0</v>
      </c>
      <c r="L28" s="79">
        <f t="shared" si="7"/>
        <v>27.566974453441301</v>
      </c>
      <c r="M28" s="80">
        <f t="shared" si="8"/>
        <v>0.6833674464597409</v>
      </c>
      <c r="N28" s="79">
        <f t="shared" si="9"/>
        <v>13.78348722672065</v>
      </c>
      <c r="O28" s="80">
        <f t="shared" si="10"/>
        <v>0.34168372322987045</v>
      </c>
      <c r="P28" s="79">
        <f t="shared" si="11"/>
        <v>5.5133948906882599</v>
      </c>
      <c r="Q28" s="80">
        <f t="shared" si="12"/>
        <v>0.13667348929194817</v>
      </c>
      <c r="R28" s="24">
        <f t="shared" si="13"/>
        <v>27.566974453441304</v>
      </c>
      <c r="S28" s="24">
        <f t="shared" si="14"/>
        <v>0.6833674464597409</v>
      </c>
      <c r="T28" s="79">
        <f t="shared" si="15"/>
        <v>26.188625730769235</v>
      </c>
      <c r="U28" s="80">
        <f t="shared" si="16"/>
        <v>0.64919907413675382</v>
      </c>
      <c r="W28" s="37"/>
    </row>
    <row r="29" spans="1:23" x14ac:dyDescent="0.3">
      <c r="A29" s="17">
        <f t="shared" si="17"/>
        <v>21</v>
      </c>
      <c r="B29" s="62">
        <v>40506.44</v>
      </c>
      <c r="C29" s="63"/>
      <c r="D29" s="62">
        <f t="shared" si="18"/>
        <v>54517.617596000004</v>
      </c>
      <c r="E29" s="66">
        <f t="shared" si="0"/>
        <v>1351.4564388112019</v>
      </c>
      <c r="F29" s="62">
        <f t="shared" si="1"/>
        <v>4543.1347996666673</v>
      </c>
      <c r="G29" s="66">
        <f t="shared" si="2"/>
        <v>112.6213699009335</v>
      </c>
      <c r="H29" s="62">
        <f t="shared" si="3"/>
        <v>0</v>
      </c>
      <c r="I29" s="66">
        <f t="shared" si="4"/>
        <v>0</v>
      </c>
      <c r="J29" s="62">
        <f t="shared" si="5"/>
        <v>0</v>
      </c>
      <c r="K29" s="66">
        <f t="shared" si="6"/>
        <v>0</v>
      </c>
      <c r="L29" s="79">
        <f t="shared" si="7"/>
        <v>27.589887447368422</v>
      </c>
      <c r="M29" s="80">
        <f t="shared" si="8"/>
        <v>0.68393544474251111</v>
      </c>
      <c r="N29" s="79">
        <f t="shared" si="9"/>
        <v>13.794943723684211</v>
      </c>
      <c r="O29" s="80">
        <f t="shared" si="10"/>
        <v>0.34196772237125556</v>
      </c>
      <c r="P29" s="79">
        <f t="shared" si="11"/>
        <v>5.5179774894736848</v>
      </c>
      <c r="Q29" s="80">
        <f t="shared" si="12"/>
        <v>0.13678708894850222</v>
      </c>
      <c r="R29" s="24">
        <f t="shared" si="13"/>
        <v>27.589887447368426</v>
      </c>
      <c r="S29" s="24">
        <f t="shared" si="14"/>
        <v>0.68393544474251111</v>
      </c>
      <c r="T29" s="79">
        <f t="shared" si="15"/>
        <v>26.210393075000002</v>
      </c>
      <c r="U29" s="80">
        <f t="shared" si="16"/>
        <v>0.64973867250538553</v>
      </c>
      <c r="W29" s="37"/>
    </row>
    <row r="30" spans="1:23" x14ac:dyDescent="0.3">
      <c r="A30" s="17">
        <f t="shared" si="17"/>
        <v>22</v>
      </c>
      <c r="B30" s="62">
        <v>41944.17</v>
      </c>
      <c r="C30" s="63"/>
      <c r="D30" s="62">
        <f t="shared" si="18"/>
        <v>56452.658403000001</v>
      </c>
      <c r="E30" s="66">
        <f t="shared" si="0"/>
        <v>1399.4248474339302</v>
      </c>
      <c r="F30" s="62">
        <f t="shared" si="1"/>
        <v>4704.3882002500004</v>
      </c>
      <c r="G30" s="66">
        <f t="shared" si="2"/>
        <v>116.61873728616087</v>
      </c>
      <c r="H30" s="62">
        <f t="shared" si="3"/>
        <v>0</v>
      </c>
      <c r="I30" s="66">
        <f t="shared" si="4"/>
        <v>0</v>
      </c>
      <c r="J30" s="62">
        <f t="shared" si="5"/>
        <v>0</v>
      </c>
      <c r="K30" s="66">
        <f t="shared" si="6"/>
        <v>0</v>
      </c>
      <c r="L30" s="79">
        <f t="shared" si="7"/>
        <v>28.569159110829961</v>
      </c>
      <c r="M30" s="80">
        <f t="shared" si="8"/>
        <v>0.70821095517911448</v>
      </c>
      <c r="N30" s="79">
        <f t="shared" si="9"/>
        <v>14.284579555414981</v>
      </c>
      <c r="O30" s="80">
        <f t="shared" si="10"/>
        <v>0.35410547758955724</v>
      </c>
      <c r="P30" s="79">
        <f t="shared" si="11"/>
        <v>5.7138318221659921</v>
      </c>
      <c r="Q30" s="80">
        <f t="shared" si="12"/>
        <v>0.1416421910358229</v>
      </c>
      <c r="R30" s="24">
        <f t="shared" si="13"/>
        <v>28.569159110829961</v>
      </c>
      <c r="S30" s="24">
        <f t="shared" si="14"/>
        <v>0.70821095517911448</v>
      </c>
      <c r="T30" s="79">
        <f t="shared" si="15"/>
        <v>27.140701155288461</v>
      </c>
      <c r="U30" s="80">
        <f t="shared" si="16"/>
        <v>0.67280040742015867</v>
      </c>
      <c r="W30" s="37"/>
    </row>
    <row r="31" spans="1:23" x14ac:dyDescent="0.3">
      <c r="A31" s="17">
        <f t="shared" si="17"/>
        <v>23</v>
      </c>
      <c r="B31" s="62">
        <v>43415.519999999997</v>
      </c>
      <c r="C31" s="63"/>
      <c r="D31" s="62">
        <f t="shared" si="18"/>
        <v>58432.948367999998</v>
      </c>
      <c r="E31" s="66">
        <f t="shared" si="0"/>
        <v>1448.5149533836227</v>
      </c>
      <c r="F31" s="62">
        <f t="shared" si="1"/>
        <v>4869.4123639999998</v>
      </c>
      <c r="G31" s="66">
        <f t="shared" si="2"/>
        <v>120.70957944863521</v>
      </c>
      <c r="H31" s="62">
        <f t="shared" si="3"/>
        <v>0</v>
      </c>
      <c r="I31" s="66">
        <f t="shared" si="4"/>
        <v>0</v>
      </c>
      <c r="J31" s="62">
        <f t="shared" si="5"/>
        <v>0</v>
      </c>
      <c r="K31" s="66">
        <f t="shared" si="6"/>
        <v>0</v>
      </c>
      <c r="L31" s="79">
        <f t="shared" si="7"/>
        <v>29.571330145748988</v>
      </c>
      <c r="M31" s="80">
        <f t="shared" si="8"/>
        <v>0.73305412620628674</v>
      </c>
      <c r="N31" s="79">
        <f t="shared" si="9"/>
        <v>14.785665072874494</v>
      </c>
      <c r="O31" s="80">
        <f t="shared" si="10"/>
        <v>0.36652706310314337</v>
      </c>
      <c r="P31" s="79">
        <f t="shared" si="11"/>
        <v>5.9142660291497977</v>
      </c>
      <c r="Q31" s="80">
        <f t="shared" si="12"/>
        <v>0.14661082524125735</v>
      </c>
      <c r="R31" s="24">
        <f t="shared" si="13"/>
        <v>29.571330145748988</v>
      </c>
      <c r="S31" s="24">
        <f t="shared" si="14"/>
        <v>0.73305412620628674</v>
      </c>
      <c r="T31" s="79">
        <f t="shared" si="15"/>
        <v>28.092763638461538</v>
      </c>
      <c r="U31" s="80">
        <f t="shared" si="16"/>
        <v>0.69640141989597237</v>
      </c>
      <c r="W31" s="37"/>
    </row>
    <row r="32" spans="1:23" x14ac:dyDescent="0.3">
      <c r="A32" s="17">
        <f t="shared" si="17"/>
        <v>24</v>
      </c>
      <c r="B32" s="62">
        <v>44853.25</v>
      </c>
      <c r="C32" s="63"/>
      <c r="D32" s="62">
        <f t="shared" si="18"/>
        <v>60367.989175000002</v>
      </c>
      <c r="E32" s="66">
        <f t="shared" si="0"/>
        <v>1496.4833620063512</v>
      </c>
      <c r="F32" s="62">
        <f t="shared" si="1"/>
        <v>5030.6657645833338</v>
      </c>
      <c r="G32" s="66">
        <f t="shared" si="2"/>
        <v>124.7069468338626</v>
      </c>
      <c r="H32" s="62">
        <f t="shared" si="3"/>
        <v>0</v>
      </c>
      <c r="I32" s="66">
        <f t="shared" si="4"/>
        <v>0</v>
      </c>
      <c r="J32" s="62">
        <f t="shared" si="5"/>
        <v>0</v>
      </c>
      <c r="K32" s="66">
        <f t="shared" si="6"/>
        <v>0</v>
      </c>
      <c r="L32" s="79">
        <f t="shared" si="7"/>
        <v>30.550601809210526</v>
      </c>
      <c r="M32" s="80">
        <f t="shared" si="8"/>
        <v>0.75732963664289021</v>
      </c>
      <c r="N32" s="79">
        <f t="shared" si="9"/>
        <v>15.275300904605263</v>
      </c>
      <c r="O32" s="80">
        <f t="shared" si="10"/>
        <v>0.37866481832144511</v>
      </c>
      <c r="P32" s="79">
        <f t="shared" si="11"/>
        <v>6.1101203618421049</v>
      </c>
      <c r="Q32" s="80">
        <f t="shared" si="12"/>
        <v>0.15146592732857803</v>
      </c>
      <c r="R32" s="24">
        <f t="shared" si="13"/>
        <v>30.55060180921053</v>
      </c>
      <c r="S32" s="24">
        <f t="shared" si="14"/>
        <v>0.75732963664289032</v>
      </c>
      <c r="T32" s="79">
        <f t="shared" si="15"/>
        <v>29.02307171875</v>
      </c>
      <c r="U32" s="80">
        <f t="shared" si="16"/>
        <v>0.71946315481074563</v>
      </c>
      <c r="W32" s="37"/>
    </row>
    <row r="33" spans="1:23" x14ac:dyDescent="0.3">
      <c r="A33" s="17">
        <f t="shared" si="17"/>
        <v>25</v>
      </c>
      <c r="B33" s="62">
        <v>44853.25</v>
      </c>
      <c r="C33" s="63"/>
      <c r="D33" s="62">
        <f t="shared" si="18"/>
        <v>60367.989175000002</v>
      </c>
      <c r="E33" s="66">
        <f t="shared" si="0"/>
        <v>1496.4833620063512</v>
      </c>
      <c r="F33" s="62">
        <f t="shared" si="1"/>
        <v>5030.6657645833338</v>
      </c>
      <c r="G33" s="66">
        <f t="shared" si="2"/>
        <v>124.7069468338626</v>
      </c>
      <c r="H33" s="62">
        <f t="shared" si="3"/>
        <v>0</v>
      </c>
      <c r="I33" s="66">
        <f t="shared" si="4"/>
        <v>0</v>
      </c>
      <c r="J33" s="62">
        <f t="shared" si="5"/>
        <v>0</v>
      </c>
      <c r="K33" s="66">
        <f t="shared" si="6"/>
        <v>0</v>
      </c>
      <c r="L33" s="79">
        <f t="shared" si="7"/>
        <v>30.550601809210526</v>
      </c>
      <c r="M33" s="80">
        <f t="shared" si="8"/>
        <v>0.75732963664289021</v>
      </c>
      <c r="N33" s="79">
        <f t="shared" si="9"/>
        <v>15.275300904605263</v>
      </c>
      <c r="O33" s="80">
        <f t="shared" si="10"/>
        <v>0.37866481832144511</v>
      </c>
      <c r="P33" s="79">
        <f t="shared" si="11"/>
        <v>6.1101203618421049</v>
      </c>
      <c r="Q33" s="80">
        <f t="shared" si="12"/>
        <v>0.15146592732857803</v>
      </c>
      <c r="R33" s="24">
        <f t="shared" si="13"/>
        <v>30.55060180921053</v>
      </c>
      <c r="S33" s="24">
        <f t="shared" si="14"/>
        <v>0.75732963664289032</v>
      </c>
      <c r="T33" s="79">
        <f t="shared" si="15"/>
        <v>29.02307171875</v>
      </c>
      <c r="U33" s="80">
        <f t="shared" si="16"/>
        <v>0.71946315481074563</v>
      </c>
      <c r="W33" s="37"/>
    </row>
    <row r="34" spans="1:23" x14ac:dyDescent="0.3">
      <c r="A34" s="17">
        <f t="shared" si="17"/>
        <v>26</v>
      </c>
      <c r="B34" s="62">
        <v>44853.25</v>
      </c>
      <c r="C34" s="63"/>
      <c r="D34" s="62">
        <f t="shared" si="18"/>
        <v>60367.989175000002</v>
      </c>
      <c r="E34" s="66">
        <f t="shared" si="0"/>
        <v>1496.4833620063512</v>
      </c>
      <c r="F34" s="62">
        <f t="shared" si="1"/>
        <v>5030.6657645833338</v>
      </c>
      <c r="G34" s="66">
        <f t="shared" si="2"/>
        <v>124.7069468338626</v>
      </c>
      <c r="H34" s="62">
        <f t="shared" si="3"/>
        <v>0</v>
      </c>
      <c r="I34" s="66">
        <f t="shared" si="4"/>
        <v>0</v>
      </c>
      <c r="J34" s="62">
        <f t="shared" si="5"/>
        <v>0</v>
      </c>
      <c r="K34" s="66">
        <f t="shared" si="6"/>
        <v>0</v>
      </c>
      <c r="L34" s="79">
        <f t="shared" si="7"/>
        <v>30.550601809210526</v>
      </c>
      <c r="M34" s="80">
        <f t="shared" si="8"/>
        <v>0.75732963664289021</v>
      </c>
      <c r="N34" s="79">
        <f t="shared" si="9"/>
        <v>15.275300904605263</v>
      </c>
      <c r="O34" s="80">
        <f t="shared" si="10"/>
        <v>0.37866481832144511</v>
      </c>
      <c r="P34" s="79">
        <f t="shared" si="11"/>
        <v>6.1101203618421049</v>
      </c>
      <c r="Q34" s="80">
        <f t="shared" si="12"/>
        <v>0.15146592732857803</v>
      </c>
      <c r="R34" s="24">
        <f t="shared" si="13"/>
        <v>30.55060180921053</v>
      </c>
      <c r="S34" s="24">
        <f t="shared" si="14"/>
        <v>0.75732963664289032</v>
      </c>
      <c r="T34" s="79">
        <f t="shared" si="15"/>
        <v>29.02307171875</v>
      </c>
      <c r="U34" s="80">
        <f t="shared" si="16"/>
        <v>0.71946315481074563</v>
      </c>
      <c r="W34" s="37"/>
    </row>
    <row r="35" spans="1:23" x14ac:dyDescent="0.3">
      <c r="A35" s="17">
        <f t="shared" si="17"/>
        <v>27</v>
      </c>
      <c r="B35" s="62">
        <v>44853.25</v>
      </c>
      <c r="C35" s="63"/>
      <c r="D35" s="62">
        <f t="shared" si="18"/>
        <v>60367.989175000002</v>
      </c>
      <c r="E35" s="66">
        <f t="shared" si="0"/>
        <v>1496.4833620063512</v>
      </c>
      <c r="F35" s="62">
        <f t="shared" si="1"/>
        <v>5030.6657645833338</v>
      </c>
      <c r="G35" s="66">
        <f t="shared" si="2"/>
        <v>124.7069468338626</v>
      </c>
      <c r="H35" s="62">
        <f t="shared" si="3"/>
        <v>0</v>
      </c>
      <c r="I35" s="66">
        <f t="shared" si="4"/>
        <v>0</v>
      </c>
      <c r="J35" s="62">
        <f t="shared" si="5"/>
        <v>0</v>
      </c>
      <c r="K35" s="66">
        <f t="shared" si="6"/>
        <v>0</v>
      </c>
      <c r="L35" s="79">
        <f t="shared" si="7"/>
        <v>30.550601809210526</v>
      </c>
      <c r="M35" s="80">
        <f t="shared" si="8"/>
        <v>0.75732963664289021</v>
      </c>
      <c r="N35" s="79">
        <f t="shared" si="9"/>
        <v>15.275300904605263</v>
      </c>
      <c r="O35" s="80">
        <f t="shared" si="10"/>
        <v>0.37866481832144511</v>
      </c>
      <c r="P35" s="79">
        <f t="shared" si="11"/>
        <v>6.1101203618421049</v>
      </c>
      <c r="Q35" s="80">
        <f t="shared" si="12"/>
        <v>0.15146592732857803</v>
      </c>
      <c r="R35" s="24">
        <f t="shared" si="13"/>
        <v>30.55060180921053</v>
      </c>
      <c r="S35" s="24">
        <f t="shared" si="14"/>
        <v>0.75732963664289032</v>
      </c>
      <c r="T35" s="79">
        <f t="shared" si="15"/>
        <v>29.02307171875</v>
      </c>
      <c r="U35" s="80">
        <f t="shared" si="16"/>
        <v>0.71946315481074563</v>
      </c>
      <c r="W35" s="37"/>
    </row>
    <row r="36" spans="1:23" x14ac:dyDescent="0.3">
      <c r="A36" s="25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5"/>
      <c r="S36" s="25"/>
      <c r="T36" s="64"/>
      <c r="U36" s="65"/>
    </row>
  </sheetData>
  <dataConsolidate/>
  <mergeCells count="286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0.5703125" style="1" customWidth="1"/>
    <col min="24" max="16384" width="8.85546875" style="1"/>
  </cols>
  <sheetData>
    <row r="1" spans="1:23" ht="16.5" x14ac:dyDescent="0.3">
      <c r="A1" s="5" t="s">
        <v>52</v>
      </c>
      <c r="B1" s="5" t="s">
        <v>1</v>
      </c>
      <c r="C1" s="5" t="s">
        <v>83</v>
      </c>
      <c r="D1" s="5"/>
      <c r="E1" s="33"/>
      <c r="G1" s="7"/>
      <c r="H1" s="5"/>
      <c r="N1" s="35">
        <f>Inhoud!$C$3</f>
        <v>43374</v>
      </c>
      <c r="Q1" s="8" t="s">
        <v>51</v>
      </c>
    </row>
    <row r="2" spans="1:23" x14ac:dyDescent="0.3">
      <c r="A2" s="8"/>
      <c r="T2" s="1" t="s">
        <v>4</v>
      </c>
      <c r="U2" s="12">
        <f>'LOG4'!$U$2</f>
        <v>1.3459000000000001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2"/>
    </row>
    <row r="4" spans="1:23" x14ac:dyDescent="0.3">
      <c r="A4" s="13"/>
      <c r="B4" s="69" t="s">
        <v>5</v>
      </c>
      <c r="C4" s="70"/>
      <c r="D4" s="70"/>
      <c r="E4" s="71"/>
      <c r="F4" s="14" t="s">
        <v>6</v>
      </c>
      <c r="G4" s="15"/>
      <c r="H4" s="69" t="s">
        <v>7</v>
      </c>
      <c r="I4" s="68"/>
      <c r="J4" s="69" t="s">
        <v>8</v>
      </c>
      <c r="K4" s="71"/>
      <c r="L4" s="69" t="s">
        <v>9</v>
      </c>
      <c r="M4" s="70"/>
      <c r="N4" s="70"/>
      <c r="O4" s="70"/>
      <c r="P4" s="70"/>
      <c r="Q4" s="71"/>
      <c r="R4" s="16" t="s">
        <v>10</v>
      </c>
      <c r="S4" s="16"/>
      <c r="T4" s="16"/>
      <c r="U4" s="15"/>
    </row>
    <row r="5" spans="1:23" x14ac:dyDescent="0.3">
      <c r="A5" s="17"/>
      <c r="B5" s="75">
        <v>1</v>
      </c>
      <c r="C5" s="76"/>
      <c r="D5" s="75"/>
      <c r="E5" s="76"/>
      <c r="F5" s="75"/>
      <c r="G5" s="76"/>
      <c r="H5" s="75"/>
      <c r="I5" s="76"/>
      <c r="J5" s="85" t="s">
        <v>11</v>
      </c>
      <c r="K5" s="76"/>
      <c r="L5" s="85" t="s">
        <v>12</v>
      </c>
      <c r="M5" s="86"/>
      <c r="N5" s="86"/>
      <c r="O5" s="86"/>
      <c r="P5" s="86"/>
      <c r="Q5" s="76"/>
      <c r="R5" s="18"/>
      <c r="S5" s="18"/>
      <c r="T5" s="84" t="s">
        <v>13</v>
      </c>
      <c r="U5" s="76"/>
    </row>
    <row r="6" spans="1:23" x14ac:dyDescent="0.3">
      <c r="A6" s="17"/>
      <c r="B6" s="72" t="s">
        <v>14</v>
      </c>
      <c r="C6" s="73"/>
      <c r="D6" s="83">
        <f>Inhoud!$C$3</f>
        <v>43374</v>
      </c>
      <c r="E6" s="78"/>
      <c r="F6" s="19">
        <f>D6</f>
        <v>43374</v>
      </c>
      <c r="G6" s="20"/>
      <c r="H6" s="77"/>
      <c r="I6" s="78"/>
      <c r="J6" s="77"/>
      <c r="K6" s="78"/>
      <c r="L6" s="21">
        <v>1</v>
      </c>
      <c r="M6" s="18"/>
      <c r="N6" s="22">
        <v>0.5</v>
      </c>
      <c r="O6" s="18"/>
      <c r="P6" s="74">
        <v>0.2</v>
      </c>
      <c r="Q6" s="73"/>
      <c r="R6" s="18" t="s">
        <v>7</v>
      </c>
      <c r="S6" s="18"/>
      <c r="T6" s="18"/>
      <c r="U6" s="23"/>
    </row>
    <row r="7" spans="1:23" x14ac:dyDescent="0.3">
      <c r="A7" s="17"/>
      <c r="B7" s="69"/>
      <c r="C7" s="71"/>
      <c r="D7" s="67"/>
      <c r="E7" s="68"/>
      <c r="F7" s="67"/>
      <c r="G7" s="68"/>
      <c r="H7" s="67"/>
      <c r="I7" s="68"/>
      <c r="J7" s="67"/>
      <c r="K7" s="68"/>
      <c r="L7" s="67"/>
      <c r="M7" s="68"/>
      <c r="N7" s="67"/>
      <c r="O7" s="68"/>
      <c r="P7" s="67"/>
      <c r="Q7" s="68"/>
      <c r="R7" s="13"/>
      <c r="S7" s="13"/>
      <c r="T7" s="67"/>
      <c r="U7" s="68"/>
    </row>
    <row r="8" spans="1:23" x14ac:dyDescent="0.3">
      <c r="A8" s="17">
        <v>0</v>
      </c>
      <c r="B8" s="62">
        <v>27164.45</v>
      </c>
      <c r="C8" s="63"/>
      <c r="D8" s="62">
        <f t="shared" ref="D8:D35" si="0">B8*$U$2</f>
        <v>36560.633255000001</v>
      </c>
      <c r="E8" s="66">
        <f t="shared" ref="E8:E35" si="1">D8/40.3399</f>
        <v>906.31442455236629</v>
      </c>
      <c r="F8" s="62">
        <f t="shared" ref="F8:F35" si="2">B8/12*$U$2</f>
        <v>3046.7194379166672</v>
      </c>
      <c r="G8" s="66">
        <f t="shared" ref="G8:G35" si="3">F8/40.3399</f>
        <v>75.526202046030534</v>
      </c>
      <c r="H8" s="62">
        <f t="shared" ref="H8:H35" si="4">((B8&lt;19968.2)*913.03+(B8&gt;19968.2)*(B8&lt;20424.71)*(20424.71-B8+456.51)+(B8&gt;20424.71)*(B8&lt;22659.62)*456.51+(B8&gt;22659.62)*(B8&lt;23116.13)*(23116.13-B8))/12*$U$2</f>
        <v>0</v>
      </c>
      <c r="I8" s="66">
        <f t="shared" ref="I8:I35" si="5">H8/40.3399</f>
        <v>0</v>
      </c>
      <c r="J8" s="62">
        <f t="shared" ref="J8:J35" si="6">((B8&lt;19968.2)*456.51+(B8&gt;19968.2)*(B8&lt;20196.46)*(20196.46-B8+228.26)+(B8&gt;20196.46)*(B8&lt;22659.62)*228.26+(B8&gt;22659.62)*(B8&lt;22887.88)*(22887.88-B8))/12*$U$2</f>
        <v>0</v>
      </c>
      <c r="K8" s="66">
        <f t="shared" ref="K8:K35" si="7">J8/40.3399</f>
        <v>0</v>
      </c>
      <c r="L8" s="79">
        <f t="shared" ref="L8:L35" si="8">D8/1976</f>
        <v>18.502344764676113</v>
      </c>
      <c r="M8" s="80">
        <f t="shared" ref="M8:M35" si="9">L8/40.3399</f>
        <v>0.45866114602852542</v>
      </c>
      <c r="N8" s="79">
        <f t="shared" ref="N8:N35" si="10">L8/2</f>
        <v>9.2511723823380567</v>
      </c>
      <c r="O8" s="80">
        <f t="shared" ref="O8:O35" si="11">N8/40.3399</f>
        <v>0.22933057301426271</v>
      </c>
      <c r="P8" s="79">
        <f t="shared" ref="P8:P35" si="12">L8/5</f>
        <v>3.7004689529352226</v>
      </c>
      <c r="Q8" s="80">
        <f t="shared" ref="Q8:Q35" si="13">P8/40.3399</f>
        <v>9.173222920570509E-2</v>
      </c>
      <c r="R8" s="24">
        <f t="shared" ref="R8:R35" si="14">(F8+H8)/1976*12</f>
        <v>18.502344764676117</v>
      </c>
      <c r="S8" s="24">
        <f t="shared" ref="S8:S35" si="15">R8/40.3399</f>
        <v>0.45866114602852553</v>
      </c>
      <c r="T8" s="79">
        <f t="shared" ref="T8:T35" si="16">D8/2080</f>
        <v>17.577227526442307</v>
      </c>
      <c r="U8" s="80">
        <f t="shared" ref="U8:U35" si="17">T8/40.3399</f>
        <v>0.43572808872709917</v>
      </c>
      <c r="W8" s="37"/>
    </row>
    <row r="9" spans="1:23" x14ac:dyDescent="0.3">
      <c r="A9" s="17">
        <f t="shared" ref="A9:A35" si="18">+A8+1</f>
        <v>1</v>
      </c>
      <c r="B9" s="62">
        <v>27948.04</v>
      </c>
      <c r="C9" s="63"/>
      <c r="D9" s="62">
        <f t="shared" si="0"/>
        <v>37615.267036000005</v>
      </c>
      <c r="E9" s="66">
        <f t="shared" si="1"/>
        <v>932.45811308406826</v>
      </c>
      <c r="F9" s="62">
        <f t="shared" si="2"/>
        <v>3134.605586333334</v>
      </c>
      <c r="G9" s="66">
        <f t="shared" si="3"/>
        <v>77.704842757005693</v>
      </c>
      <c r="H9" s="62">
        <f t="shared" si="4"/>
        <v>0</v>
      </c>
      <c r="I9" s="66">
        <f t="shared" si="5"/>
        <v>0</v>
      </c>
      <c r="J9" s="62">
        <f t="shared" si="6"/>
        <v>0</v>
      </c>
      <c r="K9" s="66">
        <f t="shared" si="7"/>
        <v>0</v>
      </c>
      <c r="L9" s="79">
        <f t="shared" si="8"/>
        <v>19.036066313765186</v>
      </c>
      <c r="M9" s="80">
        <f t="shared" si="9"/>
        <v>0.47189175763363783</v>
      </c>
      <c r="N9" s="79">
        <f t="shared" si="10"/>
        <v>9.5180331568825931</v>
      </c>
      <c r="O9" s="80">
        <f t="shared" si="11"/>
        <v>0.23594587881681892</v>
      </c>
      <c r="P9" s="79">
        <f t="shared" si="12"/>
        <v>3.8072132627530371</v>
      </c>
      <c r="Q9" s="80">
        <f t="shared" si="13"/>
        <v>9.4378351526727564E-2</v>
      </c>
      <c r="R9" s="24">
        <f t="shared" si="14"/>
        <v>19.036066313765186</v>
      </c>
      <c r="S9" s="24">
        <f t="shared" si="15"/>
        <v>0.47189175763363783</v>
      </c>
      <c r="T9" s="79">
        <f t="shared" si="16"/>
        <v>18.084262998076927</v>
      </c>
      <c r="U9" s="80">
        <f t="shared" si="17"/>
        <v>0.44829716975195594</v>
      </c>
      <c r="W9" s="37"/>
    </row>
    <row r="10" spans="1:23" x14ac:dyDescent="0.3">
      <c r="A10" s="17">
        <f t="shared" si="18"/>
        <v>2</v>
      </c>
      <c r="B10" s="62">
        <v>28764.29</v>
      </c>
      <c r="C10" s="63"/>
      <c r="D10" s="62">
        <f t="shared" si="0"/>
        <v>38713.857911000006</v>
      </c>
      <c r="E10" s="66">
        <f t="shared" si="1"/>
        <v>959.69146951281505</v>
      </c>
      <c r="F10" s="62">
        <f t="shared" si="2"/>
        <v>3226.1548259166666</v>
      </c>
      <c r="G10" s="66">
        <f t="shared" si="3"/>
        <v>79.974289126067902</v>
      </c>
      <c r="H10" s="62">
        <f t="shared" si="4"/>
        <v>0</v>
      </c>
      <c r="I10" s="66">
        <f t="shared" si="5"/>
        <v>0</v>
      </c>
      <c r="J10" s="62">
        <f t="shared" si="6"/>
        <v>0</v>
      </c>
      <c r="K10" s="66">
        <f t="shared" si="7"/>
        <v>0</v>
      </c>
      <c r="L10" s="79">
        <f t="shared" si="8"/>
        <v>19.592033355769235</v>
      </c>
      <c r="M10" s="80">
        <f t="shared" si="9"/>
        <v>0.48567382060365133</v>
      </c>
      <c r="N10" s="79">
        <f t="shared" si="10"/>
        <v>9.7960166778846176</v>
      </c>
      <c r="O10" s="80">
        <f t="shared" si="11"/>
        <v>0.24283691030182566</v>
      </c>
      <c r="P10" s="79">
        <f t="shared" si="12"/>
        <v>3.9184066711538472</v>
      </c>
      <c r="Q10" s="80">
        <f t="shared" si="13"/>
        <v>9.7134764120730271E-2</v>
      </c>
      <c r="R10" s="24">
        <f t="shared" si="14"/>
        <v>19.592033355769232</v>
      </c>
      <c r="S10" s="24">
        <f t="shared" si="15"/>
        <v>0.48567382060365127</v>
      </c>
      <c r="T10" s="79">
        <f t="shared" si="16"/>
        <v>18.612431687980774</v>
      </c>
      <c r="U10" s="80">
        <f t="shared" si="17"/>
        <v>0.46139012957346881</v>
      </c>
      <c r="W10" s="37"/>
    </row>
    <row r="11" spans="1:23" x14ac:dyDescent="0.3">
      <c r="A11" s="17">
        <f t="shared" si="18"/>
        <v>3</v>
      </c>
      <c r="B11" s="62">
        <v>29580.51</v>
      </c>
      <c r="C11" s="63"/>
      <c r="D11" s="62">
        <f t="shared" si="0"/>
        <v>39812.408409000003</v>
      </c>
      <c r="E11" s="66">
        <f t="shared" si="1"/>
        <v>986.92382502187672</v>
      </c>
      <c r="F11" s="62">
        <f t="shared" si="2"/>
        <v>3317.7007007500001</v>
      </c>
      <c r="G11" s="66">
        <f t="shared" si="3"/>
        <v>82.243652085156384</v>
      </c>
      <c r="H11" s="62">
        <f t="shared" si="4"/>
        <v>0</v>
      </c>
      <c r="I11" s="66">
        <f t="shared" si="5"/>
        <v>0</v>
      </c>
      <c r="J11" s="62">
        <f t="shared" si="6"/>
        <v>0</v>
      </c>
      <c r="K11" s="66">
        <f t="shared" si="7"/>
        <v>0</v>
      </c>
      <c r="L11" s="79">
        <f t="shared" si="8"/>
        <v>20.147979964068828</v>
      </c>
      <c r="M11" s="80">
        <f t="shared" si="9"/>
        <v>0.49945537703536269</v>
      </c>
      <c r="N11" s="79">
        <f t="shared" si="10"/>
        <v>10.073989982034414</v>
      </c>
      <c r="O11" s="80">
        <f t="shared" si="11"/>
        <v>0.24972768851768135</v>
      </c>
      <c r="P11" s="79">
        <f t="shared" si="12"/>
        <v>4.0295959928137659</v>
      </c>
      <c r="Q11" s="80">
        <f t="shared" si="13"/>
        <v>9.9891075407072552E-2</v>
      </c>
      <c r="R11" s="24">
        <f t="shared" si="14"/>
        <v>20.147979964068828</v>
      </c>
      <c r="S11" s="24">
        <f t="shared" si="15"/>
        <v>0.49945537703536269</v>
      </c>
      <c r="T11" s="79">
        <f t="shared" si="16"/>
        <v>19.140580965865386</v>
      </c>
      <c r="U11" s="80">
        <f t="shared" si="17"/>
        <v>0.47448260818359456</v>
      </c>
      <c r="W11" s="37"/>
    </row>
    <row r="12" spans="1:23" x14ac:dyDescent="0.3">
      <c r="A12" s="17">
        <f t="shared" si="18"/>
        <v>4</v>
      </c>
      <c r="B12" s="62">
        <v>30560.01</v>
      </c>
      <c r="C12" s="63"/>
      <c r="D12" s="62">
        <f t="shared" si="0"/>
        <v>41130.717459</v>
      </c>
      <c r="E12" s="66">
        <f t="shared" si="1"/>
        <v>1019.6038527363727</v>
      </c>
      <c r="F12" s="62">
        <f t="shared" si="2"/>
        <v>3427.5597882500001</v>
      </c>
      <c r="G12" s="66">
        <f t="shared" si="3"/>
        <v>84.966987728031057</v>
      </c>
      <c r="H12" s="62">
        <f t="shared" si="4"/>
        <v>0</v>
      </c>
      <c r="I12" s="66">
        <f t="shared" si="5"/>
        <v>0</v>
      </c>
      <c r="J12" s="62">
        <f t="shared" si="6"/>
        <v>0</v>
      </c>
      <c r="K12" s="66">
        <f t="shared" si="7"/>
        <v>0</v>
      </c>
      <c r="L12" s="79">
        <f t="shared" si="8"/>
        <v>20.815140414473685</v>
      </c>
      <c r="M12" s="80">
        <f t="shared" si="9"/>
        <v>0.51599385259937891</v>
      </c>
      <c r="N12" s="79">
        <f t="shared" si="10"/>
        <v>10.407570207236843</v>
      </c>
      <c r="O12" s="80">
        <f t="shared" si="11"/>
        <v>0.25799692629968946</v>
      </c>
      <c r="P12" s="79">
        <f t="shared" si="12"/>
        <v>4.163028082894737</v>
      </c>
      <c r="Q12" s="80">
        <f t="shared" si="13"/>
        <v>0.10319877051987578</v>
      </c>
      <c r="R12" s="24">
        <f t="shared" si="14"/>
        <v>20.815140414473685</v>
      </c>
      <c r="S12" s="24">
        <f t="shared" si="15"/>
        <v>0.51599385259937891</v>
      </c>
      <c r="T12" s="79">
        <f t="shared" si="16"/>
        <v>19.77438339375</v>
      </c>
      <c r="U12" s="80">
        <f t="shared" si="17"/>
        <v>0.49019415996940996</v>
      </c>
      <c r="W12" s="37"/>
    </row>
    <row r="13" spans="1:23" x14ac:dyDescent="0.3">
      <c r="A13" s="17">
        <f t="shared" si="18"/>
        <v>5</v>
      </c>
      <c r="B13" s="62">
        <v>31833.34</v>
      </c>
      <c r="C13" s="63"/>
      <c r="D13" s="62">
        <f t="shared" si="0"/>
        <v>42844.492306</v>
      </c>
      <c r="E13" s="66">
        <f t="shared" si="1"/>
        <v>1062.0872214854276</v>
      </c>
      <c r="F13" s="62">
        <f t="shared" si="2"/>
        <v>3570.3743588333332</v>
      </c>
      <c r="G13" s="66">
        <f t="shared" si="3"/>
        <v>88.507268457118954</v>
      </c>
      <c r="H13" s="62">
        <f t="shared" si="4"/>
        <v>0</v>
      </c>
      <c r="I13" s="66">
        <f t="shared" si="5"/>
        <v>0</v>
      </c>
      <c r="J13" s="62">
        <f t="shared" si="6"/>
        <v>0</v>
      </c>
      <c r="K13" s="66">
        <f t="shared" si="7"/>
        <v>0</v>
      </c>
      <c r="L13" s="79">
        <f t="shared" si="8"/>
        <v>21.682435377530364</v>
      </c>
      <c r="M13" s="80">
        <f t="shared" si="9"/>
        <v>0.5374935331403986</v>
      </c>
      <c r="N13" s="79">
        <f t="shared" si="10"/>
        <v>10.841217688765182</v>
      </c>
      <c r="O13" s="80">
        <f t="shared" si="11"/>
        <v>0.2687467665701993</v>
      </c>
      <c r="P13" s="79">
        <f t="shared" si="12"/>
        <v>4.3364870755060725</v>
      </c>
      <c r="Q13" s="80">
        <f t="shared" si="13"/>
        <v>0.1074987066280797</v>
      </c>
      <c r="R13" s="24">
        <f t="shared" si="14"/>
        <v>21.682435377530364</v>
      </c>
      <c r="S13" s="24">
        <f t="shared" si="15"/>
        <v>0.5374935331403986</v>
      </c>
      <c r="T13" s="79">
        <f t="shared" si="16"/>
        <v>20.598313608653847</v>
      </c>
      <c r="U13" s="80">
        <f t="shared" si="17"/>
        <v>0.51061885648337868</v>
      </c>
      <c r="W13" s="37"/>
    </row>
    <row r="14" spans="1:23" x14ac:dyDescent="0.3">
      <c r="A14" s="17">
        <f t="shared" si="18"/>
        <v>6</v>
      </c>
      <c r="B14" s="62">
        <v>31833.34</v>
      </c>
      <c r="C14" s="63"/>
      <c r="D14" s="62">
        <f t="shared" si="0"/>
        <v>42844.492306</v>
      </c>
      <c r="E14" s="66">
        <f t="shared" si="1"/>
        <v>1062.0872214854276</v>
      </c>
      <c r="F14" s="62">
        <f t="shared" si="2"/>
        <v>3570.3743588333332</v>
      </c>
      <c r="G14" s="66">
        <f t="shared" si="3"/>
        <v>88.507268457118954</v>
      </c>
      <c r="H14" s="62">
        <f t="shared" si="4"/>
        <v>0</v>
      </c>
      <c r="I14" s="66">
        <f t="shared" si="5"/>
        <v>0</v>
      </c>
      <c r="J14" s="62">
        <f t="shared" si="6"/>
        <v>0</v>
      </c>
      <c r="K14" s="66">
        <f t="shared" si="7"/>
        <v>0</v>
      </c>
      <c r="L14" s="79">
        <f t="shared" si="8"/>
        <v>21.682435377530364</v>
      </c>
      <c r="M14" s="80">
        <f t="shared" si="9"/>
        <v>0.5374935331403986</v>
      </c>
      <c r="N14" s="79">
        <f t="shared" si="10"/>
        <v>10.841217688765182</v>
      </c>
      <c r="O14" s="80">
        <f t="shared" si="11"/>
        <v>0.2687467665701993</v>
      </c>
      <c r="P14" s="79">
        <f t="shared" si="12"/>
        <v>4.3364870755060725</v>
      </c>
      <c r="Q14" s="80">
        <f t="shared" si="13"/>
        <v>0.1074987066280797</v>
      </c>
      <c r="R14" s="24">
        <f t="shared" si="14"/>
        <v>21.682435377530364</v>
      </c>
      <c r="S14" s="24">
        <f t="shared" si="15"/>
        <v>0.5374935331403986</v>
      </c>
      <c r="T14" s="79">
        <f t="shared" si="16"/>
        <v>20.598313608653847</v>
      </c>
      <c r="U14" s="80">
        <f t="shared" si="17"/>
        <v>0.51061885648337868</v>
      </c>
      <c r="W14" s="37"/>
    </row>
    <row r="15" spans="1:23" x14ac:dyDescent="0.3">
      <c r="A15" s="17">
        <f t="shared" si="18"/>
        <v>7</v>
      </c>
      <c r="B15" s="62">
        <v>33139.31</v>
      </c>
      <c r="C15" s="63"/>
      <c r="D15" s="62">
        <f t="shared" si="0"/>
        <v>44602.197329000002</v>
      </c>
      <c r="E15" s="66">
        <f t="shared" si="1"/>
        <v>1105.6595908517374</v>
      </c>
      <c r="F15" s="62">
        <f t="shared" si="2"/>
        <v>3716.8497774166667</v>
      </c>
      <c r="G15" s="66">
        <f t="shared" si="3"/>
        <v>92.138299237644787</v>
      </c>
      <c r="H15" s="62">
        <f t="shared" si="4"/>
        <v>0</v>
      </c>
      <c r="I15" s="66">
        <f t="shared" si="5"/>
        <v>0</v>
      </c>
      <c r="J15" s="62">
        <f t="shared" si="6"/>
        <v>0</v>
      </c>
      <c r="K15" s="66">
        <f t="shared" si="7"/>
        <v>0</v>
      </c>
      <c r="L15" s="79">
        <f t="shared" si="8"/>
        <v>22.571962211032389</v>
      </c>
      <c r="M15" s="80">
        <f t="shared" si="9"/>
        <v>0.55954432735411808</v>
      </c>
      <c r="N15" s="79">
        <f t="shared" si="10"/>
        <v>11.285981105516194</v>
      </c>
      <c r="O15" s="80">
        <f t="shared" si="11"/>
        <v>0.27977216367705904</v>
      </c>
      <c r="P15" s="79">
        <f t="shared" si="12"/>
        <v>4.5143924422064776</v>
      </c>
      <c r="Q15" s="80">
        <f t="shared" si="13"/>
        <v>0.11190886547082361</v>
      </c>
      <c r="R15" s="24">
        <f t="shared" si="14"/>
        <v>22.571962211032389</v>
      </c>
      <c r="S15" s="24">
        <f t="shared" si="15"/>
        <v>0.55954432735411808</v>
      </c>
      <c r="T15" s="79">
        <f t="shared" si="16"/>
        <v>21.443364100480771</v>
      </c>
      <c r="U15" s="80">
        <f t="shared" si="17"/>
        <v>0.53156711098641218</v>
      </c>
      <c r="W15" s="37"/>
    </row>
    <row r="16" spans="1:23" x14ac:dyDescent="0.3">
      <c r="A16" s="17">
        <f t="shared" si="18"/>
        <v>8</v>
      </c>
      <c r="B16" s="62">
        <v>33139.31</v>
      </c>
      <c r="C16" s="63"/>
      <c r="D16" s="62">
        <f t="shared" si="0"/>
        <v>44602.197329000002</v>
      </c>
      <c r="E16" s="66">
        <f t="shared" si="1"/>
        <v>1105.6595908517374</v>
      </c>
      <c r="F16" s="62">
        <f t="shared" si="2"/>
        <v>3716.8497774166667</v>
      </c>
      <c r="G16" s="66">
        <f t="shared" si="3"/>
        <v>92.138299237644787</v>
      </c>
      <c r="H16" s="62">
        <f t="shared" si="4"/>
        <v>0</v>
      </c>
      <c r="I16" s="66">
        <f t="shared" si="5"/>
        <v>0</v>
      </c>
      <c r="J16" s="62">
        <f t="shared" si="6"/>
        <v>0</v>
      </c>
      <c r="K16" s="66">
        <f t="shared" si="7"/>
        <v>0</v>
      </c>
      <c r="L16" s="79">
        <f t="shared" si="8"/>
        <v>22.571962211032389</v>
      </c>
      <c r="M16" s="80">
        <f t="shared" si="9"/>
        <v>0.55954432735411808</v>
      </c>
      <c r="N16" s="79">
        <f t="shared" si="10"/>
        <v>11.285981105516194</v>
      </c>
      <c r="O16" s="80">
        <f t="shared" si="11"/>
        <v>0.27977216367705904</v>
      </c>
      <c r="P16" s="79">
        <f t="shared" si="12"/>
        <v>4.5143924422064776</v>
      </c>
      <c r="Q16" s="80">
        <f t="shared" si="13"/>
        <v>0.11190886547082361</v>
      </c>
      <c r="R16" s="24">
        <f t="shared" si="14"/>
        <v>22.571962211032389</v>
      </c>
      <c r="S16" s="24">
        <f t="shared" si="15"/>
        <v>0.55954432735411808</v>
      </c>
      <c r="T16" s="79">
        <f t="shared" si="16"/>
        <v>21.443364100480771</v>
      </c>
      <c r="U16" s="80">
        <f t="shared" si="17"/>
        <v>0.53156711098641218</v>
      </c>
      <c r="W16" s="37"/>
    </row>
    <row r="17" spans="1:23" x14ac:dyDescent="0.3">
      <c r="A17" s="17">
        <f t="shared" si="18"/>
        <v>9</v>
      </c>
      <c r="B17" s="62">
        <v>34445.31</v>
      </c>
      <c r="C17" s="63"/>
      <c r="D17" s="62">
        <f t="shared" si="0"/>
        <v>46359.942729000002</v>
      </c>
      <c r="E17" s="66">
        <f t="shared" si="1"/>
        <v>1149.2329611377322</v>
      </c>
      <c r="F17" s="62">
        <f t="shared" si="2"/>
        <v>3863.3285607499997</v>
      </c>
      <c r="G17" s="66">
        <f t="shared" si="3"/>
        <v>95.769413428144333</v>
      </c>
      <c r="H17" s="62">
        <f t="shared" si="4"/>
        <v>0</v>
      </c>
      <c r="I17" s="66">
        <f t="shared" si="5"/>
        <v>0</v>
      </c>
      <c r="J17" s="62">
        <f t="shared" si="6"/>
        <v>0</v>
      </c>
      <c r="K17" s="66">
        <f t="shared" si="7"/>
        <v>0</v>
      </c>
      <c r="L17" s="79">
        <f t="shared" si="8"/>
        <v>23.461509478238867</v>
      </c>
      <c r="M17" s="80">
        <f t="shared" si="9"/>
        <v>0.58159562810613974</v>
      </c>
      <c r="N17" s="79">
        <f t="shared" si="10"/>
        <v>11.730754739119433</v>
      </c>
      <c r="O17" s="80">
        <f t="shared" si="11"/>
        <v>0.29079781405306987</v>
      </c>
      <c r="P17" s="79">
        <f t="shared" si="12"/>
        <v>4.6923018956477733</v>
      </c>
      <c r="Q17" s="80">
        <f t="shared" si="13"/>
        <v>0.11631912562122795</v>
      </c>
      <c r="R17" s="24">
        <f t="shared" si="14"/>
        <v>23.461509478238867</v>
      </c>
      <c r="S17" s="24">
        <f t="shared" si="15"/>
        <v>0.58159562810613974</v>
      </c>
      <c r="T17" s="79">
        <f t="shared" si="16"/>
        <v>22.288434004326923</v>
      </c>
      <c r="U17" s="80">
        <f t="shared" si="17"/>
        <v>0.55251584670083276</v>
      </c>
      <c r="W17" s="37"/>
    </row>
    <row r="18" spans="1:23" x14ac:dyDescent="0.3">
      <c r="A18" s="17">
        <f t="shared" si="18"/>
        <v>10</v>
      </c>
      <c r="B18" s="62">
        <v>34445.31</v>
      </c>
      <c r="C18" s="63"/>
      <c r="D18" s="62">
        <f t="shared" si="0"/>
        <v>46359.942729000002</v>
      </c>
      <c r="E18" s="66">
        <f t="shared" si="1"/>
        <v>1149.2329611377322</v>
      </c>
      <c r="F18" s="62">
        <f t="shared" si="2"/>
        <v>3863.3285607499997</v>
      </c>
      <c r="G18" s="66">
        <f t="shared" si="3"/>
        <v>95.769413428144333</v>
      </c>
      <c r="H18" s="62">
        <f t="shared" si="4"/>
        <v>0</v>
      </c>
      <c r="I18" s="66">
        <f t="shared" si="5"/>
        <v>0</v>
      </c>
      <c r="J18" s="62">
        <f t="shared" si="6"/>
        <v>0</v>
      </c>
      <c r="K18" s="66">
        <f t="shared" si="7"/>
        <v>0</v>
      </c>
      <c r="L18" s="79">
        <f t="shared" si="8"/>
        <v>23.461509478238867</v>
      </c>
      <c r="M18" s="80">
        <f t="shared" si="9"/>
        <v>0.58159562810613974</v>
      </c>
      <c r="N18" s="79">
        <f t="shared" si="10"/>
        <v>11.730754739119433</v>
      </c>
      <c r="O18" s="80">
        <f t="shared" si="11"/>
        <v>0.29079781405306987</v>
      </c>
      <c r="P18" s="79">
        <f t="shared" si="12"/>
        <v>4.6923018956477733</v>
      </c>
      <c r="Q18" s="80">
        <f t="shared" si="13"/>
        <v>0.11631912562122795</v>
      </c>
      <c r="R18" s="24">
        <f t="shared" si="14"/>
        <v>23.461509478238867</v>
      </c>
      <c r="S18" s="24">
        <f t="shared" si="15"/>
        <v>0.58159562810613974</v>
      </c>
      <c r="T18" s="79">
        <f t="shared" si="16"/>
        <v>22.288434004326923</v>
      </c>
      <c r="U18" s="80">
        <f t="shared" si="17"/>
        <v>0.55251584670083276</v>
      </c>
      <c r="W18" s="37"/>
    </row>
    <row r="19" spans="1:23" x14ac:dyDescent="0.3">
      <c r="A19" s="17">
        <f t="shared" si="18"/>
        <v>11</v>
      </c>
      <c r="B19" s="62">
        <v>36077.79</v>
      </c>
      <c r="C19" s="63"/>
      <c r="D19" s="62">
        <f t="shared" si="0"/>
        <v>48557.097561000002</v>
      </c>
      <c r="E19" s="66">
        <f t="shared" si="1"/>
        <v>1203.6990067154356</v>
      </c>
      <c r="F19" s="62">
        <f t="shared" si="2"/>
        <v>4046.4247967500005</v>
      </c>
      <c r="G19" s="66">
        <f t="shared" si="3"/>
        <v>100.30825055961965</v>
      </c>
      <c r="H19" s="62">
        <f t="shared" si="4"/>
        <v>0</v>
      </c>
      <c r="I19" s="66">
        <f t="shared" si="5"/>
        <v>0</v>
      </c>
      <c r="J19" s="62">
        <f t="shared" si="6"/>
        <v>0</v>
      </c>
      <c r="K19" s="66">
        <f t="shared" si="7"/>
        <v>0</v>
      </c>
      <c r="L19" s="79">
        <f t="shared" si="8"/>
        <v>24.573429939777331</v>
      </c>
      <c r="M19" s="80">
        <f t="shared" si="9"/>
        <v>0.60915941635396542</v>
      </c>
      <c r="N19" s="79">
        <f t="shared" si="10"/>
        <v>12.286714969888665</v>
      </c>
      <c r="O19" s="80">
        <f t="shared" si="11"/>
        <v>0.30457970817698271</v>
      </c>
      <c r="P19" s="79">
        <f t="shared" si="12"/>
        <v>4.9146859879554663</v>
      </c>
      <c r="Q19" s="80">
        <f t="shared" si="13"/>
        <v>0.1218318832707931</v>
      </c>
      <c r="R19" s="24">
        <f t="shared" si="14"/>
        <v>24.573429939777327</v>
      </c>
      <c r="S19" s="24">
        <f t="shared" si="15"/>
        <v>0.60915941635396531</v>
      </c>
      <c r="T19" s="79">
        <f t="shared" si="16"/>
        <v>23.344758442788464</v>
      </c>
      <c r="U19" s="80">
        <f t="shared" si="17"/>
        <v>0.57870144553626712</v>
      </c>
      <c r="W19" s="37"/>
    </row>
    <row r="20" spans="1:23" x14ac:dyDescent="0.3">
      <c r="A20" s="17">
        <f t="shared" si="18"/>
        <v>12</v>
      </c>
      <c r="B20" s="62">
        <v>36077.79</v>
      </c>
      <c r="C20" s="63"/>
      <c r="D20" s="62">
        <f t="shared" si="0"/>
        <v>48557.097561000002</v>
      </c>
      <c r="E20" s="66">
        <f t="shared" si="1"/>
        <v>1203.6990067154356</v>
      </c>
      <c r="F20" s="62">
        <f t="shared" si="2"/>
        <v>4046.4247967500005</v>
      </c>
      <c r="G20" s="66">
        <f t="shared" si="3"/>
        <v>100.30825055961965</v>
      </c>
      <c r="H20" s="62">
        <f t="shared" si="4"/>
        <v>0</v>
      </c>
      <c r="I20" s="66">
        <f t="shared" si="5"/>
        <v>0</v>
      </c>
      <c r="J20" s="62">
        <f t="shared" si="6"/>
        <v>0</v>
      </c>
      <c r="K20" s="66">
        <f t="shared" si="7"/>
        <v>0</v>
      </c>
      <c r="L20" s="79">
        <f t="shared" si="8"/>
        <v>24.573429939777331</v>
      </c>
      <c r="M20" s="80">
        <f t="shared" si="9"/>
        <v>0.60915941635396542</v>
      </c>
      <c r="N20" s="79">
        <f t="shared" si="10"/>
        <v>12.286714969888665</v>
      </c>
      <c r="O20" s="80">
        <f t="shared" si="11"/>
        <v>0.30457970817698271</v>
      </c>
      <c r="P20" s="79">
        <f t="shared" si="12"/>
        <v>4.9146859879554663</v>
      </c>
      <c r="Q20" s="80">
        <f t="shared" si="13"/>
        <v>0.1218318832707931</v>
      </c>
      <c r="R20" s="24">
        <f t="shared" si="14"/>
        <v>24.573429939777327</v>
      </c>
      <c r="S20" s="24">
        <f t="shared" si="15"/>
        <v>0.60915941635396531</v>
      </c>
      <c r="T20" s="79">
        <f t="shared" si="16"/>
        <v>23.344758442788464</v>
      </c>
      <c r="U20" s="80">
        <f t="shared" si="17"/>
        <v>0.57870144553626712</v>
      </c>
      <c r="W20" s="37"/>
    </row>
    <row r="21" spans="1:23" x14ac:dyDescent="0.3">
      <c r="A21" s="17">
        <f t="shared" si="18"/>
        <v>13</v>
      </c>
      <c r="B21" s="62">
        <v>37547.019999999997</v>
      </c>
      <c r="C21" s="63"/>
      <c r="D21" s="62">
        <f t="shared" si="0"/>
        <v>50534.534218000001</v>
      </c>
      <c r="E21" s="66">
        <f t="shared" si="1"/>
        <v>1252.7183810073898</v>
      </c>
      <c r="F21" s="62">
        <f t="shared" si="2"/>
        <v>4211.2111848333334</v>
      </c>
      <c r="G21" s="66">
        <f t="shared" si="3"/>
        <v>104.39319841728248</v>
      </c>
      <c r="H21" s="62">
        <f t="shared" si="4"/>
        <v>0</v>
      </c>
      <c r="I21" s="66">
        <f t="shared" si="5"/>
        <v>0</v>
      </c>
      <c r="J21" s="62">
        <f t="shared" si="6"/>
        <v>0</v>
      </c>
      <c r="K21" s="66">
        <f t="shared" si="7"/>
        <v>0</v>
      </c>
      <c r="L21" s="79">
        <f t="shared" si="8"/>
        <v>25.574156992914979</v>
      </c>
      <c r="M21" s="80">
        <f t="shared" si="9"/>
        <v>0.63396679200778827</v>
      </c>
      <c r="N21" s="79">
        <f t="shared" si="10"/>
        <v>12.78707849645749</v>
      </c>
      <c r="O21" s="80">
        <f t="shared" si="11"/>
        <v>0.31698339600389414</v>
      </c>
      <c r="P21" s="79">
        <f t="shared" si="12"/>
        <v>5.1148313985829956</v>
      </c>
      <c r="Q21" s="80">
        <f t="shared" si="13"/>
        <v>0.12679335840155764</v>
      </c>
      <c r="R21" s="24">
        <f t="shared" si="14"/>
        <v>25.574156992914983</v>
      </c>
      <c r="S21" s="24">
        <f t="shared" si="15"/>
        <v>0.63396679200778838</v>
      </c>
      <c r="T21" s="79">
        <f t="shared" si="16"/>
        <v>24.295449143269231</v>
      </c>
      <c r="U21" s="80">
        <f t="shared" si="17"/>
        <v>0.6022684524073989</v>
      </c>
      <c r="W21" s="37"/>
    </row>
    <row r="22" spans="1:23" x14ac:dyDescent="0.3">
      <c r="A22" s="17">
        <f t="shared" si="18"/>
        <v>14</v>
      </c>
      <c r="B22" s="62">
        <v>37547.019999999997</v>
      </c>
      <c r="C22" s="63"/>
      <c r="D22" s="62">
        <f t="shared" si="0"/>
        <v>50534.534218000001</v>
      </c>
      <c r="E22" s="66">
        <f t="shared" si="1"/>
        <v>1252.7183810073898</v>
      </c>
      <c r="F22" s="62">
        <f t="shared" si="2"/>
        <v>4211.2111848333334</v>
      </c>
      <c r="G22" s="66">
        <f t="shared" si="3"/>
        <v>104.39319841728248</v>
      </c>
      <c r="H22" s="62">
        <f t="shared" si="4"/>
        <v>0</v>
      </c>
      <c r="I22" s="66">
        <f t="shared" si="5"/>
        <v>0</v>
      </c>
      <c r="J22" s="62">
        <f t="shared" si="6"/>
        <v>0</v>
      </c>
      <c r="K22" s="66">
        <f t="shared" si="7"/>
        <v>0</v>
      </c>
      <c r="L22" s="79">
        <f t="shared" si="8"/>
        <v>25.574156992914979</v>
      </c>
      <c r="M22" s="80">
        <f t="shared" si="9"/>
        <v>0.63396679200778827</v>
      </c>
      <c r="N22" s="79">
        <f t="shared" si="10"/>
        <v>12.78707849645749</v>
      </c>
      <c r="O22" s="80">
        <f t="shared" si="11"/>
        <v>0.31698339600389414</v>
      </c>
      <c r="P22" s="79">
        <f t="shared" si="12"/>
        <v>5.1148313985829956</v>
      </c>
      <c r="Q22" s="80">
        <f t="shared" si="13"/>
        <v>0.12679335840155764</v>
      </c>
      <c r="R22" s="24">
        <f t="shared" si="14"/>
        <v>25.574156992914983</v>
      </c>
      <c r="S22" s="24">
        <f t="shared" si="15"/>
        <v>0.63396679200778838</v>
      </c>
      <c r="T22" s="79">
        <f t="shared" si="16"/>
        <v>24.295449143269231</v>
      </c>
      <c r="U22" s="80">
        <f t="shared" si="17"/>
        <v>0.6022684524073989</v>
      </c>
      <c r="W22" s="37"/>
    </row>
    <row r="23" spans="1:23" x14ac:dyDescent="0.3">
      <c r="A23" s="17">
        <f t="shared" si="18"/>
        <v>15</v>
      </c>
      <c r="B23" s="62">
        <v>39016.26</v>
      </c>
      <c r="C23" s="63"/>
      <c r="D23" s="62">
        <f t="shared" si="0"/>
        <v>52511.984334000008</v>
      </c>
      <c r="E23" s="66">
        <f t="shared" si="1"/>
        <v>1301.7380889392391</v>
      </c>
      <c r="F23" s="62">
        <f t="shared" si="2"/>
        <v>4375.9986945000001</v>
      </c>
      <c r="G23" s="66">
        <f t="shared" si="3"/>
        <v>108.4781740782699</v>
      </c>
      <c r="H23" s="62">
        <f t="shared" si="4"/>
        <v>0</v>
      </c>
      <c r="I23" s="66">
        <f t="shared" si="5"/>
        <v>0</v>
      </c>
      <c r="J23" s="62">
        <f t="shared" si="6"/>
        <v>0</v>
      </c>
      <c r="K23" s="66">
        <f t="shared" si="7"/>
        <v>0</v>
      </c>
      <c r="L23" s="79">
        <f t="shared" si="8"/>
        <v>26.574890857287453</v>
      </c>
      <c r="M23" s="80">
        <f t="shared" si="9"/>
        <v>0.658774336507712</v>
      </c>
      <c r="N23" s="79">
        <f t="shared" si="10"/>
        <v>13.287445428643727</v>
      </c>
      <c r="O23" s="80">
        <f t="shared" si="11"/>
        <v>0.329387168253856</v>
      </c>
      <c r="P23" s="79">
        <f t="shared" si="12"/>
        <v>5.3149781714574909</v>
      </c>
      <c r="Q23" s="80">
        <f t="shared" si="13"/>
        <v>0.13175486730154243</v>
      </c>
      <c r="R23" s="24">
        <f t="shared" si="14"/>
        <v>26.57489085728745</v>
      </c>
      <c r="S23" s="24">
        <f t="shared" si="15"/>
        <v>0.658774336507712</v>
      </c>
      <c r="T23" s="79">
        <f t="shared" si="16"/>
        <v>25.246146314423079</v>
      </c>
      <c r="U23" s="80">
        <f t="shared" si="17"/>
        <v>0.62583561968232637</v>
      </c>
      <c r="W23" s="37"/>
    </row>
    <row r="24" spans="1:23" x14ac:dyDescent="0.3">
      <c r="A24" s="17">
        <f t="shared" si="18"/>
        <v>16</v>
      </c>
      <c r="B24" s="62">
        <v>39016.26</v>
      </c>
      <c r="C24" s="63"/>
      <c r="D24" s="62">
        <f t="shared" si="0"/>
        <v>52511.984334000008</v>
      </c>
      <c r="E24" s="66">
        <f t="shared" si="1"/>
        <v>1301.7380889392391</v>
      </c>
      <c r="F24" s="62">
        <f t="shared" si="2"/>
        <v>4375.9986945000001</v>
      </c>
      <c r="G24" s="66">
        <f t="shared" si="3"/>
        <v>108.4781740782699</v>
      </c>
      <c r="H24" s="62">
        <f t="shared" si="4"/>
        <v>0</v>
      </c>
      <c r="I24" s="66">
        <f t="shared" si="5"/>
        <v>0</v>
      </c>
      <c r="J24" s="62">
        <f t="shared" si="6"/>
        <v>0</v>
      </c>
      <c r="K24" s="66">
        <f t="shared" si="7"/>
        <v>0</v>
      </c>
      <c r="L24" s="79">
        <f t="shared" si="8"/>
        <v>26.574890857287453</v>
      </c>
      <c r="M24" s="80">
        <f t="shared" si="9"/>
        <v>0.658774336507712</v>
      </c>
      <c r="N24" s="79">
        <f t="shared" si="10"/>
        <v>13.287445428643727</v>
      </c>
      <c r="O24" s="80">
        <f t="shared" si="11"/>
        <v>0.329387168253856</v>
      </c>
      <c r="P24" s="79">
        <f t="shared" si="12"/>
        <v>5.3149781714574909</v>
      </c>
      <c r="Q24" s="80">
        <f t="shared" si="13"/>
        <v>0.13175486730154243</v>
      </c>
      <c r="R24" s="24">
        <f t="shared" si="14"/>
        <v>26.57489085728745</v>
      </c>
      <c r="S24" s="24">
        <f t="shared" si="15"/>
        <v>0.658774336507712</v>
      </c>
      <c r="T24" s="79">
        <f t="shared" si="16"/>
        <v>25.246146314423079</v>
      </c>
      <c r="U24" s="80">
        <f t="shared" si="17"/>
        <v>0.62583561968232637</v>
      </c>
      <c r="W24" s="37"/>
    </row>
    <row r="25" spans="1:23" x14ac:dyDescent="0.3">
      <c r="A25" s="17">
        <f t="shared" si="18"/>
        <v>17</v>
      </c>
      <c r="B25" s="62">
        <v>40648.74</v>
      </c>
      <c r="C25" s="63"/>
      <c r="D25" s="62">
        <f t="shared" si="0"/>
        <v>54709.139166000001</v>
      </c>
      <c r="E25" s="66">
        <f t="shared" si="1"/>
        <v>1356.2041345169423</v>
      </c>
      <c r="F25" s="62">
        <f t="shared" si="2"/>
        <v>4559.0949305000004</v>
      </c>
      <c r="G25" s="66">
        <f t="shared" si="3"/>
        <v>113.01701120974521</v>
      </c>
      <c r="H25" s="62">
        <f t="shared" si="4"/>
        <v>0</v>
      </c>
      <c r="I25" s="66">
        <f t="shared" si="5"/>
        <v>0</v>
      </c>
      <c r="J25" s="62">
        <f t="shared" si="6"/>
        <v>0</v>
      </c>
      <c r="K25" s="66">
        <f t="shared" si="7"/>
        <v>0</v>
      </c>
      <c r="L25" s="79">
        <f t="shared" si="8"/>
        <v>27.68681131882591</v>
      </c>
      <c r="M25" s="80">
        <f t="shared" si="9"/>
        <v>0.68633812475553757</v>
      </c>
      <c r="N25" s="79">
        <f t="shared" si="10"/>
        <v>13.843405659412955</v>
      </c>
      <c r="O25" s="80">
        <f t="shared" si="11"/>
        <v>0.34316906237776879</v>
      </c>
      <c r="P25" s="79">
        <f t="shared" si="12"/>
        <v>5.537362263765182</v>
      </c>
      <c r="Q25" s="80">
        <f t="shared" si="13"/>
        <v>0.1372676249511075</v>
      </c>
      <c r="R25" s="24">
        <f t="shared" si="14"/>
        <v>27.686811318825917</v>
      </c>
      <c r="S25" s="24">
        <f t="shared" si="15"/>
        <v>0.68633812475553779</v>
      </c>
      <c r="T25" s="79">
        <f t="shared" si="16"/>
        <v>26.302470752884616</v>
      </c>
      <c r="U25" s="80">
        <f t="shared" si="17"/>
        <v>0.65202121851776074</v>
      </c>
      <c r="W25" s="37"/>
    </row>
    <row r="26" spans="1:23" x14ac:dyDescent="0.3">
      <c r="A26" s="17">
        <f t="shared" si="18"/>
        <v>18</v>
      </c>
      <c r="B26" s="62">
        <v>40648.74</v>
      </c>
      <c r="C26" s="63"/>
      <c r="D26" s="62">
        <f t="shared" si="0"/>
        <v>54709.139166000001</v>
      </c>
      <c r="E26" s="66">
        <f t="shared" si="1"/>
        <v>1356.2041345169423</v>
      </c>
      <c r="F26" s="62">
        <f t="shared" si="2"/>
        <v>4559.0949305000004</v>
      </c>
      <c r="G26" s="66">
        <f t="shared" si="3"/>
        <v>113.01701120974521</v>
      </c>
      <c r="H26" s="62">
        <f t="shared" si="4"/>
        <v>0</v>
      </c>
      <c r="I26" s="66">
        <f t="shared" si="5"/>
        <v>0</v>
      </c>
      <c r="J26" s="62">
        <f t="shared" si="6"/>
        <v>0</v>
      </c>
      <c r="K26" s="66">
        <f t="shared" si="7"/>
        <v>0</v>
      </c>
      <c r="L26" s="79">
        <f t="shared" si="8"/>
        <v>27.68681131882591</v>
      </c>
      <c r="M26" s="80">
        <f t="shared" si="9"/>
        <v>0.68633812475553757</v>
      </c>
      <c r="N26" s="79">
        <f t="shared" si="10"/>
        <v>13.843405659412955</v>
      </c>
      <c r="O26" s="80">
        <f t="shared" si="11"/>
        <v>0.34316906237776879</v>
      </c>
      <c r="P26" s="79">
        <f t="shared" si="12"/>
        <v>5.537362263765182</v>
      </c>
      <c r="Q26" s="80">
        <f t="shared" si="13"/>
        <v>0.1372676249511075</v>
      </c>
      <c r="R26" s="24">
        <f t="shared" si="14"/>
        <v>27.686811318825917</v>
      </c>
      <c r="S26" s="24">
        <f t="shared" si="15"/>
        <v>0.68633812475553779</v>
      </c>
      <c r="T26" s="79">
        <f t="shared" si="16"/>
        <v>26.302470752884616</v>
      </c>
      <c r="U26" s="80">
        <f t="shared" si="17"/>
        <v>0.65202121851776074</v>
      </c>
      <c r="W26" s="37"/>
    </row>
    <row r="27" spans="1:23" x14ac:dyDescent="0.3">
      <c r="A27" s="17">
        <f t="shared" si="18"/>
        <v>19</v>
      </c>
      <c r="B27" s="62">
        <v>40648.74</v>
      </c>
      <c r="C27" s="63"/>
      <c r="D27" s="62">
        <f t="shared" si="0"/>
        <v>54709.139166000001</v>
      </c>
      <c r="E27" s="66">
        <f t="shared" si="1"/>
        <v>1356.2041345169423</v>
      </c>
      <c r="F27" s="62">
        <f t="shared" si="2"/>
        <v>4559.0949305000004</v>
      </c>
      <c r="G27" s="66">
        <f t="shared" si="3"/>
        <v>113.01701120974521</v>
      </c>
      <c r="H27" s="62">
        <f t="shared" si="4"/>
        <v>0</v>
      </c>
      <c r="I27" s="66">
        <f t="shared" si="5"/>
        <v>0</v>
      </c>
      <c r="J27" s="62">
        <f t="shared" si="6"/>
        <v>0</v>
      </c>
      <c r="K27" s="66">
        <f t="shared" si="7"/>
        <v>0</v>
      </c>
      <c r="L27" s="79">
        <f t="shared" si="8"/>
        <v>27.68681131882591</v>
      </c>
      <c r="M27" s="80">
        <f t="shared" si="9"/>
        <v>0.68633812475553757</v>
      </c>
      <c r="N27" s="79">
        <f t="shared" si="10"/>
        <v>13.843405659412955</v>
      </c>
      <c r="O27" s="80">
        <f t="shared" si="11"/>
        <v>0.34316906237776879</v>
      </c>
      <c r="P27" s="79">
        <f t="shared" si="12"/>
        <v>5.537362263765182</v>
      </c>
      <c r="Q27" s="80">
        <f t="shared" si="13"/>
        <v>0.1372676249511075</v>
      </c>
      <c r="R27" s="24">
        <f t="shared" si="14"/>
        <v>27.686811318825917</v>
      </c>
      <c r="S27" s="24">
        <f t="shared" si="15"/>
        <v>0.68633812475553779</v>
      </c>
      <c r="T27" s="79">
        <f t="shared" si="16"/>
        <v>26.302470752884616</v>
      </c>
      <c r="U27" s="80">
        <f t="shared" si="17"/>
        <v>0.65202121851776074</v>
      </c>
      <c r="W27" s="37"/>
    </row>
    <row r="28" spans="1:23" x14ac:dyDescent="0.3">
      <c r="A28" s="17">
        <f t="shared" si="18"/>
        <v>20</v>
      </c>
      <c r="B28" s="62">
        <v>42117.95</v>
      </c>
      <c r="C28" s="63"/>
      <c r="D28" s="62">
        <f t="shared" si="0"/>
        <v>56686.548905000003</v>
      </c>
      <c r="E28" s="66">
        <f t="shared" si="1"/>
        <v>1405.2228415291065</v>
      </c>
      <c r="F28" s="62">
        <f t="shared" si="2"/>
        <v>4723.8790754166666</v>
      </c>
      <c r="G28" s="66">
        <f t="shared" si="3"/>
        <v>117.10190346075886</v>
      </c>
      <c r="H28" s="62">
        <f t="shared" si="4"/>
        <v>0</v>
      </c>
      <c r="I28" s="66">
        <f t="shared" si="5"/>
        <v>0</v>
      </c>
      <c r="J28" s="62">
        <f t="shared" si="6"/>
        <v>0</v>
      </c>
      <c r="K28" s="66">
        <f t="shared" si="7"/>
        <v>0</v>
      </c>
      <c r="L28" s="79">
        <f t="shared" si="8"/>
        <v>28.687524749493928</v>
      </c>
      <c r="M28" s="80">
        <f t="shared" si="9"/>
        <v>0.71114516271715911</v>
      </c>
      <c r="N28" s="79">
        <f t="shared" si="10"/>
        <v>14.343762374746964</v>
      </c>
      <c r="O28" s="80">
        <f t="shared" si="11"/>
        <v>0.35557258135857955</v>
      </c>
      <c r="P28" s="79">
        <f t="shared" si="12"/>
        <v>5.7375049498987858</v>
      </c>
      <c r="Q28" s="80">
        <f t="shared" si="13"/>
        <v>0.14222903254343183</v>
      </c>
      <c r="R28" s="24">
        <f t="shared" si="14"/>
        <v>28.687524749493925</v>
      </c>
      <c r="S28" s="24">
        <f t="shared" si="15"/>
        <v>0.71114516271715911</v>
      </c>
      <c r="T28" s="79">
        <f t="shared" si="16"/>
        <v>27.253148512019234</v>
      </c>
      <c r="U28" s="80">
        <f t="shared" si="17"/>
        <v>0.67558790458130125</v>
      </c>
      <c r="W28" s="37"/>
    </row>
    <row r="29" spans="1:23" x14ac:dyDescent="0.3">
      <c r="A29" s="17">
        <f t="shared" si="18"/>
        <v>21</v>
      </c>
      <c r="B29" s="62">
        <v>42117.95</v>
      </c>
      <c r="C29" s="63"/>
      <c r="D29" s="62">
        <f t="shared" si="0"/>
        <v>56686.548905000003</v>
      </c>
      <c r="E29" s="66">
        <f t="shared" si="1"/>
        <v>1405.2228415291065</v>
      </c>
      <c r="F29" s="62">
        <f t="shared" si="2"/>
        <v>4723.8790754166666</v>
      </c>
      <c r="G29" s="66">
        <f t="shared" si="3"/>
        <v>117.10190346075886</v>
      </c>
      <c r="H29" s="62">
        <f t="shared" si="4"/>
        <v>0</v>
      </c>
      <c r="I29" s="66">
        <f t="shared" si="5"/>
        <v>0</v>
      </c>
      <c r="J29" s="62">
        <f t="shared" si="6"/>
        <v>0</v>
      </c>
      <c r="K29" s="66">
        <f t="shared" si="7"/>
        <v>0</v>
      </c>
      <c r="L29" s="79">
        <f t="shared" si="8"/>
        <v>28.687524749493928</v>
      </c>
      <c r="M29" s="80">
        <f t="shared" si="9"/>
        <v>0.71114516271715911</v>
      </c>
      <c r="N29" s="79">
        <f t="shared" si="10"/>
        <v>14.343762374746964</v>
      </c>
      <c r="O29" s="80">
        <f t="shared" si="11"/>
        <v>0.35557258135857955</v>
      </c>
      <c r="P29" s="79">
        <f t="shared" si="12"/>
        <v>5.7375049498987858</v>
      </c>
      <c r="Q29" s="80">
        <f t="shared" si="13"/>
        <v>0.14222903254343183</v>
      </c>
      <c r="R29" s="24">
        <f t="shared" si="14"/>
        <v>28.687524749493925</v>
      </c>
      <c r="S29" s="24">
        <f t="shared" si="15"/>
        <v>0.71114516271715911</v>
      </c>
      <c r="T29" s="79">
        <f t="shared" si="16"/>
        <v>27.253148512019234</v>
      </c>
      <c r="U29" s="80">
        <f t="shared" si="17"/>
        <v>0.67558790458130125</v>
      </c>
      <c r="W29" s="37"/>
    </row>
    <row r="30" spans="1:23" x14ac:dyDescent="0.3">
      <c r="A30" s="17">
        <f t="shared" si="18"/>
        <v>22</v>
      </c>
      <c r="B30" s="62">
        <v>43750.42</v>
      </c>
      <c r="C30" s="63"/>
      <c r="D30" s="62">
        <f t="shared" si="0"/>
        <v>58883.690278000002</v>
      </c>
      <c r="E30" s="66">
        <f t="shared" si="1"/>
        <v>1459.688553466915</v>
      </c>
      <c r="F30" s="62">
        <f t="shared" si="2"/>
        <v>4906.9741898333341</v>
      </c>
      <c r="G30" s="66">
        <f t="shared" si="3"/>
        <v>121.6407127889096</v>
      </c>
      <c r="H30" s="62">
        <f t="shared" si="4"/>
        <v>0</v>
      </c>
      <c r="I30" s="66">
        <f t="shared" si="5"/>
        <v>0</v>
      </c>
      <c r="J30" s="62">
        <f t="shared" si="6"/>
        <v>0</v>
      </c>
      <c r="K30" s="66">
        <f t="shared" si="7"/>
        <v>0</v>
      </c>
      <c r="L30" s="79">
        <f t="shared" si="8"/>
        <v>29.799438399797573</v>
      </c>
      <c r="M30" s="80">
        <f t="shared" si="9"/>
        <v>0.73870878211888413</v>
      </c>
      <c r="N30" s="79">
        <f t="shared" si="10"/>
        <v>14.899719199898787</v>
      </c>
      <c r="O30" s="80">
        <f t="shared" si="11"/>
        <v>0.36935439105944207</v>
      </c>
      <c r="P30" s="79">
        <f t="shared" si="12"/>
        <v>5.9598876799595146</v>
      </c>
      <c r="Q30" s="80">
        <f t="shared" si="13"/>
        <v>0.14774175642377682</v>
      </c>
      <c r="R30" s="24">
        <f t="shared" si="14"/>
        <v>29.799438399797573</v>
      </c>
      <c r="S30" s="24">
        <f t="shared" si="15"/>
        <v>0.73870878211888413</v>
      </c>
      <c r="T30" s="79">
        <f t="shared" si="16"/>
        <v>28.309466479807693</v>
      </c>
      <c r="U30" s="80">
        <f t="shared" si="17"/>
        <v>0.70177334301293981</v>
      </c>
      <c r="W30" s="37"/>
    </row>
    <row r="31" spans="1:23" x14ac:dyDescent="0.3">
      <c r="A31" s="17">
        <f t="shared" si="18"/>
        <v>23</v>
      </c>
      <c r="B31" s="62">
        <v>45382.93</v>
      </c>
      <c r="C31" s="63"/>
      <c r="D31" s="62">
        <f t="shared" si="0"/>
        <v>61080.885487000007</v>
      </c>
      <c r="E31" s="66">
        <f t="shared" si="1"/>
        <v>1514.1555999643035</v>
      </c>
      <c r="F31" s="62">
        <f t="shared" si="2"/>
        <v>5090.0737905833339</v>
      </c>
      <c r="G31" s="66">
        <f t="shared" si="3"/>
        <v>126.17963333035863</v>
      </c>
      <c r="H31" s="62">
        <f t="shared" si="4"/>
        <v>0</v>
      </c>
      <c r="I31" s="66">
        <f t="shared" si="5"/>
        <v>0</v>
      </c>
      <c r="J31" s="62">
        <f t="shared" si="6"/>
        <v>0</v>
      </c>
      <c r="K31" s="66">
        <f t="shared" si="7"/>
        <v>0</v>
      </c>
      <c r="L31" s="79">
        <f t="shared" si="8"/>
        <v>30.91137929504049</v>
      </c>
      <c r="M31" s="80">
        <f t="shared" si="9"/>
        <v>0.7662730769050119</v>
      </c>
      <c r="N31" s="79">
        <f t="shared" si="10"/>
        <v>15.455689647520245</v>
      </c>
      <c r="O31" s="80">
        <f t="shared" si="11"/>
        <v>0.38313653845250595</v>
      </c>
      <c r="P31" s="79">
        <f t="shared" si="12"/>
        <v>6.1822758590080982</v>
      </c>
      <c r="Q31" s="80">
        <f t="shared" si="13"/>
        <v>0.15325461538100238</v>
      </c>
      <c r="R31" s="24">
        <f t="shared" si="14"/>
        <v>30.91137929504049</v>
      </c>
      <c r="S31" s="24">
        <f t="shared" si="15"/>
        <v>0.7662730769050119</v>
      </c>
      <c r="T31" s="79">
        <f t="shared" si="16"/>
        <v>29.365810330288465</v>
      </c>
      <c r="U31" s="80">
        <f t="shared" si="17"/>
        <v>0.72795942305976125</v>
      </c>
      <c r="W31" s="37"/>
    </row>
    <row r="32" spans="1:23" x14ac:dyDescent="0.3">
      <c r="A32" s="17">
        <f t="shared" si="18"/>
        <v>24</v>
      </c>
      <c r="B32" s="62">
        <v>46688.9</v>
      </c>
      <c r="C32" s="63"/>
      <c r="D32" s="62">
        <f t="shared" si="0"/>
        <v>62838.590510000009</v>
      </c>
      <c r="E32" s="66">
        <f t="shared" si="1"/>
        <v>1557.7279693306134</v>
      </c>
      <c r="F32" s="62">
        <f t="shared" si="2"/>
        <v>5236.5492091666674</v>
      </c>
      <c r="G32" s="66">
        <f t="shared" si="3"/>
        <v>129.81066411088443</v>
      </c>
      <c r="H32" s="62">
        <f t="shared" si="4"/>
        <v>0</v>
      </c>
      <c r="I32" s="66">
        <f t="shared" si="5"/>
        <v>0</v>
      </c>
      <c r="J32" s="62">
        <f t="shared" si="6"/>
        <v>0</v>
      </c>
      <c r="K32" s="66">
        <f t="shared" si="7"/>
        <v>0</v>
      </c>
      <c r="L32" s="79">
        <f t="shared" si="8"/>
        <v>31.800906128542515</v>
      </c>
      <c r="M32" s="80">
        <f t="shared" si="9"/>
        <v>0.78832387111873148</v>
      </c>
      <c r="N32" s="79">
        <f t="shared" si="10"/>
        <v>15.900453064271257</v>
      </c>
      <c r="O32" s="80">
        <f t="shared" si="11"/>
        <v>0.39416193555936574</v>
      </c>
      <c r="P32" s="79">
        <f t="shared" si="12"/>
        <v>6.3601812257085033</v>
      </c>
      <c r="Q32" s="80">
        <f t="shared" si="13"/>
        <v>0.15766477422374631</v>
      </c>
      <c r="R32" s="24">
        <f t="shared" si="14"/>
        <v>31.800906128542515</v>
      </c>
      <c r="S32" s="24">
        <f t="shared" si="15"/>
        <v>0.78832387111873148</v>
      </c>
      <c r="T32" s="79">
        <f t="shared" si="16"/>
        <v>30.210860822115389</v>
      </c>
      <c r="U32" s="80">
        <f t="shared" si="17"/>
        <v>0.74890767756279486</v>
      </c>
      <c r="W32" s="37"/>
    </row>
    <row r="33" spans="1:23" x14ac:dyDescent="0.3">
      <c r="A33" s="17">
        <f t="shared" si="18"/>
        <v>25</v>
      </c>
      <c r="B33" s="62">
        <v>46688.9</v>
      </c>
      <c r="C33" s="63"/>
      <c r="D33" s="62">
        <f t="shared" si="0"/>
        <v>62838.590510000009</v>
      </c>
      <c r="E33" s="66">
        <f t="shared" si="1"/>
        <v>1557.7279693306134</v>
      </c>
      <c r="F33" s="62">
        <f t="shared" si="2"/>
        <v>5236.5492091666674</v>
      </c>
      <c r="G33" s="66">
        <f t="shared" si="3"/>
        <v>129.81066411088443</v>
      </c>
      <c r="H33" s="62">
        <f t="shared" si="4"/>
        <v>0</v>
      </c>
      <c r="I33" s="66">
        <f t="shared" si="5"/>
        <v>0</v>
      </c>
      <c r="J33" s="62">
        <f t="shared" si="6"/>
        <v>0</v>
      </c>
      <c r="K33" s="66">
        <f t="shared" si="7"/>
        <v>0</v>
      </c>
      <c r="L33" s="79">
        <f t="shared" si="8"/>
        <v>31.800906128542515</v>
      </c>
      <c r="M33" s="80">
        <f t="shared" si="9"/>
        <v>0.78832387111873148</v>
      </c>
      <c r="N33" s="79">
        <f t="shared" si="10"/>
        <v>15.900453064271257</v>
      </c>
      <c r="O33" s="80">
        <f t="shared" si="11"/>
        <v>0.39416193555936574</v>
      </c>
      <c r="P33" s="79">
        <f t="shared" si="12"/>
        <v>6.3601812257085033</v>
      </c>
      <c r="Q33" s="80">
        <f t="shared" si="13"/>
        <v>0.15766477422374631</v>
      </c>
      <c r="R33" s="24">
        <f t="shared" si="14"/>
        <v>31.800906128542515</v>
      </c>
      <c r="S33" s="24">
        <f t="shared" si="15"/>
        <v>0.78832387111873148</v>
      </c>
      <c r="T33" s="79">
        <f t="shared" si="16"/>
        <v>30.210860822115389</v>
      </c>
      <c r="U33" s="80">
        <f t="shared" si="17"/>
        <v>0.74890767756279486</v>
      </c>
      <c r="W33" s="37"/>
    </row>
    <row r="34" spans="1:23" x14ac:dyDescent="0.3">
      <c r="A34" s="17">
        <f t="shared" si="18"/>
        <v>26</v>
      </c>
      <c r="B34" s="62">
        <v>46688.9</v>
      </c>
      <c r="C34" s="63"/>
      <c r="D34" s="62">
        <f t="shared" si="0"/>
        <v>62838.590510000009</v>
      </c>
      <c r="E34" s="66">
        <f t="shared" si="1"/>
        <v>1557.7279693306134</v>
      </c>
      <c r="F34" s="62">
        <f t="shared" si="2"/>
        <v>5236.5492091666674</v>
      </c>
      <c r="G34" s="66">
        <f t="shared" si="3"/>
        <v>129.81066411088443</v>
      </c>
      <c r="H34" s="62">
        <f t="shared" si="4"/>
        <v>0</v>
      </c>
      <c r="I34" s="66">
        <f t="shared" si="5"/>
        <v>0</v>
      </c>
      <c r="J34" s="62">
        <f t="shared" si="6"/>
        <v>0</v>
      </c>
      <c r="K34" s="66">
        <f t="shared" si="7"/>
        <v>0</v>
      </c>
      <c r="L34" s="79">
        <f t="shared" si="8"/>
        <v>31.800906128542515</v>
      </c>
      <c r="M34" s="80">
        <f t="shared" si="9"/>
        <v>0.78832387111873148</v>
      </c>
      <c r="N34" s="79">
        <f t="shared" si="10"/>
        <v>15.900453064271257</v>
      </c>
      <c r="O34" s="80">
        <f t="shared" si="11"/>
        <v>0.39416193555936574</v>
      </c>
      <c r="P34" s="79">
        <f t="shared" si="12"/>
        <v>6.3601812257085033</v>
      </c>
      <c r="Q34" s="80">
        <f t="shared" si="13"/>
        <v>0.15766477422374631</v>
      </c>
      <c r="R34" s="24">
        <f t="shared" si="14"/>
        <v>31.800906128542515</v>
      </c>
      <c r="S34" s="24">
        <f t="shared" si="15"/>
        <v>0.78832387111873148</v>
      </c>
      <c r="T34" s="79">
        <f t="shared" si="16"/>
        <v>30.210860822115389</v>
      </c>
      <c r="U34" s="80">
        <f t="shared" si="17"/>
        <v>0.74890767756279486</v>
      </c>
      <c r="W34" s="37"/>
    </row>
    <row r="35" spans="1:23" x14ac:dyDescent="0.3">
      <c r="A35" s="17">
        <f t="shared" si="18"/>
        <v>27</v>
      </c>
      <c r="B35" s="62">
        <v>46688.9</v>
      </c>
      <c r="C35" s="63"/>
      <c r="D35" s="62">
        <f t="shared" si="0"/>
        <v>62838.590510000009</v>
      </c>
      <c r="E35" s="66">
        <f t="shared" si="1"/>
        <v>1557.7279693306134</v>
      </c>
      <c r="F35" s="62">
        <f t="shared" si="2"/>
        <v>5236.5492091666674</v>
      </c>
      <c r="G35" s="66">
        <f t="shared" si="3"/>
        <v>129.81066411088443</v>
      </c>
      <c r="H35" s="62">
        <f t="shared" si="4"/>
        <v>0</v>
      </c>
      <c r="I35" s="66">
        <f t="shared" si="5"/>
        <v>0</v>
      </c>
      <c r="J35" s="62">
        <f t="shared" si="6"/>
        <v>0</v>
      </c>
      <c r="K35" s="66">
        <f t="shared" si="7"/>
        <v>0</v>
      </c>
      <c r="L35" s="79">
        <f t="shared" si="8"/>
        <v>31.800906128542515</v>
      </c>
      <c r="M35" s="80">
        <f t="shared" si="9"/>
        <v>0.78832387111873148</v>
      </c>
      <c r="N35" s="79">
        <f t="shared" si="10"/>
        <v>15.900453064271257</v>
      </c>
      <c r="O35" s="80">
        <f t="shared" si="11"/>
        <v>0.39416193555936574</v>
      </c>
      <c r="P35" s="79">
        <f t="shared" si="12"/>
        <v>6.3601812257085033</v>
      </c>
      <c r="Q35" s="80">
        <f t="shared" si="13"/>
        <v>0.15766477422374631</v>
      </c>
      <c r="R35" s="24">
        <f t="shared" si="14"/>
        <v>31.800906128542515</v>
      </c>
      <c r="S35" s="24">
        <f t="shared" si="15"/>
        <v>0.78832387111873148</v>
      </c>
      <c r="T35" s="79">
        <f t="shared" si="16"/>
        <v>30.210860822115389</v>
      </c>
      <c r="U35" s="80">
        <f t="shared" si="17"/>
        <v>0.74890767756279486</v>
      </c>
      <c r="W35" s="37"/>
    </row>
    <row r="36" spans="1:23" x14ac:dyDescent="0.3">
      <c r="A36" s="25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5"/>
      <c r="S36" s="25"/>
      <c r="T36" s="64"/>
      <c r="U36" s="65"/>
    </row>
  </sheetData>
  <dataConsolidate/>
  <mergeCells count="286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2.140625" style="1" customWidth="1"/>
    <col min="24" max="16384" width="8.85546875" style="1"/>
  </cols>
  <sheetData>
    <row r="1" spans="1:23" ht="16.5" x14ac:dyDescent="0.3">
      <c r="A1" s="5" t="s">
        <v>55</v>
      </c>
      <c r="B1" s="5" t="s">
        <v>1</v>
      </c>
      <c r="C1" s="5" t="s">
        <v>65</v>
      </c>
      <c r="D1" s="5"/>
      <c r="E1" s="32"/>
      <c r="G1" s="7"/>
      <c r="H1" s="5"/>
      <c r="N1" s="35">
        <f>Inhoud!$C$3</f>
        <v>43374</v>
      </c>
      <c r="Q1" s="8" t="s">
        <v>54</v>
      </c>
    </row>
    <row r="2" spans="1:23" x14ac:dyDescent="0.3">
      <c r="A2" s="8"/>
      <c r="T2" s="1" t="s">
        <v>4</v>
      </c>
      <c r="U2" s="12">
        <f>'LOG4'!$U$2</f>
        <v>1.3459000000000001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2"/>
    </row>
    <row r="4" spans="1:23" x14ac:dyDescent="0.3">
      <c r="A4" s="13"/>
      <c r="B4" s="69" t="s">
        <v>5</v>
      </c>
      <c r="C4" s="70"/>
      <c r="D4" s="70"/>
      <c r="E4" s="71"/>
      <c r="F4" s="14" t="s">
        <v>6</v>
      </c>
      <c r="G4" s="15"/>
      <c r="H4" s="69" t="s">
        <v>7</v>
      </c>
      <c r="I4" s="68"/>
      <c r="J4" s="69" t="s">
        <v>8</v>
      </c>
      <c r="K4" s="71"/>
      <c r="L4" s="69" t="s">
        <v>9</v>
      </c>
      <c r="M4" s="70"/>
      <c r="N4" s="70"/>
      <c r="O4" s="70"/>
      <c r="P4" s="70"/>
      <c r="Q4" s="71"/>
      <c r="R4" s="16" t="s">
        <v>10</v>
      </c>
      <c r="S4" s="16"/>
      <c r="T4" s="16"/>
      <c r="U4" s="15"/>
    </row>
    <row r="5" spans="1:23" x14ac:dyDescent="0.3">
      <c r="A5" s="17"/>
      <c r="B5" s="75">
        <v>1</v>
      </c>
      <c r="C5" s="76"/>
      <c r="D5" s="75"/>
      <c r="E5" s="76"/>
      <c r="F5" s="75"/>
      <c r="G5" s="76"/>
      <c r="H5" s="75"/>
      <c r="I5" s="76"/>
      <c r="J5" s="85" t="s">
        <v>11</v>
      </c>
      <c r="K5" s="76"/>
      <c r="L5" s="85" t="s">
        <v>12</v>
      </c>
      <c r="M5" s="86"/>
      <c r="N5" s="86"/>
      <c r="O5" s="86"/>
      <c r="P5" s="86"/>
      <c r="Q5" s="76"/>
      <c r="R5" s="18"/>
      <c r="S5" s="18"/>
      <c r="T5" s="84" t="s">
        <v>13</v>
      </c>
      <c r="U5" s="76"/>
    </row>
    <row r="6" spans="1:23" x14ac:dyDescent="0.3">
      <c r="A6" s="17"/>
      <c r="B6" s="72" t="s">
        <v>14</v>
      </c>
      <c r="C6" s="73"/>
      <c r="D6" s="83">
        <f>Inhoud!$C$3</f>
        <v>43374</v>
      </c>
      <c r="E6" s="78"/>
      <c r="F6" s="19">
        <f>D6</f>
        <v>43374</v>
      </c>
      <c r="G6" s="20"/>
      <c r="H6" s="77"/>
      <c r="I6" s="78"/>
      <c r="J6" s="77"/>
      <c r="K6" s="78"/>
      <c r="L6" s="21">
        <v>1</v>
      </c>
      <c r="M6" s="18"/>
      <c r="N6" s="22">
        <v>0.5</v>
      </c>
      <c r="O6" s="18"/>
      <c r="P6" s="74">
        <v>0.2</v>
      </c>
      <c r="Q6" s="73"/>
      <c r="R6" s="18" t="s">
        <v>7</v>
      </c>
      <c r="S6" s="18"/>
      <c r="T6" s="18"/>
      <c r="U6" s="23"/>
    </row>
    <row r="7" spans="1:23" x14ac:dyDescent="0.3">
      <c r="A7" s="17"/>
      <c r="B7" s="69"/>
      <c r="C7" s="71"/>
      <c r="D7" s="67"/>
      <c r="E7" s="68"/>
      <c r="F7" s="67"/>
      <c r="G7" s="68"/>
      <c r="H7" s="67"/>
      <c r="I7" s="68"/>
      <c r="J7" s="67"/>
      <c r="K7" s="68"/>
      <c r="L7" s="67"/>
      <c r="M7" s="68"/>
      <c r="N7" s="67"/>
      <c r="O7" s="68"/>
      <c r="P7" s="67"/>
      <c r="Q7" s="68"/>
      <c r="R7" s="13"/>
      <c r="S7" s="13"/>
      <c r="T7" s="67"/>
      <c r="U7" s="68"/>
    </row>
    <row r="8" spans="1:23" x14ac:dyDescent="0.3">
      <c r="A8" s="17">
        <v>0</v>
      </c>
      <c r="B8" s="62">
        <v>31377.86</v>
      </c>
      <c r="C8" s="63"/>
      <c r="D8" s="62">
        <f t="shared" ref="D8:D35" si="0">B8*$U$2</f>
        <v>42231.461774000003</v>
      </c>
      <c r="E8" s="66">
        <f t="shared" ref="E8:E35" si="1">D8/40.3399</f>
        <v>1046.8905915483183</v>
      </c>
      <c r="F8" s="62">
        <f t="shared" ref="F8:F35" si="2">B8/12*$U$2</f>
        <v>3519.2884811666668</v>
      </c>
      <c r="G8" s="66">
        <f t="shared" ref="G8:G35" si="3">F8/40.3399</f>
        <v>87.240882629026515</v>
      </c>
      <c r="H8" s="62">
        <f t="shared" ref="H8:H35" si="4">((B8&lt;19968.2)*913.03+(B8&gt;19968.2)*(B8&lt;20424.71)*(20424.71-B8+456.51)+(B8&gt;20424.71)*(B8&lt;22659.62)*456.51+(B8&gt;22659.62)*(B8&lt;23116.13)*(23116.13-B8))/12*$U$2</f>
        <v>0</v>
      </c>
      <c r="I8" s="66">
        <f t="shared" ref="I8:I35" si="5">H8/40.3399</f>
        <v>0</v>
      </c>
      <c r="J8" s="62">
        <f t="shared" ref="J8:J35" si="6">((B8&lt;19968.2)*456.51+(B8&gt;19968.2)*(B8&lt;20196.46)*(20196.46-B8+228.26)+(B8&gt;20196.46)*(B8&lt;22659.62)*228.26+(B8&gt;22659.62)*(B8&lt;22887.88)*(22887.88-B8))/12*$U$2</f>
        <v>0</v>
      </c>
      <c r="K8" s="66">
        <f t="shared" ref="K8:K35" si="7">J8/40.3399</f>
        <v>0</v>
      </c>
      <c r="L8" s="79">
        <f t="shared" ref="L8:L35" si="8">D8/1976</f>
        <v>21.372197254048583</v>
      </c>
      <c r="M8" s="80">
        <f t="shared" ref="M8:M35" si="9">L8/40.3399</f>
        <v>0.52980293094550512</v>
      </c>
      <c r="N8" s="79">
        <f t="shared" ref="N8:N35" si="10">L8/2</f>
        <v>10.686098627024291</v>
      </c>
      <c r="O8" s="80">
        <f t="shared" ref="O8:O35" si="11">N8/40.3399</f>
        <v>0.26490146547275256</v>
      </c>
      <c r="P8" s="79">
        <f t="shared" ref="P8:P35" si="12">L8/5</f>
        <v>4.2744394508097168</v>
      </c>
      <c r="Q8" s="80">
        <f t="shared" ref="Q8:Q35" si="13">P8/40.3399</f>
        <v>0.10596058618910104</v>
      </c>
      <c r="R8" s="24">
        <f t="shared" ref="R8:R35" si="14">(F8+H8)/1976*12</f>
        <v>21.372197254048587</v>
      </c>
      <c r="S8" s="24">
        <f t="shared" ref="S8:S35" si="15">R8/40.3399</f>
        <v>0.52980293094550523</v>
      </c>
      <c r="T8" s="79">
        <f t="shared" ref="T8:T35" si="16">D8/2080</f>
        <v>20.303587391346156</v>
      </c>
      <c r="U8" s="80">
        <f t="shared" ref="U8:U35" si="17">T8/40.3399</f>
        <v>0.50331278439822991</v>
      </c>
      <c r="W8" s="37"/>
    </row>
    <row r="9" spans="1:23" x14ac:dyDescent="0.3">
      <c r="A9" s="17">
        <f t="shared" ref="A9:A35" si="18">+A8+1</f>
        <v>1</v>
      </c>
      <c r="B9" s="62">
        <v>32139.07</v>
      </c>
      <c r="C9" s="63"/>
      <c r="D9" s="62">
        <f t="shared" si="0"/>
        <v>43255.974313000006</v>
      </c>
      <c r="E9" s="66">
        <f t="shared" si="1"/>
        <v>1072.2875939950275</v>
      </c>
      <c r="F9" s="62">
        <f t="shared" si="2"/>
        <v>3604.6645260833334</v>
      </c>
      <c r="G9" s="66">
        <f t="shared" si="3"/>
        <v>89.357299499585608</v>
      </c>
      <c r="H9" s="62">
        <f t="shared" si="4"/>
        <v>0</v>
      </c>
      <c r="I9" s="66">
        <f t="shared" si="5"/>
        <v>0</v>
      </c>
      <c r="J9" s="62">
        <f t="shared" si="6"/>
        <v>0</v>
      </c>
      <c r="K9" s="66">
        <f t="shared" si="7"/>
        <v>0</v>
      </c>
      <c r="L9" s="79">
        <f t="shared" si="8"/>
        <v>21.890675259615389</v>
      </c>
      <c r="M9" s="80">
        <f t="shared" si="9"/>
        <v>0.5426556649772406</v>
      </c>
      <c r="N9" s="79">
        <f t="shared" si="10"/>
        <v>10.945337629807694</v>
      </c>
      <c r="O9" s="80">
        <f t="shared" si="11"/>
        <v>0.2713278324886203</v>
      </c>
      <c r="P9" s="79">
        <f t="shared" si="12"/>
        <v>4.3781350519230777</v>
      </c>
      <c r="Q9" s="80">
        <f t="shared" si="13"/>
        <v>0.10853113299544813</v>
      </c>
      <c r="R9" s="24">
        <f t="shared" si="14"/>
        <v>21.890675259615385</v>
      </c>
      <c r="S9" s="24">
        <f t="shared" si="15"/>
        <v>0.54265566497724049</v>
      </c>
      <c r="T9" s="79">
        <f t="shared" si="16"/>
        <v>20.796141496634618</v>
      </c>
      <c r="U9" s="80">
        <f t="shared" si="17"/>
        <v>0.51552288172837857</v>
      </c>
      <c r="W9" s="37"/>
    </row>
    <row r="10" spans="1:23" x14ac:dyDescent="0.3">
      <c r="A10" s="17">
        <f t="shared" si="18"/>
        <v>2</v>
      </c>
      <c r="B10" s="62">
        <v>32900.239999999998</v>
      </c>
      <c r="C10" s="63"/>
      <c r="D10" s="62">
        <f t="shared" si="0"/>
        <v>44280.433016000003</v>
      </c>
      <c r="E10" s="66">
        <f t="shared" si="1"/>
        <v>1097.6832618821563</v>
      </c>
      <c r="F10" s="62">
        <f t="shared" si="2"/>
        <v>3690.0360846666667</v>
      </c>
      <c r="G10" s="66">
        <f t="shared" si="3"/>
        <v>91.473605156846361</v>
      </c>
      <c r="H10" s="62">
        <f t="shared" si="4"/>
        <v>0</v>
      </c>
      <c r="I10" s="66">
        <f t="shared" si="5"/>
        <v>0</v>
      </c>
      <c r="J10" s="62">
        <f t="shared" si="6"/>
        <v>0</v>
      </c>
      <c r="K10" s="66">
        <f t="shared" si="7"/>
        <v>0</v>
      </c>
      <c r="L10" s="79">
        <f t="shared" si="8"/>
        <v>22.409126020242915</v>
      </c>
      <c r="M10" s="80">
        <f t="shared" si="9"/>
        <v>0.55550772362457312</v>
      </c>
      <c r="N10" s="79">
        <f t="shared" si="10"/>
        <v>11.204563010121458</v>
      </c>
      <c r="O10" s="80">
        <f t="shared" si="11"/>
        <v>0.27775386181228656</v>
      </c>
      <c r="P10" s="79">
        <f t="shared" si="12"/>
        <v>4.4818252040485831</v>
      </c>
      <c r="Q10" s="80">
        <f t="shared" si="13"/>
        <v>0.11110154472491461</v>
      </c>
      <c r="R10" s="24">
        <f t="shared" si="14"/>
        <v>22.409126020242915</v>
      </c>
      <c r="S10" s="24">
        <f t="shared" si="15"/>
        <v>0.55550772362457312</v>
      </c>
      <c r="T10" s="79">
        <f t="shared" si="16"/>
        <v>21.288669719230771</v>
      </c>
      <c r="U10" s="80">
        <f t="shared" si="17"/>
        <v>0.52773233744334447</v>
      </c>
      <c r="W10" s="37"/>
    </row>
    <row r="11" spans="1:23" x14ac:dyDescent="0.3">
      <c r="A11" s="17">
        <f t="shared" si="18"/>
        <v>3</v>
      </c>
      <c r="B11" s="62">
        <v>33661.06</v>
      </c>
      <c r="C11" s="63"/>
      <c r="D11" s="62">
        <f t="shared" si="0"/>
        <v>45304.420654000001</v>
      </c>
      <c r="E11" s="66">
        <f t="shared" si="1"/>
        <v>1123.0672523729609</v>
      </c>
      <c r="F11" s="62">
        <f t="shared" si="2"/>
        <v>3775.3683878333331</v>
      </c>
      <c r="G11" s="66">
        <f t="shared" si="3"/>
        <v>93.588937697746729</v>
      </c>
      <c r="H11" s="62">
        <f t="shared" si="4"/>
        <v>0</v>
      </c>
      <c r="I11" s="66">
        <f t="shared" si="5"/>
        <v>0</v>
      </c>
      <c r="J11" s="62">
        <f t="shared" si="6"/>
        <v>0</v>
      </c>
      <c r="K11" s="66">
        <f t="shared" si="7"/>
        <v>0</v>
      </c>
      <c r="L11" s="79">
        <f t="shared" si="8"/>
        <v>22.927338387651822</v>
      </c>
      <c r="M11" s="80">
        <f t="shared" si="9"/>
        <v>0.568353872658381</v>
      </c>
      <c r="N11" s="79">
        <f t="shared" si="10"/>
        <v>11.463669193825911</v>
      </c>
      <c r="O11" s="80">
        <f t="shared" si="11"/>
        <v>0.2841769363291905</v>
      </c>
      <c r="P11" s="79">
        <f t="shared" si="12"/>
        <v>4.5854676775303647</v>
      </c>
      <c r="Q11" s="80">
        <f t="shared" si="13"/>
        <v>0.11367077453167619</v>
      </c>
      <c r="R11" s="24">
        <f t="shared" si="14"/>
        <v>22.927338387651822</v>
      </c>
      <c r="S11" s="24">
        <f t="shared" si="15"/>
        <v>0.568353872658381</v>
      </c>
      <c r="T11" s="79">
        <f t="shared" si="16"/>
        <v>21.780971468269232</v>
      </c>
      <c r="U11" s="80">
        <f t="shared" si="17"/>
        <v>0.53993617902546198</v>
      </c>
      <c r="W11" s="37"/>
    </row>
    <row r="12" spans="1:23" x14ac:dyDescent="0.3">
      <c r="A12" s="17">
        <f t="shared" si="18"/>
        <v>4</v>
      </c>
      <c r="B12" s="62">
        <v>33661.06</v>
      </c>
      <c r="C12" s="63"/>
      <c r="D12" s="62">
        <f t="shared" si="0"/>
        <v>45304.420654000001</v>
      </c>
      <c r="E12" s="66">
        <f t="shared" si="1"/>
        <v>1123.0672523729609</v>
      </c>
      <c r="F12" s="62">
        <f t="shared" si="2"/>
        <v>3775.3683878333331</v>
      </c>
      <c r="G12" s="66">
        <f t="shared" si="3"/>
        <v>93.588937697746729</v>
      </c>
      <c r="H12" s="62">
        <f t="shared" si="4"/>
        <v>0</v>
      </c>
      <c r="I12" s="66">
        <f t="shared" si="5"/>
        <v>0</v>
      </c>
      <c r="J12" s="62">
        <f t="shared" si="6"/>
        <v>0</v>
      </c>
      <c r="K12" s="66">
        <f t="shared" si="7"/>
        <v>0</v>
      </c>
      <c r="L12" s="79">
        <f t="shared" si="8"/>
        <v>22.927338387651822</v>
      </c>
      <c r="M12" s="80">
        <f t="shared" si="9"/>
        <v>0.568353872658381</v>
      </c>
      <c r="N12" s="79">
        <f t="shared" si="10"/>
        <v>11.463669193825911</v>
      </c>
      <c r="O12" s="80">
        <f t="shared" si="11"/>
        <v>0.2841769363291905</v>
      </c>
      <c r="P12" s="79">
        <f t="shared" si="12"/>
        <v>4.5854676775303647</v>
      </c>
      <c r="Q12" s="80">
        <f t="shared" si="13"/>
        <v>0.11367077453167619</v>
      </c>
      <c r="R12" s="24">
        <f t="shared" si="14"/>
        <v>22.927338387651822</v>
      </c>
      <c r="S12" s="24">
        <f t="shared" si="15"/>
        <v>0.568353872658381</v>
      </c>
      <c r="T12" s="79">
        <f t="shared" si="16"/>
        <v>21.780971468269232</v>
      </c>
      <c r="U12" s="80">
        <f t="shared" si="17"/>
        <v>0.53993617902546198</v>
      </c>
      <c r="W12" s="37"/>
    </row>
    <row r="13" spans="1:23" x14ac:dyDescent="0.3">
      <c r="A13" s="17">
        <f t="shared" si="18"/>
        <v>5</v>
      </c>
      <c r="B13" s="62">
        <v>34992.94</v>
      </c>
      <c r="C13" s="63"/>
      <c r="D13" s="62">
        <f t="shared" si="0"/>
        <v>47096.997946000003</v>
      </c>
      <c r="E13" s="66">
        <f t="shared" si="1"/>
        <v>1167.5040827071957</v>
      </c>
      <c r="F13" s="62">
        <f t="shared" si="2"/>
        <v>3924.7498288333336</v>
      </c>
      <c r="G13" s="66">
        <f t="shared" si="3"/>
        <v>97.292006892266301</v>
      </c>
      <c r="H13" s="62">
        <f t="shared" si="4"/>
        <v>0</v>
      </c>
      <c r="I13" s="66">
        <f t="shared" si="5"/>
        <v>0</v>
      </c>
      <c r="J13" s="62">
        <f t="shared" si="6"/>
        <v>0</v>
      </c>
      <c r="K13" s="66">
        <f t="shared" si="7"/>
        <v>0</v>
      </c>
      <c r="L13" s="79">
        <f t="shared" si="8"/>
        <v>23.834513130566805</v>
      </c>
      <c r="M13" s="80">
        <f t="shared" si="9"/>
        <v>0.59084214711902616</v>
      </c>
      <c r="N13" s="79">
        <f t="shared" si="10"/>
        <v>11.917256565283402</v>
      </c>
      <c r="O13" s="80">
        <f t="shared" si="11"/>
        <v>0.29542107355951308</v>
      </c>
      <c r="P13" s="79">
        <f t="shared" si="12"/>
        <v>4.7669026261133611</v>
      </c>
      <c r="Q13" s="80">
        <f t="shared" si="13"/>
        <v>0.11816842942380525</v>
      </c>
      <c r="R13" s="24">
        <f t="shared" si="14"/>
        <v>23.834513130566801</v>
      </c>
      <c r="S13" s="24">
        <f t="shared" si="15"/>
        <v>0.59084214711902605</v>
      </c>
      <c r="T13" s="79">
        <f t="shared" si="16"/>
        <v>22.642787474038464</v>
      </c>
      <c r="U13" s="80">
        <f t="shared" si="17"/>
        <v>0.56130003976307485</v>
      </c>
      <c r="W13" s="37"/>
    </row>
    <row r="14" spans="1:23" x14ac:dyDescent="0.3">
      <c r="A14" s="17">
        <f t="shared" si="18"/>
        <v>6</v>
      </c>
      <c r="B14" s="62">
        <v>34992.94</v>
      </c>
      <c r="C14" s="63"/>
      <c r="D14" s="62">
        <f t="shared" si="0"/>
        <v>47096.997946000003</v>
      </c>
      <c r="E14" s="66">
        <f t="shared" si="1"/>
        <v>1167.5040827071957</v>
      </c>
      <c r="F14" s="62">
        <f t="shared" si="2"/>
        <v>3924.7498288333336</v>
      </c>
      <c r="G14" s="66">
        <f t="shared" si="3"/>
        <v>97.292006892266301</v>
      </c>
      <c r="H14" s="62">
        <f t="shared" si="4"/>
        <v>0</v>
      </c>
      <c r="I14" s="66">
        <f t="shared" si="5"/>
        <v>0</v>
      </c>
      <c r="J14" s="62">
        <f t="shared" si="6"/>
        <v>0</v>
      </c>
      <c r="K14" s="66">
        <f t="shared" si="7"/>
        <v>0</v>
      </c>
      <c r="L14" s="79">
        <f t="shared" si="8"/>
        <v>23.834513130566805</v>
      </c>
      <c r="M14" s="80">
        <f t="shared" si="9"/>
        <v>0.59084214711902616</v>
      </c>
      <c r="N14" s="79">
        <f t="shared" si="10"/>
        <v>11.917256565283402</v>
      </c>
      <c r="O14" s="80">
        <f t="shared" si="11"/>
        <v>0.29542107355951308</v>
      </c>
      <c r="P14" s="79">
        <f t="shared" si="12"/>
        <v>4.7669026261133611</v>
      </c>
      <c r="Q14" s="80">
        <f t="shared" si="13"/>
        <v>0.11816842942380525</v>
      </c>
      <c r="R14" s="24">
        <f t="shared" si="14"/>
        <v>23.834513130566801</v>
      </c>
      <c r="S14" s="24">
        <f t="shared" si="15"/>
        <v>0.59084214711902605</v>
      </c>
      <c r="T14" s="79">
        <f t="shared" si="16"/>
        <v>22.642787474038464</v>
      </c>
      <c r="U14" s="80">
        <f t="shared" si="17"/>
        <v>0.56130003976307485</v>
      </c>
      <c r="W14" s="37"/>
    </row>
    <row r="15" spans="1:23" x14ac:dyDescent="0.3">
      <c r="A15" s="17">
        <f t="shared" si="18"/>
        <v>7</v>
      </c>
      <c r="B15" s="62">
        <v>36324.839999999997</v>
      </c>
      <c r="C15" s="63"/>
      <c r="D15" s="62">
        <f t="shared" si="0"/>
        <v>48889.602156000001</v>
      </c>
      <c r="E15" s="66">
        <f t="shared" si="1"/>
        <v>1211.9415803212205</v>
      </c>
      <c r="F15" s="62">
        <f t="shared" si="2"/>
        <v>4074.1335129999998</v>
      </c>
      <c r="G15" s="66">
        <f t="shared" si="3"/>
        <v>100.99513169343503</v>
      </c>
      <c r="H15" s="62">
        <f t="shared" si="4"/>
        <v>0</v>
      </c>
      <c r="I15" s="66">
        <f t="shared" si="5"/>
        <v>0</v>
      </c>
      <c r="J15" s="62">
        <f t="shared" si="6"/>
        <v>0</v>
      </c>
      <c r="K15" s="66">
        <f t="shared" si="7"/>
        <v>0</v>
      </c>
      <c r="L15" s="79">
        <f t="shared" si="8"/>
        <v>24.741701495951418</v>
      </c>
      <c r="M15" s="80">
        <f t="shared" si="9"/>
        <v>0.61333075927187275</v>
      </c>
      <c r="N15" s="79">
        <f t="shared" si="10"/>
        <v>12.370850747975709</v>
      </c>
      <c r="O15" s="80">
        <f t="shared" si="11"/>
        <v>0.30666537963593637</v>
      </c>
      <c r="P15" s="79">
        <f t="shared" si="12"/>
        <v>4.9483402991902832</v>
      </c>
      <c r="Q15" s="80">
        <f t="shared" si="13"/>
        <v>0.12266615185437453</v>
      </c>
      <c r="R15" s="24">
        <f t="shared" si="14"/>
        <v>24.741701495951418</v>
      </c>
      <c r="S15" s="24">
        <f t="shared" si="15"/>
        <v>0.61333075927187275</v>
      </c>
      <c r="T15" s="79">
        <f t="shared" si="16"/>
        <v>23.504616421153848</v>
      </c>
      <c r="U15" s="80">
        <f t="shared" si="17"/>
        <v>0.58266422130827911</v>
      </c>
      <c r="W15" s="37"/>
    </row>
    <row r="16" spans="1:23" x14ac:dyDescent="0.3">
      <c r="A16" s="17">
        <f t="shared" si="18"/>
        <v>8</v>
      </c>
      <c r="B16" s="62">
        <v>36324.839999999997</v>
      </c>
      <c r="C16" s="63"/>
      <c r="D16" s="62">
        <f t="shared" si="0"/>
        <v>48889.602156000001</v>
      </c>
      <c r="E16" s="66">
        <f t="shared" si="1"/>
        <v>1211.9415803212205</v>
      </c>
      <c r="F16" s="62">
        <f t="shared" si="2"/>
        <v>4074.1335129999998</v>
      </c>
      <c r="G16" s="66">
        <f t="shared" si="3"/>
        <v>100.99513169343503</v>
      </c>
      <c r="H16" s="62">
        <f t="shared" si="4"/>
        <v>0</v>
      </c>
      <c r="I16" s="66">
        <f t="shared" si="5"/>
        <v>0</v>
      </c>
      <c r="J16" s="62">
        <f t="shared" si="6"/>
        <v>0</v>
      </c>
      <c r="K16" s="66">
        <f t="shared" si="7"/>
        <v>0</v>
      </c>
      <c r="L16" s="79">
        <f t="shared" si="8"/>
        <v>24.741701495951418</v>
      </c>
      <c r="M16" s="80">
        <f t="shared" si="9"/>
        <v>0.61333075927187275</v>
      </c>
      <c r="N16" s="79">
        <f t="shared" si="10"/>
        <v>12.370850747975709</v>
      </c>
      <c r="O16" s="80">
        <f t="shared" si="11"/>
        <v>0.30666537963593637</v>
      </c>
      <c r="P16" s="79">
        <f t="shared" si="12"/>
        <v>4.9483402991902832</v>
      </c>
      <c r="Q16" s="80">
        <f t="shared" si="13"/>
        <v>0.12266615185437453</v>
      </c>
      <c r="R16" s="24">
        <f t="shared" si="14"/>
        <v>24.741701495951418</v>
      </c>
      <c r="S16" s="24">
        <f t="shared" si="15"/>
        <v>0.61333075927187275</v>
      </c>
      <c r="T16" s="79">
        <f t="shared" si="16"/>
        <v>23.504616421153848</v>
      </c>
      <c r="U16" s="80">
        <f t="shared" si="17"/>
        <v>0.58266422130827911</v>
      </c>
      <c r="W16" s="37"/>
    </row>
    <row r="17" spans="1:23" x14ac:dyDescent="0.3">
      <c r="A17" s="17">
        <f t="shared" si="18"/>
        <v>9</v>
      </c>
      <c r="B17" s="62">
        <v>37656.75</v>
      </c>
      <c r="C17" s="63"/>
      <c r="D17" s="62">
        <f t="shared" si="0"/>
        <v>50682.219825</v>
      </c>
      <c r="E17" s="66">
        <f t="shared" si="1"/>
        <v>1256.3794115751402</v>
      </c>
      <c r="F17" s="62">
        <f t="shared" si="2"/>
        <v>4223.5183187500006</v>
      </c>
      <c r="G17" s="66">
        <f t="shared" si="3"/>
        <v>104.69828429792837</v>
      </c>
      <c r="H17" s="62">
        <f t="shared" si="4"/>
        <v>0</v>
      </c>
      <c r="I17" s="66">
        <f t="shared" si="5"/>
        <v>0</v>
      </c>
      <c r="J17" s="62">
        <f t="shared" si="6"/>
        <v>0</v>
      </c>
      <c r="K17" s="66">
        <f t="shared" si="7"/>
        <v>0</v>
      </c>
      <c r="L17" s="79">
        <f t="shared" si="8"/>
        <v>25.648896672570849</v>
      </c>
      <c r="M17" s="80">
        <f t="shared" si="9"/>
        <v>0.63581954027081999</v>
      </c>
      <c r="N17" s="79">
        <f t="shared" si="10"/>
        <v>12.824448336285425</v>
      </c>
      <c r="O17" s="80">
        <f t="shared" si="11"/>
        <v>0.31790977013541</v>
      </c>
      <c r="P17" s="79">
        <f t="shared" si="12"/>
        <v>5.1297793345141702</v>
      </c>
      <c r="Q17" s="80">
        <f t="shared" si="13"/>
        <v>0.127163908054164</v>
      </c>
      <c r="R17" s="24">
        <f t="shared" si="14"/>
        <v>25.648896672570856</v>
      </c>
      <c r="S17" s="24">
        <f t="shared" si="15"/>
        <v>0.6358195402708201</v>
      </c>
      <c r="T17" s="79">
        <f t="shared" si="16"/>
        <v>24.366451838942307</v>
      </c>
      <c r="U17" s="80">
        <f t="shared" si="17"/>
        <v>0.60402856325727894</v>
      </c>
      <c r="W17" s="37"/>
    </row>
    <row r="18" spans="1:23" x14ac:dyDescent="0.3">
      <c r="A18" s="17">
        <f t="shared" si="18"/>
        <v>10</v>
      </c>
      <c r="B18" s="62">
        <v>37656.75</v>
      </c>
      <c r="C18" s="63"/>
      <c r="D18" s="62">
        <f t="shared" si="0"/>
        <v>50682.219825</v>
      </c>
      <c r="E18" s="66">
        <f t="shared" si="1"/>
        <v>1256.3794115751402</v>
      </c>
      <c r="F18" s="62">
        <f t="shared" si="2"/>
        <v>4223.5183187500006</v>
      </c>
      <c r="G18" s="66">
        <f t="shared" si="3"/>
        <v>104.69828429792837</v>
      </c>
      <c r="H18" s="62">
        <f t="shared" si="4"/>
        <v>0</v>
      </c>
      <c r="I18" s="66">
        <f t="shared" si="5"/>
        <v>0</v>
      </c>
      <c r="J18" s="62">
        <f t="shared" si="6"/>
        <v>0</v>
      </c>
      <c r="K18" s="66">
        <f t="shared" si="7"/>
        <v>0</v>
      </c>
      <c r="L18" s="79">
        <f t="shared" si="8"/>
        <v>25.648896672570849</v>
      </c>
      <c r="M18" s="80">
        <f t="shared" si="9"/>
        <v>0.63581954027081999</v>
      </c>
      <c r="N18" s="79">
        <f t="shared" si="10"/>
        <v>12.824448336285425</v>
      </c>
      <c r="O18" s="80">
        <f t="shared" si="11"/>
        <v>0.31790977013541</v>
      </c>
      <c r="P18" s="79">
        <f t="shared" si="12"/>
        <v>5.1297793345141702</v>
      </c>
      <c r="Q18" s="80">
        <f t="shared" si="13"/>
        <v>0.127163908054164</v>
      </c>
      <c r="R18" s="24">
        <f t="shared" si="14"/>
        <v>25.648896672570856</v>
      </c>
      <c r="S18" s="24">
        <f t="shared" si="15"/>
        <v>0.6358195402708201</v>
      </c>
      <c r="T18" s="79">
        <f t="shared" si="16"/>
        <v>24.366451838942307</v>
      </c>
      <c r="U18" s="80">
        <f t="shared" si="17"/>
        <v>0.60402856325727894</v>
      </c>
      <c r="W18" s="37"/>
    </row>
    <row r="19" spans="1:23" x14ac:dyDescent="0.3">
      <c r="A19" s="17">
        <f t="shared" si="18"/>
        <v>11</v>
      </c>
      <c r="B19" s="62">
        <v>38988.629999999997</v>
      </c>
      <c r="C19" s="63"/>
      <c r="D19" s="62">
        <f t="shared" si="0"/>
        <v>52474.797117000002</v>
      </c>
      <c r="E19" s="66">
        <f t="shared" si="1"/>
        <v>1300.8162419093751</v>
      </c>
      <c r="F19" s="62">
        <f t="shared" si="2"/>
        <v>4372.8997597500002</v>
      </c>
      <c r="G19" s="66">
        <f t="shared" si="3"/>
        <v>108.40135349244792</v>
      </c>
      <c r="H19" s="62">
        <f t="shared" si="4"/>
        <v>0</v>
      </c>
      <c r="I19" s="66">
        <f t="shared" si="5"/>
        <v>0</v>
      </c>
      <c r="J19" s="62">
        <f t="shared" si="6"/>
        <v>0</v>
      </c>
      <c r="K19" s="66">
        <f t="shared" si="7"/>
        <v>0</v>
      </c>
      <c r="L19" s="79">
        <f t="shared" si="8"/>
        <v>26.556071415485832</v>
      </c>
      <c r="M19" s="80">
        <f t="shared" si="9"/>
        <v>0.65830781473146516</v>
      </c>
      <c r="N19" s="79">
        <f t="shared" si="10"/>
        <v>13.278035707742916</v>
      </c>
      <c r="O19" s="80">
        <f t="shared" si="11"/>
        <v>0.32915390736573258</v>
      </c>
      <c r="P19" s="79">
        <f t="shared" si="12"/>
        <v>5.3112142830971667</v>
      </c>
      <c r="Q19" s="80">
        <f t="shared" si="13"/>
        <v>0.13166156294629305</v>
      </c>
      <c r="R19" s="24">
        <f t="shared" si="14"/>
        <v>26.556071415485832</v>
      </c>
      <c r="S19" s="24">
        <f t="shared" si="15"/>
        <v>0.65830781473146516</v>
      </c>
      <c r="T19" s="79">
        <f t="shared" si="16"/>
        <v>25.228267844711539</v>
      </c>
      <c r="U19" s="80">
        <f t="shared" si="17"/>
        <v>0.62539242399489192</v>
      </c>
      <c r="W19" s="37"/>
    </row>
    <row r="20" spans="1:23" x14ac:dyDescent="0.3">
      <c r="A20" s="17">
        <f t="shared" si="18"/>
        <v>12</v>
      </c>
      <c r="B20" s="62">
        <v>38988.629999999997</v>
      </c>
      <c r="C20" s="63"/>
      <c r="D20" s="62">
        <f t="shared" si="0"/>
        <v>52474.797117000002</v>
      </c>
      <c r="E20" s="66">
        <f t="shared" si="1"/>
        <v>1300.8162419093751</v>
      </c>
      <c r="F20" s="62">
        <f t="shared" si="2"/>
        <v>4372.8997597500002</v>
      </c>
      <c r="G20" s="66">
        <f t="shared" si="3"/>
        <v>108.40135349244792</v>
      </c>
      <c r="H20" s="62">
        <f t="shared" si="4"/>
        <v>0</v>
      </c>
      <c r="I20" s="66">
        <f t="shared" si="5"/>
        <v>0</v>
      </c>
      <c r="J20" s="62">
        <f t="shared" si="6"/>
        <v>0</v>
      </c>
      <c r="K20" s="66">
        <f t="shared" si="7"/>
        <v>0</v>
      </c>
      <c r="L20" s="79">
        <f t="shared" si="8"/>
        <v>26.556071415485832</v>
      </c>
      <c r="M20" s="80">
        <f t="shared" si="9"/>
        <v>0.65830781473146516</v>
      </c>
      <c r="N20" s="79">
        <f t="shared" si="10"/>
        <v>13.278035707742916</v>
      </c>
      <c r="O20" s="80">
        <f t="shared" si="11"/>
        <v>0.32915390736573258</v>
      </c>
      <c r="P20" s="79">
        <f t="shared" si="12"/>
        <v>5.3112142830971667</v>
      </c>
      <c r="Q20" s="80">
        <f t="shared" si="13"/>
        <v>0.13166156294629305</v>
      </c>
      <c r="R20" s="24">
        <f t="shared" si="14"/>
        <v>26.556071415485832</v>
      </c>
      <c r="S20" s="24">
        <f t="shared" si="15"/>
        <v>0.65830781473146516</v>
      </c>
      <c r="T20" s="79">
        <f t="shared" si="16"/>
        <v>25.228267844711539</v>
      </c>
      <c r="U20" s="80">
        <f t="shared" si="17"/>
        <v>0.62539242399489192</v>
      </c>
      <c r="W20" s="37"/>
    </row>
    <row r="21" spans="1:23" x14ac:dyDescent="0.3">
      <c r="A21" s="17">
        <f t="shared" si="18"/>
        <v>13</v>
      </c>
      <c r="B21" s="62">
        <v>40320.53</v>
      </c>
      <c r="C21" s="63"/>
      <c r="D21" s="62">
        <f t="shared" si="0"/>
        <v>54267.401327</v>
      </c>
      <c r="E21" s="66">
        <f t="shared" si="1"/>
        <v>1345.2537395233999</v>
      </c>
      <c r="F21" s="62">
        <f t="shared" si="2"/>
        <v>4522.2834439166672</v>
      </c>
      <c r="G21" s="66">
        <f t="shared" si="3"/>
        <v>112.10447829361668</v>
      </c>
      <c r="H21" s="62">
        <f t="shared" si="4"/>
        <v>0</v>
      </c>
      <c r="I21" s="66">
        <f t="shared" si="5"/>
        <v>0</v>
      </c>
      <c r="J21" s="62">
        <f t="shared" si="6"/>
        <v>0</v>
      </c>
      <c r="K21" s="66">
        <f t="shared" si="7"/>
        <v>0</v>
      </c>
      <c r="L21" s="79">
        <f t="shared" si="8"/>
        <v>27.463259780870445</v>
      </c>
      <c r="M21" s="80">
        <f t="shared" si="9"/>
        <v>0.68079642688431163</v>
      </c>
      <c r="N21" s="79">
        <f t="shared" si="10"/>
        <v>13.731629890435222</v>
      </c>
      <c r="O21" s="80">
        <f t="shared" si="11"/>
        <v>0.34039821344215582</v>
      </c>
      <c r="P21" s="79">
        <f t="shared" si="12"/>
        <v>5.4926519561740887</v>
      </c>
      <c r="Q21" s="80">
        <f t="shared" si="13"/>
        <v>0.13615928537686234</v>
      </c>
      <c r="R21" s="24">
        <f t="shared" si="14"/>
        <v>27.463259780870448</v>
      </c>
      <c r="S21" s="24">
        <f t="shared" si="15"/>
        <v>0.68079642688431175</v>
      </c>
      <c r="T21" s="79">
        <f t="shared" si="16"/>
        <v>26.090096791826923</v>
      </c>
      <c r="U21" s="80">
        <f t="shared" si="17"/>
        <v>0.64675660554009606</v>
      </c>
      <c r="W21" s="37"/>
    </row>
    <row r="22" spans="1:23" x14ac:dyDescent="0.3">
      <c r="A22" s="17">
        <f t="shared" si="18"/>
        <v>14</v>
      </c>
      <c r="B22" s="62">
        <v>40320.53</v>
      </c>
      <c r="C22" s="63"/>
      <c r="D22" s="62">
        <f t="shared" si="0"/>
        <v>54267.401327</v>
      </c>
      <c r="E22" s="66">
        <f t="shared" si="1"/>
        <v>1345.2537395233999</v>
      </c>
      <c r="F22" s="62">
        <f t="shared" si="2"/>
        <v>4522.2834439166672</v>
      </c>
      <c r="G22" s="66">
        <f t="shared" si="3"/>
        <v>112.10447829361668</v>
      </c>
      <c r="H22" s="62">
        <f t="shared" si="4"/>
        <v>0</v>
      </c>
      <c r="I22" s="66">
        <f t="shared" si="5"/>
        <v>0</v>
      </c>
      <c r="J22" s="62">
        <f t="shared" si="6"/>
        <v>0</v>
      </c>
      <c r="K22" s="66">
        <f t="shared" si="7"/>
        <v>0</v>
      </c>
      <c r="L22" s="79">
        <f t="shared" si="8"/>
        <v>27.463259780870445</v>
      </c>
      <c r="M22" s="80">
        <f t="shared" si="9"/>
        <v>0.68079642688431163</v>
      </c>
      <c r="N22" s="79">
        <f t="shared" si="10"/>
        <v>13.731629890435222</v>
      </c>
      <c r="O22" s="80">
        <f t="shared" si="11"/>
        <v>0.34039821344215582</v>
      </c>
      <c r="P22" s="79">
        <f t="shared" si="12"/>
        <v>5.4926519561740887</v>
      </c>
      <c r="Q22" s="80">
        <f t="shared" si="13"/>
        <v>0.13615928537686234</v>
      </c>
      <c r="R22" s="24">
        <f t="shared" si="14"/>
        <v>27.463259780870448</v>
      </c>
      <c r="S22" s="24">
        <f t="shared" si="15"/>
        <v>0.68079642688431175</v>
      </c>
      <c r="T22" s="79">
        <f t="shared" si="16"/>
        <v>26.090096791826923</v>
      </c>
      <c r="U22" s="80">
        <f t="shared" si="17"/>
        <v>0.64675660554009606</v>
      </c>
      <c r="W22" s="37"/>
    </row>
    <row r="23" spans="1:23" x14ac:dyDescent="0.3">
      <c r="A23" s="17">
        <f t="shared" si="18"/>
        <v>15</v>
      </c>
      <c r="B23" s="62">
        <v>41652.03</v>
      </c>
      <c r="C23" s="63"/>
      <c r="D23" s="62">
        <f t="shared" si="0"/>
        <v>56059.467177000006</v>
      </c>
      <c r="E23" s="66">
        <f t="shared" si="1"/>
        <v>1389.6778915416253</v>
      </c>
      <c r="F23" s="62">
        <f t="shared" si="2"/>
        <v>4671.6222647500008</v>
      </c>
      <c r="G23" s="66">
        <f t="shared" si="3"/>
        <v>115.80649096180211</v>
      </c>
      <c r="H23" s="62">
        <f t="shared" si="4"/>
        <v>0</v>
      </c>
      <c r="I23" s="66">
        <f t="shared" si="5"/>
        <v>0</v>
      </c>
      <c r="J23" s="62">
        <f t="shared" si="6"/>
        <v>0</v>
      </c>
      <c r="K23" s="66">
        <f t="shared" si="7"/>
        <v>0</v>
      </c>
      <c r="L23" s="79">
        <f t="shared" si="8"/>
        <v>28.370175696862351</v>
      </c>
      <c r="M23" s="80">
        <f t="shared" si="9"/>
        <v>0.70327828519313018</v>
      </c>
      <c r="N23" s="79">
        <f t="shared" si="10"/>
        <v>14.185087848431175</v>
      </c>
      <c r="O23" s="80">
        <f t="shared" si="11"/>
        <v>0.35163914259656509</v>
      </c>
      <c r="P23" s="79">
        <f t="shared" si="12"/>
        <v>5.6740351393724699</v>
      </c>
      <c r="Q23" s="80">
        <f t="shared" si="13"/>
        <v>0.14065565703862604</v>
      </c>
      <c r="R23" s="24">
        <f t="shared" si="14"/>
        <v>28.370175696862351</v>
      </c>
      <c r="S23" s="24">
        <f t="shared" si="15"/>
        <v>0.70327828519313018</v>
      </c>
      <c r="T23" s="79">
        <f t="shared" si="16"/>
        <v>26.951666912019235</v>
      </c>
      <c r="U23" s="80">
        <f t="shared" si="17"/>
        <v>0.6681143709334737</v>
      </c>
      <c r="W23" s="37"/>
    </row>
    <row r="24" spans="1:23" x14ac:dyDescent="0.3">
      <c r="A24" s="17">
        <f t="shared" si="18"/>
        <v>16</v>
      </c>
      <c r="B24" s="62">
        <v>41652.03</v>
      </c>
      <c r="C24" s="63"/>
      <c r="D24" s="62">
        <f t="shared" si="0"/>
        <v>56059.467177000006</v>
      </c>
      <c r="E24" s="66">
        <f t="shared" si="1"/>
        <v>1389.6778915416253</v>
      </c>
      <c r="F24" s="62">
        <f t="shared" si="2"/>
        <v>4671.6222647500008</v>
      </c>
      <c r="G24" s="66">
        <f t="shared" si="3"/>
        <v>115.80649096180211</v>
      </c>
      <c r="H24" s="62">
        <f t="shared" si="4"/>
        <v>0</v>
      </c>
      <c r="I24" s="66">
        <f t="shared" si="5"/>
        <v>0</v>
      </c>
      <c r="J24" s="62">
        <f t="shared" si="6"/>
        <v>0</v>
      </c>
      <c r="K24" s="66">
        <f t="shared" si="7"/>
        <v>0</v>
      </c>
      <c r="L24" s="79">
        <f t="shared" si="8"/>
        <v>28.370175696862351</v>
      </c>
      <c r="M24" s="80">
        <f t="shared" si="9"/>
        <v>0.70327828519313018</v>
      </c>
      <c r="N24" s="79">
        <f t="shared" si="10"/>
        <v>14.185087848431175</v>
      </c>
      <c r="O24" s="80">
        <f t="shared" si="11"/>
        <v>0.35163914259656509</v>
      </c>
      <c r="P24" s="79">
        <f t="shared" si="12"/>
        <v>5.6740351393724699</v>
      </c>
      <c r="Q24" s="80">
        <f t="shared" si="13"/>
        <v>0.14065565703862604</v>
      </c>
      <c r="R24" s="24">
        <f t="shared" si="14"/>
        <v>28.370175696862351</v>
      </c>
      <c r="S24" s="24">
        <f t="shared" si="15"/>
        <v>0.70327828519313018</v>
      </c>
      <c r="T24" s="79">
        <f t="shared" si="16"/>
        <v>26.951666912019235</v>
      </c>
      <c r="U24" s="80">
        <f t="shared" si="17"/>
        <v>0.6681143709334737</v>
      </c>
      <c r="W24" s="37"/>
    </row>
    <row r="25" spans="1:23" x14ac:dyDescent="0.3">
      <c r="A25" s="17">
        <f t="shared" si="18"/>
        <v>17</v>
      </c>
      <c r="B25" s="62">
        <v>42983.94</v>
      </c>
      <c r="C25" s="63"/>
      <c r="D25" s="62">
        <f t="shared" si="0"/>
        <v>57852.084846000005</v>
      </c>
      <c r="E25" s="66">
        <f t="shared" si="1"/>
        <v>1434.115722795545</v>
      </c>
      <c r="F25" s="62">
        <f t="shared" si="2"/>
        <v>4821.0070705000007</v>
      </c>
      <c r="G25" s="66">
        <f t="shared" si="3"/>
        <v>119.50964356629542</v>
      </c>
      <c r="H25" s="62">
        <f t="shared" si="4"/>
        <v>0</v>
      </c>
      <c r="I25" s="66">
        <f t="shared" si="5"/>
        <v>0</v>
      </c>
      <c r="J25" s="62">
        <f t="shared" si="6"/>
        <v>0</v>
      </c>
      <c r="K25" s="66">
        <f t="shared" si="7"/>
        <v>0</v>
      </c>
      <c r="L25" s="79">
        <f t="shared" si="8"/>
        <v>29.277370873481782</v>
      </c>
      <c r="M25" s="80">
        <f t="shared" si="9"/>
        <v>0.72576706619207743</v>
      </c>
      <c r="N25" s="79">
        <f t="shared" si="10"/>
        <v>14.638685436740891</v>
      </c>
      <c r="O25" s="80">
        <f t="shared" si="11"/>
        <v>0.36288353309603871</v>
      </c>
      <c r="P25" s="79">
        <f t="shared" si="12"/>
        <v>5.8554741746963561</v>
      </c>
      <c r="Q25" s="80">
        <f t="shared" si="13"/>
        <v>0.14515341323841546</v>
      </c>
      <c r="R25" s="24">
        <f t="shared" si="14"/>
        <v>29.277370873481786</v>
      </c>
      <c r="S25" s="24">
        <f t="shared" si="15"/>
        <v>0.72576706619207743</v>
      </c>
      <c r="T25" s="79">
        <f t="shared" si="16"/>
        <v>27.813502329807694</v>
      </c>
      <c r="U25" s="80">
        <f t="shared" si="17"/>
        <v>0.68947871288247353</v>
      </c>
      <c r="W25" s="37"/>
    </row>
    <row r="26" spans="1:23" x14ac:dyDescent="0.3">
      <c r="A26" s="17">
        <f t="shared" si="18"/>
        <v>18</v>
      </c>
      <c r="B26" s="62">
        <v>42983.94</v>
      </c>
      <c r="C26" s="63"/>
      <c r="D26" s="62">
        <f t="shared" si="0"/>
        <v>57852.084846000005</v>
      </c>
      <c r="E26" s="66">
        <f t="shared" si="1"/>
        <v>1434.115722795545</v>
      </c>
      <c r="F26" s="62">
        <f t="shared" si="2"/>
        <v>4821.0070705000007</v>
      </c>
      <c r="G26" s="66">
        <f t="shared" si="3"/>
        <v>119.50964356629542</v>
      </c>
      <c r="H26" s="62">
        <f t="shared" si="4"/>
        <v>0</v>
      </c>
      <c r="I26" s="66">
        <f t="shared" si="5"/>
        <v>0</v>
      </c>
      <c r="J26" s="62">
        <f t="shared" si="6"/>
        <v>0</v>
      </c>
      <c r="K26" s="66">
        <f t="shared" si="7"/>
        <v>0</v>
      </c>
      <c r="L26" s="79">
        <f t="shared" si="8"/>
        <v>29.277370873481782</v>
      </c>
      <c r="M26" s="80">
        <f t="shared" si="9"/>
        <v>0.72576706619207743</v>
      </c>
      <c r="N26" s="79">
        <f t="shared" si="10"/>
        <v>14.638685436740891</v>
      </c>
      <c r="O26" s="80">
        <f t="shared" si="11"/>
        <v>0.36288353309603871</v>
      </c>
      <c r="P26" s="79">
        <f t="shared" si="12"/>
        <v>5.8554741746963561</v>
      </c>
      <c r="Q26" s="80">
        <f t="shared" si="13"/>
        <v>0.14515341323841546</v>
      </c>
      <c r="R26" s="24">
        <f t="shared" si="14"/>
        <v>29.277370873481786</v>
      </c>
      <c r="S26" s="24">
        <f t="shared" si="15"/>
        <v>0.72576706619207743</v>
      </c>
      <c r="T26" s="79">
        <f t="shared" si="16"/>
        <v>27.813502329807694</v>
      </c>
      <c r="U26" s="80">
        <f t="shared" si="17"/>
        <v>0.68947871288247353</v>
      </c>
      <c r="W26" s="37"/>
    </row>
    <row r="27" spans="1:23" x14ac:dyDescent="0.3">
      <c r="A27" s="17">
        <f t="shared" si="18"/>
        <v>19</v>
      </c>
      <c r="B27" s="62">
        <v>44315.839999999997</v>
      </c>
      <c r="C27" s="63"/>
      <c r="D27" s="62">
        <f t="shared" si="0"/>
        <v>59644.689056000003</v>
      </c>
      <c r="E27" s="66">
        <f t="shared" si="1"/>
        <v>1478.5532204095698</v>
      </c>
      <c r="F27" s="62">
        <f t="shared" si="2"/>
        <v>4970.390754666666</v>
      </c>
      <c r="G27" s="66">
        <f t="shared" si="3"/>
        <v>123.21276836746412</v>
      </c>
      <c r="H27" s="62">
        <f t="shared" si="4"/>
        <v>0</v>
      </c>
      <c r="I27" s="66">
        <f t="shared" si="5"/>
        <v>0</v>
      </c>
      <c r="J27" s="62">
        <f t="shared" si="6"/>
        <v>0</v>
      </c>
      <c r="K27" s="66">
        <f t="shared" si="7"/>
        <v>0</v>
      </c>
      <c r="L27" s="79">
        <f t="shared" si="8"/>
        <v>30.184559238866399</v>
      </c>
      <c r="M27" s="80">
        <f t="shared" si="9"/>
        <v>0.74825567834492401</v>
      </c>
      <c r="N27" s="79">
        <f t="shared" si="10"/>
        <v>15.092279619433199</v>
      </c>
      <c r="O27" s="80">
        <f t="shared" si="11"/>
        <v>0.37412783917246201</v>
      </c>
      <c r="P27" s="79">
        <f t="shared" si="12"/>
        <v>6.0369118477732799</v>
      </c>
      <c r="Q27" s="80">
        <f t="shared" si="13"/>
        <v>0.1496511356689848</v>
      </c>
      <c r="R27" s="24">
        <f t="shared" si="14"/>
        <v>30.184559238866395</v>
      </c>
      <c r="S27" s="24">
        <f t="shared" si="15"/>
        <v>0.7482556783449239</v>
      </c>
      <c r="T27" s="79">
        <f t="shared" si="16"/>
        <v>28.675331276923078</v>
      </c>
      <c r="U27" s="80">
        <f t="shared" si="17"/>
        <v>0.71084289442767778</v>
      </c>
      <c r="W27" s="37"/>
    </row>
    <row r="28" spans="1:23" x14ac:dyDescent="0.3">
      <c r="A28" s="17">
        <f t="shared" si="18"/>
        <v>20</v>
      </c>
      <c r="B28" s="62">
        <v>44315.839999999997</v>
      </c>
      <c r="C28" s="63"/>
      <c r="D28" s="62">
        <f t="shared" si="0"/>
        <v>59644.689056000003</v>
      </c>
      <c r="E28" s="66">
        <f t="shared" si="1"/>
        <v>1478.5532204095698</v>
      </c>
      <c r="F28" s="62">
        <f t="shared" si="2"/>
        <v>4970.390754666666</v>
      </c>
      <c r="G28" s="66">
        <f t="shared" si="3"/>
        <v>123.21276836746412</v>
      </c>
      <c r="H28" s="62">
        <f t="shared" si="4"/>
        <v>0</v>
      </c>
      <c r="I28" s="66">
        <f t="shared" si="5"/>
        <v>0</v>
      </c>
      <c r="J28" s="62">
        <f t="shared" si="6"/>
        <v>0</v>
      </c>
      <c r="K28" s="66">
        <f t="shared" si="7"/>
        <v>0</v>
      </c>
      <c r="L28" s="79">
        <f t="shared" si="8"/>
        <v>30.184559238866399</v>
      </c>
      <c r="M28" s="80">
        <f t="shared" si="9"/>
        <v>0.74825567834492401</v>
      </c>
      <c r="N28" s="79">
        <f t="shared" si="10"/>
        <v>15.092279619433199</v>
      </c>
      <c r="O28" s="80">
        <f t="shared" si="11"/>
        <v>0.37412783917246201</v>
      </c>
      <c r="P28" s="79">
        <f t="shared" si="12"/>
        <v>6.0369118477732799</v>
      </c>
      <c r="Q28" s="80">
        <f t="shared" si="13"/>
        <v>0.1496511356689848</v>
      </c>
      <c r="R28" s="24">
        <f t="shared" si="14"/>
        <v>30.184559238866395</v>
      </c>
      <c r="S28" s="24">
        <f t="shared" si="15"/>
        <v>0.7482556783449239</v>
      </c>
      <c r="T28" s="79">
        <f t="shared" si="16"/>
        <v>28.675331276923078</v>
      </c>
      <c r="U28" s="80">
        <f t="shared" si="17"/>
        <v>0.71084289442767778</v>
      </c>
      <c r="W28" s="37"/>
    </row>
    <row r="29" spans="1:23" x14ac:dyDescent="0.3">
      <c r="A29" s="17">
        <f t="shared" si="18"/>
        <v>21</v>
      </c>
      <c r="B29" s="62">
        <v>45647.72</v>
      </c>
      <c r="C29" s="63"/>
      <c r="D29" s="62">
        <f t="shared" si="0"/>
        <v>61437.266348000005</v>
      </c>
      <c r="E29" s="66">
        <f t="shared" si="1"/>
        <v>1522.9900507438047</v>
      </c>
      <c r="F29" s="62">
        <f t="shared" si="2"/>
        <v>5119.7721956666674</v>
      </c>
      <c r="G29" s="66">
        <f t="shared" si="3"/>
        <v>126.91583756198372</v>
      </c>
      <c r="H29" s="62">
        <f t="shared" si="4"/>
        <v>0</v>
      </c>
      <c r="I29" s="66">
        <f t="shared" si="5"/>
        <v>0</v>
      </c>
      <c r="J29" s="62">
        <f t="shared" si="6"/>
        <v>0</v>
      </c>
      <c r="K29" s="66">
        <f t="shared" si="7"/>
        <v>0</v>
      </c>
      <c r="L29" s="79">
        <f t="shared" si="8"/>
        <v>31.091733981781378</v>
      </c>
      <c r="M29" s="80">
        <f t="shared" si="9"/>
        <v>0.77074395280556907</v>
      </c>
      <c r="N29" s="79">
        <f t="shared" si="10"/>
        <v>15.545866990890689</v>
      </c>
      <c r="O29" s="80">
        <f t="shared" si="11"/>
        <v>0.38537197640278453</v>
      </c>
      <c r="P29" s="79">
        <f t="shared" si="12"/>
        <v>6.2183467963562755</v>
      </c>
      <c r="Q29" s="80">
        <f t="shared" si="13"/>
        <v>0.15414879056111383</v>
      </c>
      <c r="R29" s="24">
        <f t="shared" si="14"/>
        <v>31.091733981781381</v>
      </c>
      <c r="S29" s="24">
        <f t="shared" si="15"/>
        <v>0.77074395280556918</v>
      </c>
      <c r="T29" s="79">
        <f t="shared" si="16"/>
        <v>29.53714728269231</v>
      </c>
      <c r="U29" s="80">
        <f t="shared" si="17"/>
        <v>0.73220675516529066</v>
      </c>
      <c r="W29" s="37"/>
    </row>
    <row r="30" spans="1:23" x14ac:dyDescent="0.3">
      <c r="A30" s="17">
        <f t="shared" si="18"/>
        <v>22</v>
      </c>
      <c r="B30" s="62">
        <v>45647.72</v>
      </c>
      <c r="C30" s="63"/>
      <c r="D30" s="62">
        <f t="shared" si="0"/>
        <v>61437.266348000005</v>
      </c>
      <c r="E30" s="66">
        <f t="shared" si="1"/>
        <v>1522.9900507438047</v>
      </c>
      <c r="F30" s="62">
        <f t="shared" si="2"/>
        <v>5119.7721956666674</v>
      </c>
      <c r="G30" s="66">
        <f t="shared" si="3"/>
        <v>126.91583756198372</v>
      </c>
      <c r="H30" s="62">
        <f t="shared" si="4"/>
        <v>0</v>
      </c>
      <c r="I30" s="66">
        <f t="shared" si="5"/>
        <v>0</v>
      </c>
      <c r="J30" s="62">
        <f t="shared" si="6"/>
        <v>0</v>
      </c>
      <c r="K30" s="66">
        <f t="shared" si="7"/>
        <v>0</v>
      </c>
      <c r="L30" s="79">
        <f t="shared" si="8"/>
        <v>31.091733981781378</v>
      </c>
      <c r="M30" s="80">
        <f t="shared" si="9"/>
        <v>0.77074395280556907</v>
      </c>
      <c r="N30" s="79">
        <f t="shared" si="10"/>
        <v>15.545866990890689</v>
      </c>
      <c r="O30" s="80">
        <f t="shared" si="11"/>
        <v>0.38537197640278453</v>
      </c>
      <c r="P30" s="79">
        <f t="shared" si="12"/>
        <v>6.2183467963562755</v>
      </c>
      <c r="Q30" s="80">
        <f t="shared" si="13"/>
        <v>0.15414879056111383</v>
      </c>
      <c r="R30" s="24">
        <f t="shared" si="14"/>
        <v>31.091733981781381</v>
      </c>
      <c r="S30" s="24">
        <f t="shared" si="15"/>
        <v>0.77074395280556918</v>
      </c>
      <c r="T30" s="79">
        <f t="shared" si="16"/>
        <v>29.53714728269231</v>
      </c>
      <c r="U30" s="80">
        <f t="shared" si="17"/>
        <v>0.73220675516529066</v>
      </c>
      <c r="W30" s="37"/>
    </row>
    <row r="31" spans="1:23" x14ac:dyDescent="0.3">
      <c r="A31" s="17">
        <f t="shared" si="18"/>
        <v>23</v>
      </c>
      <c r="B31" s="62">
        <v>46979.63</v>
      </c>
      <c r="C31" s="63"/>
      <c r="D31" s="62">
        <f t="shared" si="0"/>
        <v>63229.884017000004</v>
      </c>
      <c r="E31" s="66">
        <f t="shared" si="1"/>
        <v>1567.4278819977244</v>
      </c>
      <c r="F31" s="62">
        <f t="shared" si="2"/>
        <v>5269.1570014166664</v>
      </c>
      <c r="G31" s="66">
        <f t="shared" si="3"/>
        <v>130.61899016647703</v>
      </c>
      <c r="H31" s="62">
        <f t="shared" si="4"/>
        <v>0</v>
      </c>
      <c r="I31" s="66">
        <f t="shared" si="5"/>
        <v>0</v>
      </c>
      <c r="J31" s="62">
        <f t="shared" si="6"/>
        <v>0</v>
      </c>
      <c r="K31" s="66">
        <f t="shared" si="7"/>
        <v>0</v>
      </c>
      <c r="L31" s="79">
        <f t="shared" si="8"/>
        <v>31.998929158400813</v>
      </c>
      <c r="M31" s="80">
        <f t="shared" si="9"/>
        <v>0.79323273380451642</v>
      </c>
      <c r="N31" s="79">
        <f t="shared" si="10"/>
        <v>15.999464579200406</v>
      </c>
      <c r="O31" s="80">
        <f t="shared" si="11"/>
        <v>0.39661636690225821</v>
      </c>
      <c r="P31" s="79">
        <f t="shared" si="12"/>
        <v>6.3997858316801626</v>
      </c>
      <c r="Q31" s="80">
        <f t="shared" si="13"/>
        <v>0.15864654676090328</v>
      </c>
      <c r="R31" s="24">
        <f t="shared" si="14"/>
        <v>31.998929158400806</v>
      </c>
      <c r="S31" s="24">
        <f t="shared" si="15"/>
        <v>0.79323273380451631</v>
      </c>
      <c r="T31" s="79">
        <f t="shared" si="16"/>
        <v>30.398982700480772</v>
      </c>
      <c r="U31" s="80">
        <f t="shared" si="17"/>
        <v>0.7535710971142906</v>
      </c>
      <c r="W31" s="37"/>
    </row>
    <row r="32" spans="1:23" x14ac:dyDescent="0.3">
      <c r="A32" s="17">
        <f t="shared" si="18"/>
        <v>24</v>
      </c>
      <c r="B32" s="62">
        <v>46979.63</v>
      </c>
      <c r="C32" s="63"/>
      <c r="D32" s="62">
        <f t="shared" si="0"/>
        <v>63229.884017000004</v>
      </c>
      <c r="E32" s="66">
        <f t="shared" si="1"/>
        <v>1567.4278819977244</v>
      </c>
      <c r="F32" s="62">
        <f t="shared" si="2"/>
        <v>5269.1570014166664</v>
      </c>
      <c r="G32" s="66">
        <f t="shared" si="3"/>
        <v>130.61899016647703</v>
      </c>
      <c r="H32" s="62">
        <f t="shared" si="4"/>
        <v>0</v>
      </c>
      <c r="I32" s="66">
        <f t="shared" si="5"/>
        <v>0</v>
      </c>
      <c r="J32" s="62">
        <f t="shared" si="6"/>
        <v>0</v>
      </c>
      <c r="K32" s="66">
        <f t="shared" si="7"/>
        <v>0</v>
      </c>
      <c r="L32" s="79">
        <f t="shared" si="8"/>
        <v>31.998929158400813</v>
      </c>
      <c r="M32" s="80">
        <f t="shared" si="9"/>
        <v>0.79323273380451642</v>
      </c>
      <c r="N32" s="79">
        <f t="shared" si="10"/>
        <v>15.999464579200406</v>
      </c>
      <c r="O32" s="80">
        <f t="shared" si="11"/>
        <v>0.39661636690225821</v>
      </c>
      <c r="P32" s="79">
        <f t="shared" si="12"/>
        <v>6.3997858316801626</v>
      </c>
      <c r="Q32" s="80">
        <f t="shared" si="13"/>
        <v>0.15864654676090328</v>
      </c>
      <c r="R32" s="24">
        <f t="shared" si="14"/>
        <v>31.998929158400806</v>
      </c>
      <c r="S32" s="24">
        <f t="shared" si="15"/>
        <v>0.79323273380451631</v>
      </c>
      <c r="T32" s="79">
        <f t="shared" si="16"/>
        <v>30.398982700480772</v>
      </c>
      <c r="U32" s="80">
        <f t="shared" si="17"/>
        <v>0.7535710971142906</v>
      </c>
      <c r="W32" s="37"/>
    </row>
    <row r="33" spans="1:23" x14ac:dyDescent="0.3">
      <c r="A33" s="17">
        <f t="shared" si="18"/>
        <v>25</v>
      </c>
      <c r="B33" s="62">
        <v>46979.63</v>
      </c>
      <c r="C33" s="63"/>
      <c r="D33" s="62">
        <f t="shared" si="0"/>
        <v>63229.884017000004</v>
      </c>
      <c r="E33" s="66">
        <f t="shared" si="1"/>
        <v>1567.4278819977244</v>
      </c>
      <c r="F33" s="62">
        <f t="shared" si="2"/>
        <v>5269.1570014166664</v>
      </c>
      <c r="G33" s="66">
        <f t="shared" si="3"/>
        <v>130.61899016647703</v>
      </c>
      <c r="H33" s="62">
        <f t="shared" si="4"/>
        <v>0</v>
      </c>
      <c r="I33" s="66">
        <f t="shared" si="5"/>
        <v>0</v>
      </c>
      <c r="J33" s="62">
        <f t="shared" si="6"/>
        <v>0</v>
      </c>
      <c r="K33" s="66">
        <f t="shared" si="7"/>
        <v>0</v>
      </c>
      <c r="L33" s="79">
        <f t="shared" si="8"/>
        <v>31.998929158400813</v>
      </c>
      <c r="M33" s="80">
        <f t="shared" si="9"/>
        <v>0.79323273380451642</v>
      </c>
      <c r="N33" s="79">
        <f t="shared" si="10"/>
        <v>15.999464579200406</v>
      </c>
      <c r="O33" s="80">
        <f t="shared" si="11"/>
        <v>0.39661636690225821</v>
      </c>
      <c r="P33" s="79">
        <f t="shared" si="12"/>
        <v>6.3997858316801626</v>
      </c>
      <c r="Q33" s="80">
        <f t="shared" si="13"/>
        <v>0.15864654676090328</v>
      </c>
      <c r="R33" s="24">
        <f t="shared" si="14"/>
        <v>31.998929158400806</v>
      </c>
      <c r="S33" s="24">
        <f t="shared" si="15"/>
        <v>0.79323273380451631</v>
      </c>
      <c r="T33" s="79">
        <f t="shared" si="16"/>
        <v>30.398982700480772</v>
      </c>
      <c r="U33" s="80">
        <f t="shared" si="17"/>
        <v>0.7535710971142906</v>
      </c>
      <c r="W33" s="37"/>
    </row>
    <row r="34" spans="1:23" x14ac:dyDescent="0.3">
      <c r="A34" s="17">
        <f t="shared" si="18"/>
        <v>26</v>
      </c>
      <c r="B34" s="62">
        <v>46979.63</v>
      </c>
      <c r="C34" s="63"/>
      <c r="D34" s="62">
        <f t="shared" si="0"/>
        <v>63229.884017000004</v>
      </c>
      <c r="E34" s="66">
        <f t="shared" si="1"/>
        <v>1567.4278819977244</v>
      </c>
      <c r="F34" s="62">
        <f t="shared" si="2"/>
        <v>5269.1570014166664</v>
      </c>
      <c r="G34" s="66">
        <f t="shared" si="3"/>
        <v>130.61899016647703</v>
      </c>
      <c r="H34" s="62">
        <f t="shared" si="4"/>
        <v>0</v>
      </c>
      <c r="I34" s="66">
        <f t="shared" si="5"/>
        <v>0</v>
      </c>
      <c r="J34" s="62">
        <f t="shared" si="6"/>
        <v>0</v>
      </c>
      <c r="K34" s="66">
        <f t="shared" si="7"/>
        <v>0</v>
      </c>
      <c r="L34" s="79">
        <f t="shared" si="8"/>
        <v>31.998929158400813</v>
      </c>
      <c r="M34" s="80">
        <f t="shared" si="9"/>
        <v>0.79323273380451642</v>
      </c>
      <c r="N34" s="79">
        <f t="shared" si="10"/>
        <v>15.999464579200406</v>
      </c>
      <c r="O34" s="80">
        <f t="shared" si="11"/>
        <v>0.39661636690225821</v>
      </c>
      <c r="P34" s="79">
        <f t="shared" si="12"/>
        <v>6.3997858316801626</v>
      </c>
      <c r="Q34" s="80">
        <f t="shared" si="13"/>
        <v>0.15864654676090328</v>
      </c>
      <c r="R34" s="24">
        <f t="shared" si="14"/>
        <v>31.998929158400806</v>
      </c>
      <c r="S34" s="24">
        <f t="shared" si="15"/>
        <v>0.79323273380451631</v>
      </c>
      <c r="T34" s="79">
        <f t="shared" si="16"/>
        <v>30.398982700480772</v>
      </c>
      <c r="U34" s="80">
        <f t="shared" si="17"/>
        <v>0.7535710971142906</v>
      </c>
      <c r="W34" s="37"/>
    </row>
    <row r="35" spans="1:23" x14ac:dyDescent="0.3">
      <c r="A35" s="17">
        <f t="shared" si="18"/>
        <v>27</v>
      </c>
      <c r="B35" s="62">
        <v>46979.63</v>
      </c>
      <c r="C35" s="63"/>
      <c r="D35" s="62">
        <f t="shared" si="0"/>
        <v>63229.884017000004</v>
      </c>
      <c r="E35" s="66">
        <f t="shared" si="1"/>
        <v>1567.4278819977244</v>
      </c>
      <c r="F35" s="62">
        <f t="shared" si="2"/>
        <v>5269.1570014166664</v>
      </c>
      <c r="G35" s="66">
        <f t="shared" si="3"/>
        <v>130.61899016647703</v>
      </c>
      <c r="H35" s="62">
        <f t="shared" si="4"/>
        <v>0</v>
      </c>
      <c r="I35" s="66">
        <f t="shared" si="5"/>
        <v>0</v>
      </c>
      <c r="J35" s="62">
        <f t="shared" si="6"/>
        <v>0</v>
      </c>
      <c r="K35" s="66">
        <f t="shared" si="7"/>
        <v>0</v>
      </c>
      <c r="L35" s="79">
        <f t="shared" si="8"/>
        <v>31.998929158400813</v>
      </c>
      <c r="M35" s="80">
        <f t="shared" si="9"/>
        <v>0.79323273380451642</v>
      </c>
      <c r="N35" s="79">
        <f t="shared" si="10"/>
        <v>15.999464579200406</v>
      </c>
      <c r="O35" s="80">
        <f t="shared" si="11"/>
        <v>0.39661636690225821</v>
      </c>
      <c r="P35" s="79">
        <f t="shared" si="12"/>
        <v>6.3997858316801626</v>
      </c>
      <c r="Q35" s="80">
        <f t="shared" si="13"/>
        <v>0.15864654676090328</v>
      </c>
      <c r="R35" s="24">
        <f t="shared" si="14"/>
        <v>31.998929158400806</v>
      </c>
      <c r="S35" s="24">
        <f t="shared" si="15"/>
        <v>0.79323273380451631</v>
      </c>
      <c r="T35" s="79">
        <f t="shared" si="16"/>
        <v>30.398982700480772</v>
      </c>
      <c r="U35" s="80">
        <f t="shared" si="17"/>
        <v>0.7535710971142906</v>
      </c>
      <c r="W35" s="37"/>
    </row>
    <row r="36" spans="1:23" x14ac:dyDescent="0.3">
      <c r="A36" s="25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5"/>
      <c r="S36" s="25"/>
      <c r="T36" s="64"/>
      <c r="U36" s="65"/>
    </row>
  </sheetData>
  <dataConsolidate/>
  <mergeCells count="286"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80" zoomScaleNormal="80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0.7109375" style="1" customWidth="1"/>
    <col min="24" max="16384" width="8.85546875" style="1"/>
  </cols>
  <sheetData>
    <row r="1" spans="1:23" ht="16.5" x14ac:dyDescent="0.3">
      <c r="A1" s="5" t="s">
        <v>58</v>
      </c>
      <c r="B1" s="5" t="s">
        <v>1</v>
      </c>
      <c r="C1" s="5" t="s">
        <v>66</v>
      </c>
      <c r="D1" s="5"/>
      <c r="E1" s="32"/>
      <c r="G1" s="5"/>
      <c r="H1" s="5"/>
      <c r="N1" s="35">
        <f>Inhoud!$C$3</f>
        <v>43374</v>
      </c>
      <c r="Q1" s="8" t="s">
        <v>57</v>
      </c>
    </row>
    <row r="2" spans="1:23" x14ac:dyDescent="0.3">
      <c r="A2" s="8"/>
      <c r="T2" s="1" t="s">
        <v>4</v>
      </c>
      <c r="U2" s="12">
        <f>'LOG4'!$U$2</f>
        <v>1.3459000000000001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2"/>
    </row>
    <row r="4" spans="1:23" x14ac:dyDescent="0.3">
      <c r="A4" s="13"/>
      <c r="B4" s="69" t="s">
        <v>5</v>
      </c>
      <c r="C4" s="70"/>
      <c r="D4" s="70"/>
      <c r="E4" s="71"/>
      <c r="F4" s="14" t="s">
        <v>6</v>
      </c>
      <c r="G4" s="15"/>
      <c r="H4" s="69" t="s">
        <v>7</v>
      </c>
      <c r="I4" s="68"/>
      <c r="J4" s="69" t="s">
        <v>8</v>
      </c>
      <c r="K4" s="71"/>
      <c r="L4" s="69" t="s">
        <v>9</v>
      </c>
      <c r="M4" s="70"/>
      <c r="N4" s="70"/>
      <c r="O4" s="70"/>
      <c r="P4" s="70"/>
      <c r="Q4" s="71"/>
      <c r="R4" s="16" t="s">
        <v>10</v>
      </c>
      <c r="S4" s="16"/>
      <c r="T4" s="16"/>
      <c r="U4" s="15"/>
    </row>
    <row r="5" spans="1:23" x14ac:dyDescent="0.3">
      <c r="A5" s="17"/>
      <c r="B5" s="75">
        <v>1</v>
      </c>
      <c r="C5" s="76"/>
      <c r="D5" s="75"/>
      <c r="E5" s="76"/>
      <c r="F5" s="75"/>
      <c r="G5" s="76"/>
      <c r="H5" s="75"/>
      <c r="I5" s="76"/>
      <c r="J5" s="85" t="s">
        <v>11</v>
      </c>
      <c r="K5" s="76"/>
      <c r="L5" s="85" t="s">
        <v>12</v>
      </c>
      <c r="M5" s="86"/>
      <c r="N5" s="86"/>
      <c r="O5" s="86"/>
      <c r="P5" s="86"/>
      <c r="Q5" s="76"/>
      <c r="R5" s="18"/>
      <c r="S5" s="18"/>
      <c r="T5" s="84" t="s">
        <v>13</v>
      </c>
      <c r="U5" s="76"/>
    </row>
    <row r="6" spans="1:23" x14ac:dyDescent="0.3">
      <c r="A6" s="17"/>
      <c r="B6" s="72" t="s">
        <v>14</v>
      </c>
      <c r="C6" s="73"/>
      <c r="D6" s="83">
        <f>Inhoud!$C$3</f>
        <v>43374</v>
      </c>
      <c r="E6" s="78"/>
      <c r="F6" s="19">
        <f>D6</f>
        <v>43374</v>
      </c>
      <c r="G6" s="20"/>
      <c r="H6" s="77"/>
      <c r="I6" s="78"/>
      <c r="J6" s="77"/>
      <c r="K6" s="78"/>
      <c r="L6" s="21">
        <v>1</v>
      </c>
      <c r="M6" s="18"/>
      <c r="N6" s="22">
        <v>0.5</v>
      </c>
      <c r="O6" s="18"/>
      <c r="P6" s="74">
        <v>0.2</v>
      </c>
      <c r="Q6" s="73"/>
      <c r="R6" s="18" t="s">
        <v>7</v>
      </c>
      <c r="S6" s="18"/>
      <c r="T6" s="18"/>
      <c r="U6" s="23"/>
    </row>
    <row r="7" spans="1:23" x14ac:dyDescent="0.3">
      <c r="A7" s="17"/>
      <c r="B7" s="69"/>
      <c r="C7" s="71"/>
      <c r="D7" s="67"/>
      <c r="E7" s="68"/>
      <c r="F7" s="67"/>
      <c r="G7" s="68"/>
      <c r="H7" s="67"/>
      <c r="I7" s="68"/>
      <c r="J7" s="67"/>
      <c r="K7" s="68"/>
      <c r="L7" s="67"/>
      <c r="M7" s="68"/>
      <c r="N7" s="67"/>
      <c r="O7" s="68"/>
      <c r="P7" s="67"/>
      <c r="Q7" s="68"/>
      <c r="R7" s="13"/>
      <c r="S7" s="13"/>
      <c r="T7" s="67"/>
      <c r="U7" s="68"/>
    </row>
    <row r="8" spans="1:23" x14ac:dyDescent="0.3">
      <c r="A8" s="17">
        <v>0</v>
      </c>
      <c r="B8" s="62">
        <v>41706.69</v>
      </c>
      <c r="C8" s="63"/>
      <c r="D8" s="62">
        <f t="shared" ref="D8:D35" si="0">B8*$U$2</f>
        <v>56133.034071000009</v>
      </c>
      <c r="E8" s="66">
        <f t="shared" ref="E8:E35" si="1">D8/40.3399</f>
        <v>1391.5015672076531</v>
      </c>
      <c r="F8" s="62">
        <f t="shared" ref="F8:F35" si="2">B8/12*$U$2</f>
        <v>4677.7528392500008</v>
      </c>
      <c r="G8" s="66">
        <f t="shared" ref="G8:G35" si="3">F8/40.3399</f>
        <v>115.9584639339711</v>
      </c>
      <c r="H8" s="62">
        <f t="shared" ref="H8:H35" si="4">((B8&lt;19968.2)*913.03+(B8&gt;19968.2)*(B8&lt;20424.71)*(20424.71-B8+456.51)+(B8&gt;20424.71)*(B8&lt;22659.62)*456.51+(B8&gt;22659.62)*(B8&lt;23116.13)*(23116.13-B8))/12*$U$2</f>
        <v>0</v>
      </c>
      <c r="I8" s="66">
        <f t="shared" ref="I8:I35" si="5">H8/40.3399</f>
        <v>0</v>
      </c>
      <c r="J8" s="62">
        <f t="shared" ref="J8:J35" si="6">((B8&lt;19968.2)*456.51+(B8&gt;19968.2)*(B8&lt;20196.46)*(20196.46-B8+228.26)+(B8&gt;20196.46)*(B8&lt;22659.62)*228.26+(B8&gt;22659.62)*(B8&lt;22887.88)*(22887.88-B8))/12*$U$2</f>
        <v>0</v>
      </c>
      <c r="K8" s="66">
        <f t="shared" ref="K8:K35" si="7">J8/40.3399</f>
        <v>0</v>
      </c>
      <c r="L8" s="79">
        <f t="shared" ref="L8:L35" si="8">D8/1976</f>
        <v>28.407405906376521</v>
      </c>
      <c r="M8" s="80">
        <f t="shared" ref="M8:M35" si="9">L8/40.3399</f>
        <v>0.70420119797958158</v>
      </c>
      <c r="N8" s="79">
        <f t="shared" ref="N8:N35" si="10">L8/2</f>
        <v>14.203702953188261</v>
      </c>
      <c r="O8" s="80">
        <f t="shared" ref="O8:O35" si="11">N8/40.3399</f>
        <v>0.35210059898979079</v>
      </c>
      <c r="P8" s="79">
        <f t="shared" ref="P8:P35" si="12">L8/5</f>
        <v>5.6814811812753039</v>
      </c>
      <c r="Q8" s="80">
        <f t="shared" ref="Q8:Q35" si="13">P8/40.3399</f>
        <v>0.14084023959591629</v>
      </c>
      <c r="R8" s="24">
        <f t="shared" ref="R8:R35" si="14">(F8+H8)/1976*12</f>
        <v>28.407405906376525</v>
      </c>
      <c r="S8" s="24">
        <f t="shared" ref="S8:S35" si="15">R8/40.3399</f>
        <v>0.70420119797958158</v>
      </c>
      <c r="T8" s="79">
        <f t="shared" ref="T8:T35" si="16">D8/2080</f>
        <v>26.987035611057696</v>
      </c>
      <c r="U8" s="80">
        <f t="shared" ref="U8:U35" si="17">T8/40.3399</f>
        <v>0.66899113808060251</v>
      </c>
      <c r="W8" s="37"/>
    </row>
    <row r="9" spans="1:23" x14ac:dyDescent="0.3">
      <c r="A9" s="17">
        <f t="shared" ref="A9:A35" si="18">+A8+1</f>
        <v>1</v>
      </c>
      <c r="B9" s="62">
        <v>41706.69</v>
      </c>
      <c r="C9" s="63"/>
      <c r="D9" s="62">
        <f t="shared" si="0"/>
        <v>56133.034071000009</v>
      </c>
      <c r="E9" s="66">
        <f t="shared" si="1"/>
        <v>1391.5015672076531</v>
      </c>
      <c r="F9" s="62">
        <f t="shared" si="2"/>
        <v>4677.7528392500008</v>
      </c>
      <c r="G9" s="66">
        <f t="shared" si="3"/>
        <v>115.9584639339711</v>
      </c>
      <c r="H9" s="62">
        <f t="shared" si="4"/>
        <v>0</v>
      </c>
      <c r="I9" s="66">
        <f t="shared" si="5"/>
        <v>0</v>
      </c>
      <c r="J9" s="62">
        <f t="shared" si="6"/>
        <v>0</v>
      </c>
      <c r="K9" s="66">
        <f t="shared" si="7"/>
        <v>0</v>
      </c>
      <c r="L9" s="79">
        <f t="shared" si="8"/>
        <v>28.407405906376521</v>
      </c>
      <c r="M9" s="80">
        <f t="shared" si="9"/>
        <v>0.70420119797958158</v>
      </c>
      <c r="N9" s="79">
        <f t="shared" si="10"/>
        <v>14.203702953188261</v>
      </c>
      <c r="O9" s="80">
        <f t="shared" si="11"/>
        <v>0.35210059898979079</v>
      </c>
      <c r="P9" s="79">
        <f t="shared" si="12"/>
        <v>5.6814811812753039</v>
      </c>
      <c r="Q9" s="80">
        <f t="shared" si="13"/>
        <v>0.14084023959591629</v>
      </c>
      <c r="R9" s="24">
        <f t="shared" si="14"/>
        <v>28.407405906376525</v>
      </c>
      <c r="S9" s="24">
        <f t="shared" si="15"/>
        <v>0.70420119797958158</v>
      </c>
      <c r="T9" s="79">
        <f t="shared" si="16"/>
        <v>26.987035611057696</v>
      </c>
      <c r="U9" s="80">
        <f t="shared" si="17"/>
        <v>0.66899113808060251</v>
      </c>
      <c r="W9" s="37"/>
    </row>
    <row r="10" spans="1:23" x14ac:dyDescent="0.3">
      <c r="A10" s="17">
        <f t="shared" si="18"/>
        <v>2</v>
      </c>
      <c r="B10" s="62">
        <v>43337.599999999999</v>
      </c>
      <c r="C10" s="63"/>
      <c r="D10" s="62">
        <f t="shared" si="0"/>
        <v>58328.075840000005</v>
      </c>
      <c r="E10" s="66">
        <f t="shared" si="1"/>
        <v>1445.9152313218428</v>
      </c>
      <c r="F10" s="62">
        <f t="shared" si="2"/>
        <v>4860.6729866666674</v>
      </c>
      <c r="G10" s="66">
        <f t="shared" si="3"/>
        <v>120.4929359434869</v>
      </c>
      <c r="H10" s="62">
        <f t="shared" si="4"/>
        <v>0</v>
      </c>
      <c r="I10" s="66">
        <f t="shared" si="5"/>
        <v>0</v>
      </c>
      <c r="J10" s="62">
        <f t="shared" si="6"/>
        <v>0</v>
      </c>
      <c r="K10" s="66">
        <f t="shared" si="7"/>
        <v>0</v>
      </c>
      <c r="L10" s="79">
        <f t="shared" si="8"/>
        <v>29.518257004048586</v>
      </c>
      <c r="M10" s="80">
        <f t="shared" si="9"/>
        <v>0.73173847738959652</v>
      </c>
      <c r="N10" s="79">
        <f t="shared" si="10"/>
        <v>14.759128502024293</v>
      </c>
      <c r="O10" s="80">
        <f t="shared" si="11"/>
        <v>0.36586923869479826</v>
      </c>
      <c r="P10" s="79">
        <f t="shared" si="12"/>
        <v>5.903651400809717</v>
      </c>
      <c r="Q10" s="80">
        <f t="shared" si="13"/>
        <v>0.14634769547791932</v>
      </c>
      <c r="R10" s="24">
        <f t="shared" si="14"/>
        <v>29.518257004048589</v>
      </c>
      <c r="S10" s="24">
        <f t="shared" si="15"/>
        <v>0.73173847738959663</v>
      </c>
      <c r="T10" s="79">
        <f t="shared" si="16"/>
        <v>28.042344153846155</v>
      </c>
      <c r="U10" s="80">
        <f t="shared" si="17"/>
        <v>0.69515155352011671</v>
      </c>
      <c r="W10" s="37"/>
    </row>
    <row r="11" spans="1:23" x14ac:dyDescent="0.3">
      <c r="A11" s="17">
        <f t="shared" si="18"/>
        <v>3</v>
      </c>
      <c r="B11" s="62">
        <v>43337.599999999999</v>
      </c>
      <c r="C11" s="63"/>
      <c r="D11" s="62">
        <f t="shared" si="0"/>
        <v>58328.075840000005</v>
      </c>
      <c r="E11" s="66">
        <f t="shared" si="1"/>
        <v>1445.9152313218428</v>
      </c>
      <c r="F11" s="62">
        <f t="shared" si="2"/>
        <v>4860.6729866666674</v>
      </c>
      <c r="G11" s="66">
        <f t="shared" si="3"/>
        <v>120.4929359434869</v>
      </c>
      <c r="H11" s="62">
        <f t="shared" si="4"/>
        <v>0</v>
      </c>
      <c r="I11" s="66">
        <f t="shared" si="5"/>
        <v>0</v>
      </c>
      <c r="J11" s="62">
        <f t="shared" si="6"/>
        <v>0</v>
      </c>
      <c r="K11" s="66">
        <f t="shared" si="7"/>
        <v>0</v>
      </c>
      <c r="L11" s="79">
        <f t="shared" si="8"/>
        <v>29.518257004048586</v>
      </c>
      <c r="M11" s="80">
        <f t="shared" si="9"/>
        <v>0.73173847738959652</v>
      </c>
      <c r="N11" s="79">
        <f t="shared" si="10"/>
        <v>14.759128502024293</v>
      </c>
      <c r="O11" s="80">
        <f t="shared" si="11"/>
        <v>0.36586923869479826</v>
      </c>
      <c r="P11" s="79">
        <f t="shared" si="12"/>
        <v>5.903651400809717</v>
      </c>
      <c r="Q11" s="80">
        <f t="shared" si="13"/>
        <v>0.14634769547791932</v>
      </c>
      <c r="R11" s="24">
        <f t="shared" si="14"/>
        <v>29.518257004048589</v>
      </c>
      <c r="S11" s="24">
        <f t="shared" si="15"/>
        <v>0.73173847738959663</v>
      </c>
      <c r="T11" s="79">
        <f t="shared" si="16"/>
        <v>28.042344153846155</v>
      </c>
      <c r="U11" s="80">
        <f t="shared" si="17"/>
        <v>0.69515155352011671</v>
      </c>
      <c r="W11" s="37"/>
    </row>
    <row r="12" spans="1:23" x14ac:dyDescent="0.3">
      <c r="A12" s="17">
        <f t="shared" si="18"/>
        <v>4</v>
      </c>
      <c r="B12" s="62">
        <v>44968.51</v>
      </c>
      <c r="C12" s="63"/>
      <c r="D12" s="62">
        <f t="shared" si="0"/>
        <v>60523.117609000008</v>
      </c>
      <c r="E12" s="66">
        <f t="shared" si="1"/>
        <v>1500.3288954360326</v>
      </c>
      <c r="F12" s="62">
        <f t="shared" si="2"/>
        <v>5043.593134083334</v>
      </c>
      <c r="G12" s="66">
        <f t="shared" si="3"/>
        <v>125.02740795300271</v>
      </c>
      <c r="H12" s="62">
        <f t="shared" si="4"/>
        <v>0</v>
      </c>
      <c r="I12" s="66">
        <f t="shared" si="5"/>
        <v>0</v>
      </c>
      <c r="J12" s="62">
        <f t="shared" si="6"/>
        <v>0</v>
      </c>
      <c r="K12" s="66">
        <f t="shared" si="7"/>
        <v>0</v>
      </c>
      <c r="L12" s="79">
        <f t="shared" si="8"/>
        <v>30.62910810172065</v>
      </c>
      <c r="M12" s="80">
        <f t="shared" si="9"/>
        <v>0.75927575679961157</v>
      </c>
      <c r="N12" s="79">
        <f t="shared" si="10"/>
        <v>15.314554050860325</v>
      </c>
      <c r="O12" s="80">
        <f t="shared" si="11"/>
        <v>0.37963787839980578</v>
      </c>
      <c r="P12" s="79">
        <f t="shared" si="12"/>
        <v>6.12582162034413</v>
      </c>
      <c r="Q12" s="80">
        <f t="shared" si="13"/>
        <v>0.15185515135992231</v>
      </c>
      <c r="R12" s="24">
        <f t="shared" si="14"/>
        <v>30.629108101720654</v>
      </c>
      <c r="S12" s="24">
        <f t="shared" si="15"/>
        <v>0.75927575679961168</v>
      </c>
      <c r="T12" s="79">
        <f t="shared" si="16"/>
        <v>29.097652696634619</v>
      </c>
      <c r="U12" s="80">
        <f t="shared" si="17"/>
        <v>0.72131196895963101</v>
      </c>
      <c r="W12" s="37"/>
    </row>
    <row r="13" spans="1:23" x14ac:dyDescent="0.3">
      <c r="A13" s="17">
        <f t="shared" si="18"/>
        <v>5</v>
      </c>
      <c r="B13" s="62">
        <v>44968.51</v>
      </c>
      <c r="C13" s="63"/>
      <c r="D13" s="62">
        <f t="shared" si="0"/>
        <v>60523.117609000008</v>
      </c>
      <c r="E13" s="66">
        <f t="shared" si="1"/>
        <v>1500.3288954360326</v>
      </c>
      <c r="F13" s="62">
        <f t="shared" si="2"/>
        <v>5043.593134083334</v>
      </c>
      <c r="G13" s="66">
        <f t="shared" si="3"/>
        <v>125.02740795300271</v>
      </c>
      <c r="H13" s="62">
        <f t="shared" si="4"/>
        <v>0</v>
      </c>
      <c r="I13" s="66">
        <f t="shared" si="5"/>
        <v>0</v>
      </c>
      <c r="J13" s="62">
        <f t="shared" si="6"/>
        <v>0</v>
      </c>
      <c r="K13" s="66">
        <f t="shared" si="7"/>
        <v>0</v>
      </c>
      <c r="L13" s="79">
        <f t="shared" si="8"/>
        <v>30.62910810172065</v>
      </c>
      <c r="M13" s="80">
        <f t="shared" si="9"/>
        <v>0.75927575679961157</v>
      </c>
      <c r="N13" s="79">
        <f t="shared" si="10"/>
        <v>15.314554050860325</v>
      </c>
      <c r="O13" s="80">
        <f t="shared" si="11"/>
        <v>0.37963787839980578</v>
      </c>
      <c r="P13" s="79">
        <f t="shared" si="12"/>
        <v>6.12582162034413</v>
      </c>
      <c r="Q13" s="80">
        <f t="shared" si="13"/>
        <v>0.15185515135992231</v>
      </c>
      <c r="R13" s="24">
        <f t="shared" si="14"/>
        <v>30.629108101720654</v>
      </c>
      <c r="S13" s="24">
        <f t="shared" si="15"/>
        <v>0.75927575679961168</v>
      </c>
      <c r="T13" s="79">
        <f t="shared" si="16"/>
        <v>29.097652696634619</v>
      </c>
      <c r="U13" s="80">
        <f t="shared" si="17"/>
        <v>0.72131196895963101</v>
      </c>
      <c r="W13" s="37"/>
    </row>
    <row r="14" spans="1:23" x14ac:dyDescent="0.3">
      <c r="A14" s="17">
        <f t="shared" si="18"/>
        <v>6</v>
      </c>
      <c r="B14" s="62">
        <v>46599.03</v>
      </c>
      <c r="C14" s="63"/>
      <c r="D14" s="62">
        <f t="shared" si="0"/>
        <v>62717.634477</v>
      </c>
      <c r="E14" s="66">
        <f t="shared" si="1"/>
        <v>1554.7295475943172</v>
      </c>
      <c r="F14" s="62">
        <f t="shared" si="2"/>
        <v>5226.4695397500009</v>
      </c>
      <c r="G14" s="66">
        <f t="shared" si="3"/>
        <v>129.56079563285979</v>
      </c>
      <c r="H14" s="62">
        <f t="shared" si="4"/>
        <v>0</v>
      </c>
      <c r="I14" s="66">
        <f t="shared" si="5"/>
        <v>0</v>
      </c>
      <c r="J14" s="62">
        <f t="shared" si="6"/>
        <v>0</v>
      </c>
      <c r="K14" s="66">
        <f t="shared" si="7"/>
        <v>0</v>
      </c>
      <c r="L14" s="79">
        <f t="shared" si="8"/>
        <v>31.739693561234816</v>
      </c>
      <c r="M14" s="80">
        <f t="shared" si="9"/>
        <v>0.78680645121169901</v>
      </c>
      <c r="N14" s="79">
        <f t="shared" si="10"/>
        <v>15.869846780617408</v>
      </c>
      <c r="O14" s="80">
        <f t="shared" si="11"/>
        <v>0.3934032256058495</v>
      </c>
      <c r="P14" s="79">
        <f t="shared" si="12"/>
        <v>6.3479387122469628</v>
      </c>
      <c r="Q14" s="80">
        <f t="shared" si="13"/>
        <v>0.15736129024233977</v>
      </c>
      <c r="R14" s="24">
        <f t="shared" si="14"/>
        <v>31.739693561234823</v>
      </c>
      <c r="S14" s="24">
        <f t="shared" si="15"/>
        <v>0.78680645121169912</v>
      </c>
      <c r="T14" s="79">
        <f t="shared" si="16"/>
        <v>30.152708883173077</v>
      </c>
      <c r="U14" s="80">
        <f t="shared" si="17"/>
        <v>0.74746612865111406</v>
      </c>
      <c r="W14" s="37"/>
    </row>
    <row r="15" spans="1:23" x14ac:dyDescent="0.3">
      <c r="A15" s="17">
        <f t="shared" si="18"/>
        <v>7</v>
      </c>
      <c r="B15" s="62">
        <v>46599.03</v>
      </c>
      <c r="C15" s="63"/>
      <c r="D15" s="62">
        <f t="shared" si="0"/>
        <v>62717.634477</v>
      </c>
      <c r="E15" s="66">
        <f t="shared" si="1"/>
        <v>1554.7295475943172</v>
      </c>
      <c r="F15" s="62">
        <f t="shared" si="2"/>
        <v>5226.4695397500009</v>
      </c>
      <c r="G15" s="66">
        <f t="shared" si="3"/>
        <v>129.56079563285979</v>
      </c>
      <c r="H15" s="62">
        <f t="shared" si="4"/>
        <v>0</v>
      </c>
      <c r="I15" s="66">
        <f t="shared" si="5"/>
        <v>0</v>
      </c>
      <c r="J15" s="62">
        <f t="shared" si="6"/>
        <v>0</v>
      </c>
      <c r="K15" s="66">
        <f t="shared" si="7"/>
        <v>0</v>
      </c>
      <c r="L15" s="79">
        <f t="shared" si="8"/>
        <v>31.739693561234816</v>
      </c>
      <c r="M15" s="80">
        <f t="shared" si="9"/>
        <v>0.78680645121169901</v>
      </c>
      <c r="N15" s="79">
        <f t="shared" si="10"/>
        <v>15.869846780617408</v>
      </c>
      <c r="O15" s="80">
        <f t="shared" si="11"/>
        <v>0.3934032256058495</v>
      </c>
      <c r="P15" s="79">
        <f t="shared" si="12"/>
        <v>6.3479387122469628</v>
      </c>
      <c r="Q15" s="80">
        <f t="shared" si="13"/>
        <v>0.15736129024233977</v>
      </c>
      <c r="R15" s="24">
        <f t="shared" si="14"/>
        <v>31.739693561234823</v>
      </c>
      <c r="S15" s="24">
        <f t="shared" si="15"/>
        <v>0.78680645121169912</v>
      </c>
      <c r="T15" s="79">
        <f t="shared" si="16"/>
        <v>30.152708883173077</v>
      </c>
      <c r="U15" s="80">
        <f t="shared" si="17"/>
        <v>0.74746612865111406</v>
      </c>
      <c r="W15" s="37"/>
    </row>
    <row r="16" spans="1:23" x14ac:dyDescent="0.3">
      <c r="A16" s="17">
        <f t="shared" si="18"/>
        <v>8</v>
      </c>
      <c r="B16" s="62">
        <v>48229.94</v>
      </c>
      <c r="C16" s="63"/>
      <c r="D16" s="62">
        <f t="shared" si="0"/>
        <v>64912.67624600001</v>
      </c>
      <c r="E16" s="66">
        <f t="shared" si="1"/>
        <v>1609.1432117085071</v>
      </c>
      <c r="F16" s="62">
        <f t="shared" si="2"/>
        <v>5409.3896871666675</v>
      </c>
      <c r="G16" s="66">
        <f t="shared" si="3"/>
        <v>134.0952676423756</v>
      </c>
      <c r="H16" s="62">
        <f t="shared" si="4"/>
        <v>0</v>
      </c>
      <c r="I16" s="66">
        <f t="shared" si="5"/>
        <v>0</v>
      </c>
      <c r="J16" s="62">
        <f t="shared" si="6"/>
        <v>0</v>
      </c>
      <c r="K16" s="66">
        <f t="shared" si="7"/>
        <v>0</v>
      </c>
      <c r="L16" s="79">
        <f t="shared" si="8"/>
        <v>32.850544658906891</v>
      </c>
      <c r="M16" s="80">
        <f t="shared" si="9"/>
        <v>0.81434373062171428</v>
      </c>
      <c r="N16" s="79">
        <f t="shared" si="10"/>
        <v>16.425272329453446</v>
      </c>
      <c r="O16" s="80">
        <f t="shared" si="11"/>
        <v>0.40717186531085714</v>
      </c>
      <c r="P16" s="79">
        <f t="shared" si="12"/>
        <v>6.5701089317813786</v>
      </c>
      <c r="Q16" s="80">
        <f t="shared" si="13"/>
        <v>0.16286874612434285</v>
      </c>
      <c r="R16" s="24">
        <f t="shared" si="14"/>
        <v>32.850544658906884</v>
      </c>
      <c r="S16" s="24">
        <f t="shared" si="15"/>
        <v>0.81434373062171406</v>
      </c>
      <c r="T16" s="79">
        <f t="shared" si="16"/>
        <v>31.208017425961543</v>
      </c>
      <c r="U16" s="80">
        <f t="shared" si="17"/>
        <v>0.77362654409062848</v>
      </c>
      <c r="W16" s="37"/>
    </row>
    <row r="17" spans="1:23" x14ac:dyDescent="0.3">
      <c r="A17" s="17">
        <f t="shared" si="18"/>
        <v>9</v>
      </c>
      <c r="B17" s="62">
        <v>48229.94</v>
      </c>
      <c r="C17" s="63"/>
      <c r="D17" s="62">
        <f t="shared" si="0"/>
        <v>64912.67624600001</v>
      </c>
      <c r="E17" s="66">
        <f t="shared" si="1"/>
        <v>1609.1432117085071</v>
      </c>
      <c r="F17" s="62">
        <f t="shared" si="2"/>
        <v>5409.3896871666675</v>
      </c>
      <c r="G17" s="66">
        <f t="shared" si="3"/>
        <v>134.0952676423756</v>
      </c>
      <c r="H17" s="62">
        <f t="shared" si="4"/>
        <v>0</v>
      </c>
      <c r="I17" s="66">
        <f t="shared" si="5"/>
        <v>0</v>
      </c>
      <c r="J17" s="62">
        <f t="shared" si="6"/>
        <v>0</v>
      </c>
      <c r="K17" s="66">
        <f t="shared" si="7"/>
        <v>0</v>
      </c>
      <c r="L17" s="79">
        <f t="shared" si="8"/>
        <v>32.850544658906891</v>
      </c>
      <c r="M17" s="80">
        <f t="shared" si="9"/>
        <v>0.81434373062171428</v>
      </c>
      <c r="N17" s="79">
        <f t="shared" si="10"/>
        <v>16.425272329453446</v>
      </c>
      <c r="O17" s="80">
        <f t="shared" si="11"/>
        <v>0.40717186531085714</v>
      </c>
      <c r="P17" s="79">
        <f t="shared" si="12"/>
        <v>6.5701089317813786</v>
      </c>
      <c r="Q17" s="80">
        <f t="shared" si="13"/>
        <v>0.16286874612434285</v>
      </c>
      <c r="R17" s="24">
        <f t="shared" si="14"/>
        <v>32.850544658906884</v>
      </c>
      <c r="S17" s="24">
        <f t="shared" si="15"/>
        <v>0.81434373062171406</v>
      </c>
      <c r="T17" s="79">
        <f t="shared" si="16"/>
        <v>31.208017425961543</v>
      </c>
      <c r="U17" s="80">
        <f t="shared" si="17"/>
        <v>0.77362654409062848</v>
      </c>
      <c r="W17" s="37"/>
    </row>
    <row r="18" spans="1:23" x14ac:dyDescent="0.3">
      <c r="A18" s="17">
        <f t="shared" si="18"/>
        <v>10</v>
      </c>
      <c r="B18" s="62">
        <v>49860.85</v>
      </c>
      <c r="C18" s="63"/>
      <c r="D18" s="62">
        <f t="shared" si="0"/>
        <v>67107.718015000006</v>
      </c>
      <c r="E18" s="66">
        <f t="shared" si="1"/>
        <v>1663.5568758226968</v>
      </c>
      <c r="F18" s="62">
        <f t="shared" si="2"/>
        <v>5592.3098345833332</v>
      </c>
      <c r="G18" s="66">
        <f t="shared" si="3"/>
        <v>138.62973965189138</v>
      </c>
      <c r="H18" s="62">
        <f t="shared" si="4"/>
        <v>0</v>
      </c>
      <c r="I18" s="66">
        <f t="shared" si="5"/>
        <v>0</v>
      </c>
      <c r="J18" s="62">
        <f t="shared" si="6"/>
        <v>0</v>
      </c>
      <c r="K18" s="66">
        <f t="shared" si="7"/>
        <v>0</v>
      </c>
      <c r="L18" s="79">
        <f t="shared" si="8"/>
        <v>33.961395756578952</v>
      </c>
      <c r="M18" s="80">
        <f t="shared" si="9"/>
        <v>0.84188101003172922</v>
      </c>
      <c r="N18" s="79">
        <f t="shared" si="10"/>
        <v>16.980697878289476</v>
      </c>
      <c r="O18" s="80">
        <f t="shared" si="11"/>
        <v>0.42094050501586461</v>
      </c>
      <c r="P18" s="79">
        <f t="shared" si="12"/>
        <v>6.7922791513157907</v>
      </c>
      <c r="Q18" s="80">
        <f t="shared" si="13"/>
        <v>0.16837620200634584</v>
      </c>
      <c r="R18" s="24">
        <f t="shared" si="14"/>
        <v>33.961395756578945</v>
      </c>
      <c r="S18" s="24">
        <f t="shared" si="15"/>
        <v>0.84188101003172899</v>
      </c>
      <c r="T18" s="79">
        <f t="shared" si="16"/>
        <v>32.263325968750003</v>
      </c>
      <c r="U18" s="80">
        <f t="shared" si="17"/>
        <v>0.79978695953014267</v>
      </c>
      <c r="W18" s="37"/>
    </row>
    <row r="19" spans="1:23" x14ac:dyDescent="0.3">
      <c r="A19" s="17">
        <f t="shared" si="18"/>
        <v>11</v>
      </c>
      <c r="B19" s="62">
        <v>49860.85</v>
      </c>
      <c r="C19" s="63"/>
      <c r="D19" s="62">
        <f t="shared" si="0"/>
        <v>67107.718015000006</v>
      </c>
      <c r="E19" s="66">
        <f t="shared" si="1"/>
        <v>1663.5568758226968</v>
      </c>
      <c r="F19" s="62">
        <f t="shared" si="2"/>
        <v>5592.3098345833332</v>
      </c>
      <c r="G19" s="66">
        <f t="shared" si="3"/>
        <v>138.62973965189138</v>
      </c>
      <c r="H19" s="62">
        <f t="shared" si="4"/>
        <v>0</v>
      </c>
      <c r="I19" s="66">
        <f t="shared" si="5"/>
        <v>0</v>
      </c>
      <c r="J19" s="62">
        <f t="shared" si="6"/>
        <v>0</v>
      </c>
      <c r="K19" s="66">
        <f t="shared" si="7"/>
        <v>0</v>
      </c>
      <c r="L19" s="79">
        <f t="shared" si="8"/>
        <v>33.961395756578952</v>
      </c>
      <c r="M19" s="80">
        <f t="shared" si="9"/>
        <v>0.84188101003172922</v>
      </c>
      <c r="N19" s="79">
        <f t="shared" si="10"/>
        <v>16.980697878289476</v>
      </c>
      <c r="O19" s="80">
        <f t="shared" si="11"/>
        <v>0.42094050501586461</v>
      </c>
      <c r="P19" s="79">
        <f t="shared" si="12"/>
        <v>6.7922791513157907</v>
      </c>
      <c r="Q19" s="80">
        <f t="shared" si="13"/>
        <v>0.16837620200634584</v>
      </c>
      <c r="R19" s="24">
        <f t="shared" si="14"/>
        <v>33.961395756578945</v>
      </c>
      <c r="S19" s="24">
        <f t="shared" si="15"/>
        <v>0.84188101003172899</v>
      </c>
      <c r="T19" s="79">
        <f t="shared" si="16"/>
        <v>32.263325968750003</v>
      </c>
      <c r="U19" s="80">
        <f t="shared" si="17"/>
        <v>0.79978695953014267</v>
      </c>
      <c r="W19" s="37"/>
    </row>
    <row r="20" spans="1:23" x14ac:dyDescent="0.3">
      <c r="A20" s="17">
        <f t="shared" si="18"/>
        <v>12</v>
      </c>
      <c r="B20" s="62">
        <v>51491.75</v>
      </c>
      <c r="C20" s="63"/>
      <c r="D20" s="62">
        <f t="shared" si="0"/>
        <v>69302.746325</v>
      </c>
      <c r="E20" s="66">
        <f t="shared" si="1"/>
        <v>1717.9702062969914</v>
      </c>
      <c r="F20" s="62">
        <f t="shared" si="2"/>
        <v>5775.2288604166679</v>
      </c>
      <c r="G20" s="66">
        <f t="shared" si="3"/>
        <v>143.16418385808265</v>
      </c>
      <c r="H20" s="62">
        <f t="shared" si="4"/>
        <v>0</v>
      </c>
      <c r="I20" s="66">
        <f t="shared" si="5"/>
        <v>0</v>
      </c>
      <c r="J20" s="62">
        <f t="shared" si="6"/>
        <v>0</v>
      </c>
      <c r="K20" s="66">
        <f t="shared" si="7"/>
        <v>0</v>
      </c>
      <c r="L20" s="79">
        <f t="shared" si="8"/>
        <v>35.072240043016194</v>
      </c>
      <c r="M20" s="80">
        <f t="shared" si="9"/>
        <v>0.86941812059564338</v>
      </c>
      <c r="N20" s="79">
        <f t="shared" si="10"/>
        <v>17.536120021508097</v>
      </c>
      <c r="O20" s="80">
        <f t="shared" si="11"/>
        <v>0.43470906029782169</v>
      </c>
      <c r="P20" s="79">
        <f t="shared" si="12"/>
        <v>7.0144480086032388</v>
      </c>
      <c r="Q20" s="80">
        <f t="shared" si="13"/>
        <v>0.17388362411912867</v>
      </c>
      <c r="R20" s="24">
        <f t="shared" si="14"/>
        <v>35.072240043016201</v>
      </c>
      <c r="S20" s="24">
        <f t="shared" si="15"/>
        <v>0.8694181205956435</v>
      </c>
      <c r="T20" s="79">
        <f t="shared" si="16"/>
        <v>33.318628040865384</v>
      </c>
      <c r="U20" s="80">
        <f t="shared" si="17"/>
        <v>0.82594721456586118</v>
      </c>
      <c r="W20" s="37"/>
    </row>
    <row r="21" spans="1:23" x14ac:dyDescent="0.3">
      <c r="A21" s="17">
        <f t="shared" si="18"/>
        <v>13</v>
      </c>
      <c r="B21" s="62">
        <v>51491.75</v>
      </c>
      <c r="C21" s="63"/>
      <c r="D21" s="62">
        <f t="shared" si="0"/>
        <v>69302.746325</v>
      </c>
      <c r="E21" s="66">
        <f t="shared" si="1"/>
        <v>1717.9702062969914</v>
      </c>
      <c r="F21" s="62">
        <f t="shared" si="2"/>
        <v>5775.2288604166679</v>
      </c>
      <c r="G21" s="66">
        <f t="shared" si="3"/>
        <v>143.16418385808265</v>
      </c>
      <c r="H21" s="62">
        <f t="shared" si="4"/>
        <v>0</v>
      </c>
      <c r="I21" s="66">
        <f t="shared" si="5"/>
        <v>0</v>
      </c>
      <c r="J21" s="62">
        <f t="shared" si="6"/>
        <v>0</v>
      </c>
      <c r="K21" s="66">
        <f t="shared" si="7"/>
        <v>0</v>
      </c>
      <c r="L21" s="79">
        <f t="shared" si="8"/>
        <v>35.072240043016194</v>
      </c>
      <c r="M21" s="80">
        <f t="shared" si="9"/>
        <v>0.86941812059564338</v>
      </c>
      <c r="N21" s="79">
        <f t="shared" si="10"/>
        <v>17.536120021508097</v>
      </c>
      <c r="O21" s="80">
        <f t="shared" si="11"/>
        <v>0.43470906029782169</v>
      </c>
      <c r="P21" s="79">
        <f t="shared" si="12"/>
        <v>7.0144480086032388</v>
      </c>
      <c r="Q21" s="80">
        <f t="shared" si="13"/>
        <v>0.17388362411912867</v>
      </c>
      <c r="R21" s="24">
        <f t="shared" si="14"/>
        <v>35.072240043016201</v>
      </c>
      <c r="S21" s="24">
        <f t="shared" si="15"/>
        <v>0.8694181205956435</v>
      </c>
      <c r="T21" s="79">
        <f t="shared" si="16"/>
        <v>33.318628040865384</v>
      </c>
      <c r="U21" s="80">
        <f t="shared" si="17"/>
        <v>0.82594721456586118</v>
      </c>
      <c r="W21" s="37"/>
    </row>
    <row r="22" spans="1:23" x14ac:dyDescent="0.3">
      <c r="A22" s="17">
        <f t="shared" si="18"/>
        <v>14</v>
      </c>
      <c r="B22" s="62">
        <v>53122.66</v>
      </c>
      <c r="C22" s="63"/>
      <c r="D22" s="62">
        <f t="shared" si="0"/>
        <v>71497.788094000003</v>
      </c>
      <c r="E22" s="66">
        <f t="shared" si="1"/>
        <v>1772.3838704111811</v>
      </c>
      <c r="F22" s="62">
        <f t="shared" si="2"/>
        <v>5958.1490078333336</v>
      </c>
      <c r="G22" s="66">
        <f t="shared" si="3"/>
        <v>147.69865586759843</v>
      </c>
      <c r="H22" s="62">
        <f t="shared" si="4"/>
        <v>0</v>
      </c>
      <c r="I22" s="66">
        <f t="shared" si="5"/>
        <v>0</v>
      </c>
      <c r="J22" s="62">
        <f t="shared" si="6"/>
        <v>0</v>
      </c>
      <c r="K22" s="66">
        <f t="shared" si="7"/>
        <v>0</v>
      </c>
      <c r="L22" s="79">
        <f t="shared" si="8"/>
        <v>36.183091140688262</v>
      </c>
      <c r="M22" s="80">
        <f t="shared" si="9"/>
        <v>0.89695540000565843</v>
      </c>
      <c r="N22" s="79">
        <f t="shared" si="10"/>
        <v>18.091545570344131</v>
      </c>
      <c r="O22" s="80">
        <f t="shared" si="11"/>
        <v>0.44847770000282922</v>
      </c>
      <c r="P22" s="79">
        <f t="shared" si="12"/>
        <v>7.2366182281376528</v>
      </c>
      <c r="Q22" s="80">
        <f t="shared" si="13"/>
        <v>0.17939108000113171</v>
      </c>
      <c r="R22" s="24">
        <f t="shared" si="14"/>
        <v>36.183091140688262</v>
      </c>
      <c r="S22" s="24">
        <f t="shared" si="15"/>
        <v>0.89695540000565843</v>
      </c>
      <c r="T22" s="79">
        <f t="shared" si="16"/>
        <v>34.373936583653851</v>
      </c>
      <c r="U22" s="80">
        <f t="shared" si="17"/>
        <v>0.85210763000537559</v>
      </c>
      <c r="W22" s="37"/>
    </row>
    <row r="23" spans="1:23" x14ac:dyDescent="0.3">
      <c r="A23" s="17">
        <f t="shared" si="18"/>
        <v>15</v>
      </c>
      <c r="B23" s="62">
        <v>53122.66</v>
      </c>
      <c r="C23" s="63"/>
      <c r="D23" s="62">
        <f t="shared" si="0"/>
        <v>71497.788094000003</v>
      </c>
      <c r="E23" s="66">
        <f t="shared" si="1"/>
        <v>1772.3838704111811</v>
      </c>
      <c r="F23" s="62">
        <f t="shared" si="2"/>
        <v>5958.1490078333336</v>
      </c>
      <c r="G23" s="66">
        <f t="shared" si="3"/>
        <v>147.69865586759843</v>
      </c>
      <c r="H23" s="62">
        <f t="shared" si="4"/>
        <v>0</v>
      </c>
      <c r="I23" s="66">
        <f t="shared" si="5"/>
        <v>0</v>
      </c>
      <c r="J23" s="62">
        <f t="shared" si="6"/>
        <v>0</v>
      </c>
      <c r="K23" s="66">
        <f t="shared" si="7"/>
        <v>0</v>
      </c>
      <c r="L23" s="79">
        <f t="shared" si="8"/>
        <v>36.183091140688262</v>
      </c>
      <c r="M23" s="80">
        <f t="shared" si="9"/>
        <v>0.89695540000565843</v>
      </c>
      <c r="N23" s="79">
        <f t="shared" si="10"/>
        <v>18.091545570344131</v>
      </c>
      <c r="O23" s="80">
        <f t="shared" si="11"/>
        <v>0.44847770000282922</v>
      </c>
      <c r="P23" s="79">
        <f t="shared" si="12"/>
        <v>7.2366182281376528</v>
      </c>
      <c r="Q23" s="80">
        <f t="shared" si="13"/>
        <v>0.17939108000113171</v>
      </c>
      <c r="R23" s="24">
        <f t="shared" si="14"/>
        <v>36.183091140688262</v>
      </c>
      <c r="S23" s="24">
        <f t="shared" si="15"/>
        <v>0.89695540000565843</v>
      </c>
      <c r="T23" s="79">
        <f t="shared" si="16"/>
        <v>34.373936583653851</v>
      </c>
      <c r="U23" s="80">
        <f t="shared" si="17"/>
        <v>0.85210763000537559</v>
      </c>
      <c r="W23" s="37"/>
    </row>
    <row r="24" spans="1:23" x14ac:dyDescent="0.3">
      <c r="A24" s="17">
        <f t="shared" si="18"/>
        <v>16</v>
      </c>
      <c r="B24" s="62">
        <v>54753.57</v>
      </c>
      <c r="C24" s="63"/>
      <c r="D24" s="62">
        <f t="shared" si="0"/>
        <v>73692.829863000006</v>
      </c>
      <c r="E24" s="66">
        <f t="shared" si="1"/>
        <v>1826.7975345253708</v>
      </c>
      <c r="F24" s="62">
        <f t="shared" si="2"/>
        <v>6141.0691552500002</v>
      </c>
      <c r="G24" s="66">
        <f t="shared" si="3"/>
        <v>152.23312787711421</v>
      </c>
      <c r="H24" s="62">
        <f t="shared" si="4"/>
        <v>0</v>
      </c>
      <c r="I24" s="66">
        <f t="shared" si="5"/>
        <v>0</v>
      </c>
      <c r="J24" s="62">
        <f t="shared" si="6"/>
        <v>0</v>
      </c>
      <c r="K24" s="66">
        <f t="shared" si="7"/>
        <v>0</v>
      </c>
      <c r="L24" s="79">
        <f t="shared" si="8"/>
        <v>37.29394223836033</v>
      </c>
      <c r="M24" s="80">
        <f t="shared" si="9"/>
        <v>0.92449267941567359</v>
      </c>
      <c r="N24" s="79">
        <f t="shared" si="10"/>
        <v>18.646971119180165</v>
      </c>
      <c r="O24" s="80">
        <f t="shared" si="11"/>
        <v>0.4622463397078368</v>
      </c>
      <c r="P24" s="79">
        <f t="shared" si="12"/>
        <v>7.4587884476720658</v>
      </c>
      <c r="Q24" s="80">
        <f t="shared" si="13"/>
        <v>0.18489853588313471</v>
      </c>
      <c r="R24" s="24">
        <f t="shared" si="14"/>
        <v>37.293942238360323</v>
      </c>
      <c r="S24" s="24">
        <f t="shared" si="15"/>
        <v>0.92449267941567337</v>
      </c>
      <c r="T24" s="79">
        <f t="shared" si="16"/>
        <v>35.429245126442311</v>
      </c>
      <c r="U24" s="80">
        <f t="shared" si="17"/>
        <v>0.87826804544488979</v>
      </c>
      <c r="W24" s="37"/>
    </row>
    <row r="25" spans="1:23" x14ac:dyDescent="0.3">
      <c r="A25" s="17">
        <f t="shared" si="18"/>
        <v>17</v>
      </c>
      <c r="B25" s="62">
        <v>54753.57</v>
      </c>
      <c r="C25" s="63"/>
      <c r="D25" s="62">
        <f t="shared" si="0"/>
        <v>73692.829863000006</v>
      </c>
      <c r="E25" s="66">
        <f t="shared" si="1"/>
        <v>1826.7975345253708</v>
      </c>
      <c r="F25" s="62">
        <f t="shared" si="2"/>
        <v>6141.0691552500002</v>
      </c>
      <c r="G25" s="66">
        <f t="shared" si="3"/>
        <v>152.23312787711421</v>
      </c>
      <c r="H25" s="62">
        <f t="shared" si="4"/>
        <v>0</v>
      </c>
      <c r="I25" s="66">
        <f t="shared" si="5"/>
        <v>0</v>
      </c>
      <c r="J25" s="62">
        <f t="shared" si="6"/>
        <v>0</v>
      </c>
      <c r="K25" s="66">
        <f t="shared" si="7"/>
        <v>0</v>
      </c>
      <c r="L25" s="79">
        <f t="shared" si="8"/>
        <v>37.29394223836033</v>
      </c>
      <c r="M25" s="80">
        <f t="shared" si="9"/>
        <v>0.92449267941567359</v>
      </c>
      <c r="N25" s="79">
        <f t="shared" si="10"/>
        <v>18.646971119180165</v>
      </c>
      <c r="O25" s="80">
        <f t="shared" si="11"/>
        <v>0.4622463397078368</v>
      </c>
      <c r="P25" s="79">
        <f t="shared" si="12"/>
        <v>7.4587884476720658</v>
      </c>
      <c r="Q25" s="80">
        <f t="shared" si="13"/>
        <v>0.18489853588313471</v>
      </c>
      <c r="R25" s="24">
        <f t="shared" si="14"/>
        <v>37.293942238360323</v>
      </c>
      <c r="S25" s="24">
        <f t="shared" si="15"/>
        <v>0.92449267941567337</v>
      </c>
      <c r="T25" s="79">
        <f t="shared" si="16"/>
        <v>35.429245126442311</v>
      </c>
      <c r="U25" s="80">
        <f t="shared" si="17"/>
        <v>0.87826804544488979</v>
      </c>
      <c r="W25" s="37"/>
    </row>
    <row r="26" spans="1:23" x14ac:dyDescent="0.3">
      <c r="A26" s="17">
        <f t="shared" si="18"/>
        <v>18</v>
      </c>
      <c r="B26" s="62">
        <v>56384.480000000003</v>
      </c>
      <c r="C26" s="63"/>
      <c r="D26" s="62">
        <f t="shared" si="0"/>
        <v>75887.871632000009</v>
      </c>
      <c r="E26" s="66">
        <f t="shared" si="1"/>
        <v>1881.2111986395605</v>
      </c>
      <c r="F26" s="62">
        <f t="shared" si="2"/>
        <v>6323.9893026666678</v>
      </c>
      <c r="G26" s="66">
        <f t="shared" si="3"/>
        <v>156.76759988663005</v>
      </c>
      <c r="H26" s="62">
        <f t="shared" si="4"/>
        <v>0</v>
      </c>
      <c r="I26" s="66">
        <f t="shared" si="5"/>
        <v>0</v>
      </c>
      <c r="J26" s="62">
        <f t="shared" si="6"/>
        <v>0</v>
      </c>
      <c r="K26" s="66">
        <f t="shared" si="7"/>
        <v>0</v>
      </c>
      <c r="L26" s="79">
        <f t="shared" si="8"/>
        <v>38.404793336032391</v>
      </c>
      <c r="M26" s="80">
        <f t="shared" si="9"/>
        <v>0.95202995882568853</v>
      </c>
      <c r="N26" s="79">
        <f t="shared" si="10"/>
        <v>19.202396668016195</v>
      </c>
      <c r="O26" s="80">
        <f t="shared" si="11"/>
        <v>0.47601497941284426</v>
      </c>
      <c r="P26" s="79">
        <f t="shared" si="12"/>
        <v>7.680958667206478</v>
      </c>
      <c r="Q26" s="80">
        <f t="shared" si="13"/>
        <v>0.1904059917651377</v>
      </c>
      <c r="R26" s="24">
        <f t="shared" si="14"/>
        <v>38.404793336032398</v>
      </c>
      <c r="S26" s="24">
        <f t="shared" si="15"/>
        <v>0.95202995882568864</v>
      </c>
      <c r="T26" s="79">
        <f t="shared" si="16"/>
        <v>36.48455366923077</v>
      </c>
      <c r="U26" s="80">
        <f t="shared" si="17"/>
        <v>0.90442846088440398</v>
      </c>
      <c r="W26" s="37"/>
    </row>
    <row r="27" spans="1:23" x14ac:dyDescent="0.3">
      <c r="A27" s="17">
        <f t="shared" si="18"/>
        <v>19</v>
      </c>
      <c r="B27" s="62">
        <v>56384.480000000003</v>
      </c>
      <c r="C27" s="63"/>
      <c r="D27" s="62">
        <f t="shared" si="0"/>
        <v>75887.871632000009</v>
      </c>
      <c r="E27" s="66">
        <f t="shared" si="1"/>
        <v>1881.2111986395605</v>
      </c>
      <c r="F27" s="62">
        <f t="shared" si="2"/>
        <v>6323.9893026666678</v>
      </c>
      <c r="G27" s="66">
        <f t="shared" si="3"/>
        <v>156.76759988663005</v>
      </c>
      <c r="H27" s="62">
        <f t="shared" si="4"/>
        <v>0</v>
      </c>
      <c r="I27" s="66">
        <f t="shared" si="5"/>
        <v>0</v>
      </c>
      <c r="J27" s="62">
        <f t="shared" si="6"/>
        <v>0</v>
      </c>
      <c r="K27" s="66">
        <f t="shared" si="7"/>
        <v>0</v>
      </c>
      <c r="L27" s="79">
        <f t="shared" si="8"/>
        <v>38.404793336032391</v>
      </c>
      <c r="M27" s="80">
        <f t="shared" si="9"/>
        <v>0.95202995882568853</v>
      </c>
      <c r="N27" s="79">
        <f t="shared" si="10"/>
        <v>19.202396668016195</v>
      </c>
      <c r="O27" s="80">
        <f t="shared" si="11"/>
        <v>0.47601497941284426</v>
      </c>
      <c r="P27" s="79">
        <f t="shared" si="12"/>
        <v>7.680958667206478</v>
      </c>
      <c r="Q27" s="80">
        <f t="shared" si="13"/>
        <v>0.1904059917651377</v>
      </c>
      <c r="R27" s="24">
        <f t="shared" si="14"/>
        <v>38.404793336032398</v>
      </c>
      <c r="S27" s="24">
        <f t="shared" si="15"/>
        <v>0.95202995882568864</v>
      </c>
      <c r="T27" s="79">
        <f t="shared" si="16"/>
        <v>36.48455366923077</v>
      </c>
      <c r="U27" s="80">
        <f t="shared" si="17"/>
        <v>0.90442846088440398</v>
      </c>
      <c r="W27" s="37"/>
    </row>
    <row r="28" spans="1:23" x14ac:dyDescent="0.3">
      <c r="A28" s="17">
        <f t="shared" si="18"/>
        <v>20</v>
      </c>
      <c r="B28" s="62">
        <v>58015.39</v>
      </c>
      <c r="C28" s="63"/>
      <c r="D28" s="62">
        <f t="shared" si="0"/>
        <v>78082.913400999998</v>
      </c>
      <c r="E28" s="66">
        <f t="shared" si="1"/>
        <v>1935.62486275375</v>
      </c>
      <c r="F28" s="62">
        <f t="shared" si="2"/>
        <v>6506.9094500833335</v>
      </c>
      <c r="G28" s="66">
        <f t="shared" si="3"/>
        <v>161.30207189614583</v>
      </c>
      <c r="H28" s="62">
        <f t="shared" si="4"/>
        <v>0</v>
      </c>
      <c r="I28" s="66">
        <f t="shared" si="5"/>
        <v>0</v>
      </c>
      <c r="J28" s="62">
        <f t="shared" si="6"/>
        <v>0</v>
      </c>
      <c r="K28" s="66">
        <f t="shared" si="7"/>
        <v>0</v>
      </c>
      <c r="L28" s="79">
        <f t="shared" si="8"/>
        <v>39.515644433704452</v>
      </c>
      <c r="M28" s="80">
        <f t="shared" si="9"/>
        <v>0.97956723823570335</v>
      </c>
      <c r="N28" s="79">
        <f t="shared" si="10"/>
        <v>19.757822216852226</v>
      </c>
      <c r="O28" s="80">
        <f t="shared" si="11"/>
        <v>0.48978361911785168</v>
      </c>
      <c r="P28" s="79">
        <f t="shared" si="12"/>
        <v>7.9031288867408902</v>
      </c>
      <c r="Q28" s="80">
        <f t="shared" si="13"/>
        <v>0.19591344764714066</v>
      </c>
      <c r="R28" s="24">
        <f t="shared" si="14"/>
        <v>39.515644433704452</v>
      </c>
      <c r="S28" s="24">
        <f t="shared" si="15"/>
        <v>0.97956723823570335</v>
      </c>
      <c r="T28" s="79">
        <f t="shared" si="16"/>
        <v>37.53986221201923</v>
      </c>
      <c r="U28" s="80">
        <f t="shared" si="17"/>
        <v>0.93058887632391829</v>
      </c>
      <c r="W28" s="37"/>
    </row>
    <row r="29" spans="1:23" x14ac:dyDescent="0.3">
      <c r="A29" s="17">
        <f t="shared" si="18"/>
        <v>21</v>
      </c>
      <c r="B29" s="62">
        <v>58015.39</v>
      </c>
      <c r="C29" s="63"/>
      <c r="D29" s="62">
        <f t="shared" si="0"/>
        <v>78082.913400999998</v>
      </c>
      <c r="E29" s="66">
        <f t="shared" si="1"/>
        <v>1935.62486275375</v>
      </c>
      <c r="F29" s="62">
        <f t="shared" si="2"/>
        <v>6506.9094500833335</v>
      </c>
      <c r="G29" s="66">
        <f t="shared" si="3"/>
        <v>161.30207189614583</v>
      </c>
      <c r="H29" s="62">
        <f t="shared" si="4"/>
        <v>0</v>
      </c>
      <c r="I29" s="66">
        <f t="shared" si="5"/>
        <v>0</v>
      </c>
      <c r="J29" s="62">
        <f t="shared" si="6"/>
        <v>0</v>
      </c>
      <c r="K29" s="66">
        <f t="shared" si="7"/>
        <v>0</v>
      </c>
      <c r="L29" s="79">
        <f t="shared" si="8"/>
        <v>39.515644433704452</v>
      </c>
      <c r="M29" s="80">
        <f t="shared" si="9"/>
        <v>0.97956723823570335</v>
      </c>
      <c r="N29" s="79">
        <f t="shared" si="10"/>
        <v>19.757822216852226</v>
      </c>
      <c r="O29" s="80">
        <f t="shared" si="11"/>
        <v>0.48978361911785168</v>
      </c>
      <c r="P29" s="79">
        <f t="shared" si="12"/>
        <v>7.9031288867408902</v>
      </c>
      <c r="Q29" s="80">
        <f t="shared" si="13"/>
        <v>0.19591344764714066</v>
      </c>
      <c r="R29" s="24">
        <f t="shared" si="14"/>
        <v>39.515644433704452</v>
      </c>
      <c r="S29" s="24">
        <f t="shared" si="15"/>
        <v>0.97956723823570335</v>
      </c>
      <c r="T29" s="79">
        <f t="shared" si="16"/>
        <v>37.53986221201923</v>
      </c>
      <c r="U29" s="80">
        <f t="shared" si="17"/>
        <v>0.93058887632391829</v>
      </c>
      <c r="W29" s="37"/>
    </row>
    <row r="30" spans="1:23" x14ac:dyDescent="0.3">
      <c r="A30" s="17">
        <f t="shared" si="18"/>
        <v>22</v>
      </c>
      <c r="B30" s="62">
        <v>59645.91</v>
      </c>
      <c r="C30" s="63"/>
      <c r="D30" s="62">
        <f t="shared" si="0"/>
        <v>80277.430269000004</v>
      </c>
      <c r="E30" s="66">
        <f t="shared" si="1"/>
        <v>1990.0255149120351</v>
      </c>
      <c r="F30" s="62">
        <f t="shared" si="2"/>
        <v>6689.7858557500012</v>
      </c>
      <c r="G30" s="66">
        <f t="shared" si="3"/>
        <v>165.83545957600293</v>
      </c>
      <c r="H30" s="62">
        <f t="shared" si="4"/>
        <v>0</v>
      </c>
      <c r="I30" s="66">
        <f t="shared" si="5"/>
        <v>0</v>
      </c>
      <c r="J30" s="62">
        <f t="shared" si="6"/>
        <v>0</v>
      </c>
      <c r="K30" s="66">
        <f t="shared" si="7"/>
        <v>0</v>
      </c>
      <c r="L30" s="79">
        <f t="shared" si="8"/>
        <v>40.626229893218628</v>
      </c>
      <c r="M30" s="80">
        <f t="shared" si="9"/>
        <v>1.0070979326477911</v>
      </c>
      <c r="N30" s="79">
        <f t="shared" si="10"/>
        <v>20.313114946609314</v>
      </c>
      <c r="O30" s="80">
        <f t="shared" si="11"/>
        <v>0.50354896632389556</v>
      </c>
      <c r="P30" s="79">
        <f t="shared" si="12"/>
        <v>8.1252459786437257</v>
      </c>
      <c r="Q30" s="80">
        <f t="shared" si="13"/>
        <v>0.20141958652955821</v>
      </c>
      <c r="R30" s="24">
        <f t="shared" si="14"/>
        <v>40.626229893218635</v>
      </c>
      <c r="S30" s="24">
        <f t="shared" si="15"/>
        <v>1.0070979326477913</v>
      </c>
      <c r="T30" s="79">
        <f t="shared" si="16"/>
        <v>38.594918398557695</v>
      </c>
      <c r="U30" s="80">
        <f t="shared" si="17"/>
        <v>0.95674303601540145</v>
      </c>
      <c r="W30" s="37"/>
    </row>
    <row r="31" spans="1:23" x14ac:dyDescent="0.3">
      <c r="A31" s="17">
        <f t="shared" si="18"/>
        <v>23</v>
      </c>
      <c r="B31" s="62">
        <v>59645.91</v>
      </c>
      <c r="C31" s="63"/>
      <c r="D31" s="62">
        <f t="shared" si="0"/>
        <v>80277.430269000004</v>
      </c>
      <c r="E31" s="66">
        <f t="shared" si="1"/>
        <v>1990.0255149120351</v>
      </c>
      <c r="F31" s="62">
        <f t="shared" si="2"/>
        <v>6689.7858557500012</v>
      </c>
      <c r="G31" s="66">
        <f t="shared" si="3"/>
        <v>165.83545957600293</v>
      </c>
      <c r="H31" s="62">
        <f t="shared" si="4"/>
        <v>0</v>
      </c>
      <c r="I31" s="66">
        <f t="shared" si="5"/>
        <v>0</v>
      </c>
      <c r="J31" s="62">
        <f t="shared" si="6"/>
        <v>0</v>
      </c>
      <c r="K31" s="66">
        <f t="shared" si="7"/>
        <v>0</v>
      </c>
      <c r="L31" s="79">
        <f t="shared" si="8"/>
        <v>40.626229893218628</v>
      </c>
      <c r="M31" s="80">
        <f t="shared" si="9"/>
        <v>1.0070979326477911</v>
      </c>
      <c r="N31" s="79">
        <f t="shared" si="10"/>
        <v>20.313114946609314</v>
      </c>
      <c r="O31" s="80">
        <f t="shared" si="11"/>
        <v>0.50354896632389556</v>
      </c>
      <c r="P31" s="79">
        <f t="shared" si="12"/>
        <v>8.1252459786437257</v>
      </c>
      <c r="Q31" s="80">
        <f t="shared" si="13"/>
        <v>0.20141958652955821</v>
      </c>
      <c r="R31" s="24">
        <f t="shared" si="14"/>
        <v>40.626229893218635</v>
      </c>
      <c r="S31" s="24">
        <f t="shared" si="15"/>
        <v>1.0070979326477913</v>
      </c>
      <c r="T31" s="79">
        <f t="shared" si="16"/>
        <v>38.594918398557695</v>
      </c>
      <c r="U31" s="80">
        <f t="shared" si="17"/>
        <v>0.95674303601540145</v>
      </c>
      <c r="W31" s="37"/>
    </row>
    <row r="32" spans="1:23" x14ac:dyDescent="0.3">
      <c r="A32" s="17">
        <f t="shared" si="18"/>
        <v>24</v>
      </c>
      <c r="B32" s="62">
        <v>59645.91</v>
      </c>
      <c r="C32" s="63"/>
      <c r="D32" s="62">
        <f t="shared" si="0"/>
        <v>80277.430269000004</v>
      </c>
      <c r="E32" s="66">
        <f t="shared" si="1"/>
        <v>1990.0255149120351</v>
      </c>
      <c r="F32" s="62">
        <f t="shared" si="2"/>
        <v>6689.7858557500012</v>
      </c>
      <c r="G32" s="66">
        <f t="shared" si="3"/>
        <v>165.83545957600293</v>
      </c>
      <c r="H32" s="62">
        <f t="shared" si="4"/>
        <v>0</v>
      </c>
      <c r="I32" s="66">
        <f t="shared" si="5"/>
        <v>0</v>
      </c>
      <c r="J32" s="62">
        <f t="shared" si="6"/>
        <v>0</v>
      </c>
      <c r="K32" s="66">
        <f t="shared" si="7"/>
        <v>0</v>
      </c>
      <c r="L32" s="79">
        <f t="shared" si="8"/>
        <v>40.626229893218628</v>
      </c>
      <c r="M32" s="80">
        <f t="shared" si="9"/>
        <v>1.0070979326477911</v>
      </c>
      <c r="N32" s="79">
        <f t="shared" si="10"/>
        <v>20.313114946609314</v>
      </c>
      <c r="O32" s="80">
        <f t="shared" si="11"/>
        <v>0.50354896632389556</v>
      </c>
      <c r="P32" s="79">
        <f t="shared" si="12"/>
        <v>8.1252459786437257</v>
      </c>
      <c r="Q32" s="80">
        <f t="shared" si="13"/>
        <v>0.20141958652955821</v>
      </c>
      <c r="R32" s="24">
        <f t="shared" si="14"/>
        <v>40.626229893218635</v>
      </c>
      <c r="S32" s="24">
        <f t="shared" si="15"/>
        <v>1.0070979326477913</v>
      </c>
      <c r="T32" s="79">
        <f t="shared" si="16"/>
        <v>38.594918398557695</v>
      </c>
      <c r="U32" s="80">
        <f t="shared" si="17"/>
        <v>0.95674303601540145</v>
      </c>
      <c r="W32" s="37"/>
    </row>
    <row r="33" spans="1:23" x14ac:dyDescent="0.3">
      <c r="A33" s="17">
        <f t="shared" si="18"/>
        <v>25</v>
      </c>
      <c r="B33" s="62">
        <v>59645.91</v>
      </c>
      <c r="C33" s="63"/>
      <c r="D33" s="62">
        <f t="shared" si="0"/>
        <v>80277.430269000004</v>
      </c>
      <c r="E33" s="66">
        <f t="shared" si="1"/>
        <v>1990.0255149120351</v>
      </c>
      <c r="F33" s="62">
        <f t="shared" si="2"/>
        <v>6689.7858557500012</v>
      </c>
      <c r="G33" s="66">
        <f t="shared" si="3"/>
        <v>165.83545957600293</v>
      </c>
      <c r="H33" s="62">
        <f t="shared" si="4"/>
        <v>0</v>
      </c>
      <c r="I33" s="66">
        <f t="shared" si="5"/>
        <v>0</v>
      </c>
      <c r="J33" s="62">
        <f t="shared" si="6"/>
        <v>0</v>
      </c>
      <c r="K33" s="66">
        <f t="shared" si="7"/>
        <v>0</v>
      </c>
      <c r="L33" s="79">
        <f t="shared" si="8"/>
        <v>40.626229893218628</v>
      </c>
      <c r="M33" s="80">
        <f t="shared" si="9"/>
        <v>1.0070979326477911</v>
      </c>
      <c r="N33" s="79">
        <f t="shared" si="10"/>
        <v>20.313114946609314</v>
      </c>
      <c r="O33" s="80">
        <f t="shared" si="11"/>
        <v>0.50354896632389556</v>
      </c>
      <c r="P33" s="79">
        <f t="shared" si="12"/>
        <v>8.1252459786437257</v>
      </c>
      <c r="Q33" s="80">
        <f t="shared" si="13"/>
        <v>0.20141958652955821</v>
      </c>
      <c r="R33" s="24">
        <f t="shared" si="14"/>
        <v>40.626229893218635</v>
      </c>
      <c r="S33" s="24">
        <f t="shared" si="15"/>
        <v>1.0070979326477913</v>
      </c>
      <c r="T33" s="79">
        <f t="shared" si="16"/>
        <v>38.594918398557695</v>
      </c>
      <c r="U33" s="80">
        <f t="shared" si="17"/>
        <v>0.95674303601540145</v>
      </c>
      <c r="W33" s="37"/>
    </row>
    <row r="34" spans="1:23" x14ac:dyDescent="0.3">
      <c r="A34" s="17">
        <f t="shared" si="18"/>
        <v>26</v>
      </c>
      <c r="B34" s="62">
        <v>59645.91</v>
      </c>
      <c r="C34" s="63"/>
      <c r="D34" s="62">
        <f t="shared" si="0"/>
        <v>80277.430269000004</v>
      </c>
      <c r="E34" s="66">
        <f t="shared" si="1"/>
        <v>1990.0255149120351</v>
      </c>
      <c r="F34" s="62">
        <f t="shared" si="2"/>
        <v>6689.7858557500012</v>
      </c>
      <c r="G34" s="66">
        <f t="shared" si="3"/>
        <v>165.83545957600293</v>
      </c>
      <c r="H34" s="62">
        <f t="shared" si="4"/>
        <v>0</v>
      </c>
      <c r="I34" s="66">
        <f t="shared" si="5"/>
        <v>0</v>
      </c>
      <c r="J34" s="62">
        <f t="shared" si="6"/>
        <v>0</v>
      </c>
      <c r="K34" s="66">
        <f t="shared" si="7"/>
        <v>0</v>
      </c>
      <c r="L34" s="79">
        <f t="shared" si="8"/>
        <v>40.626229893218628</v>
      </c>
      <c r="M34" s="80">
        <f t="shared" si="9"/>
        <v>1.0070979326477911</v>
      </c>
      <c r="N34" s="79">
        <f t="shared" si="10"/>
        <v>20.313114946609314</v>
      </c>
      <c r="O34" s="80">
        <f t="shared" si="11"/>
        <v>0.50354896632389556</v>
      </c>
      <c r="P34" s="79">
        <f t="shared" si="12"/>
        <v>8.1252459786437257</v>
      </c>
      <c r="Q34" s="80">
        <f t="shared" si="13"/>
        <v>0.20141958652955821</v>
      </c>
      <c r="R34" s="24">
        <f t="shared" si="14"/>
        <v>40.626229893218635</v>
      </c>
      <c r="S34" s="24">
        <f t="shared" si="15"/>
        <v>1.0070979326477913</v>
      </c>
      <c r="T34" s="79">
        <f t="shared" si="16"/>
        <v>38.594918398557695</v>
      </c>
      <c r="U34" s="80">
        <f t="shared" si="17"/>
        <v>0.95674303601540145</v>
      </c>
      <c r="W34" s="37"/>
    </row>
    <row r="35" spans="1:23" x14ac:dyDescent="0.3">
      <c r="A35" s="17">
        <f t="shared" si="18"/>
        <v>27</v>
      </c>
      <c r="B35" s="62">
        <v>59645.91</v>
      </c>
      <c r="C35" s="63"/>
      <c r="D35" s="62">
        <f t="shared" si="0"/>
        <v>80277.430269000004</v>
      </c>
      <c r="E35" s="66">
        <f t="shared" si="1"/>
        <v>1990.0255149120351</v>
      </c>
      <c r="F35" s="62">
        <f t="shared" si="2"/>
        <v>6689.7858557500012</v>
      </c>
      <c r="G35" s="66">
        <f t="shared" si="3"/>
        <v>165.83545957600293</v>
      </c>
      <c r="H35" s="62">
        <f t="shared" si="4"/>
        <v>0</v>
      </c>
      <c r="I35" s="66">
        <f t="shared" si="5"/>
        <v>0</v>
      </c>
      <c r="J35" s="62">
        <f t="shared" si="6"/>
        <v>0</v>
      </c>
      <c r="K35" s="66">
        <f t="shared" si="7"/>
        <v>0</v>
      </c>
      <c r="L35" s="79">
        <f t="shared" si="8"/>
        <v>40.626229893218628</v>
      </c>
      <c r="M35" s="80">
        <f t="shared" si="9"/>
        <v>1.0070979326477911</v>
      </c>
      <c r="N35" s="79">
        <f t="shared" si="10"/>
        <v>20.313114946609314</v>
      </c>
      <c r="O35" s="80">
        <f t="shared" si="11"/>
        <v>0.50354896632389556</v>
      </c>
      <c r="P35" s="79">
        <f t="shared" si="12"/>
        <v>8.1252459786437257</v>
      </c>
      <c r="Q35" s="80">
        <f t="shared" si="13"/>
        <v>0.20141958652955821</v>
      </c>
      <c r="R35" s="24">
        <f t="shared" si="14"/>
        <v>40.626229893218635</v>
      </c>
      <c r="S35" s="24">
        <f t="shared" si="15"/>
        <v>1.0070979326477913</v>
      </c>
      <c r="T35" s="79">
        <f t="shared" si="16"/>
        <v>38.594918398557695</v>
      </c>
      <c r="U35" s="80">
        <f t="shared" si="17"/>
        <v>0.95674303601540145</v>
      </c>
      <c r="W35" s="37"/>
    </row>
    <row r="36" spans="1:23" x14ac:dyDescent="0.3">
      <c r="A36" s="25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5"/>
      <c r="S36" s="25"/>
      <c r="T36" s="64"/>
      <c r="U36" s="65"/>
    </row>
  </sheetData>
  <dataConsolidate/>
  <mergeCells count="286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85546875" style="1" customWidth="1"/>
    <col min="21" max="22" width="8.85546875" style="1"/>
    <col min="23" max="23" width="9.85546875" style="1" bestFit="1" customWidth="1"/>
    <col min="24" max="16384" width="8.85546875" style="1"/>
  </cols>
  <sheetData>
    <row r="1" spans="1:23" ht="16.5" x14ac:dyDescent="0.3">
      <c r="A1" s="5" t="s">
        <v>0</v>
      </c>
      <c r="B1" s="5" t="s">
        <v>1</v>
      </c>
      <c r="C1" s="5" t="s">
        <v>2</v>
      </c>
      <c r="D1" s="5"/>
      <c r="E1" s="6"/>
      <c r="G1" s="7"/>
      <c r="H1" s="7"/>
      <c r="N1" s="35">
        <f>Inhoud!$C$3</f>
        <v>43374</v>
      </c>
      <c r="Q1" s="8" t="s">
        <v>3</v>
      </c>
    </row>
    <row r="2" spans="1:23" ht="15.75" x14ac:dyDescent="0.35">
      <c r="A2" s="8"/>
      <c r="E2"/>
      <c r="F2"/>
      <c r="G2"/>
      <c r="H2" s="11"/>
      <c r="I2" s="11"/>
      <c r="T2" s="1" t="s">
        <v>4</v>
      </c>
      <c r="U2" s="12">
        <f>ROUND(1.02^15,4)</f>
        <v>1.3459000000000001</v>
      </c>
    </row>
    <row r="4" spans="1:23" x14ac:dyDescent="0.3">
      <c r="A4" s="13"/>
      <c r="B4" s="69" t="s">
        <v>5</v>
      </c>
      <c r="C4" s="70"/>
      <c r="D4" s="70"/>
      <c r="E4" s="71"/>
      <c r="F4" s="14" t="s">
        <v>6</v>
      </c>
      <c r="G4" s="15"/>
      <c r="H4" s="69" t="s">
        <v>7</v>
      </c>
      <c r="I4" s="68"/>
      <c r="J4" s="69" t="s">
        <v>8</v>
      </c>
      <c r="K4" s="71"/>
      <c r="L4" s="69" t="s">
        <v>9</v>
      </c>
      <c r="M4" s="70"/>
      <c r="N4" s="70"/>
      <c r="O4" s="70"/>
      <c r="P4" s="70"/>
      <c r="Q4" s="71"/>
      <c r="R4" s="16" t="s">
        <v>10</v>
      </c>
      <c r="S4" s="16"/>
      <c r="T4" s="16"/>
      <c r="U4" s="15"/>
    </row>
    <row r="5" spans="1:23" x14ac:dyDescent="0.3">
      <c r="A5" s="17"/>
      <c r="B5" s="75">
        <v>1</v>
      </c>
      <c r="C5" s="76"/>
      <c r="D5" s="75"/>
      <c r="E5" s="76"/>
      <c r="F5" s="75"/>
      <c r="G5" s="76"/>
      <c r="H5" s="75"/>
      <c r="I5" s="76"/>
      <c r="J5" s="85" t="s">
        <v>11</v>
      </c>
      <c r="K5" s="76"/>
      <c r="L5" s="85" t="s">
        <v>12</v>
      </c>
      <c r="M5" s="86"/>
      <c r="N5" s="86"/>
      <c r="O5" s="86"/>
      <c r="P5" s="86"/>
      <c r="Q5" s="76"/>
      <c r="R5" s="18"/>
      <c r="S5" s="18"/>
      <c r="T5" s="84" t="s">
        <v>13</v>
      </c>
      <c r="U5" s="76"/>
    </row>
    <row r="6" spans="1:23" x14ac:dyDescent="0.3">
      <c r="A6" s="17"/>
      <c r="B6" s="72" t="s">
        <v>14</v>
      </c>
      <c r="C6" s="73"/>
      <c r="D6" s="83">
        <f>Inhoud!$C$3</f>
        <v>43374</v>
      </c>
      <c r="E6" s="78"/>
      <c r="F6" s="19">
        <f>D6</f>
        <v>43374</v>
      </c>
      <c r="G6" s="20"/>
      <c r="H6" s="77"/>
      <c r="I6" s="78"/>
      <c r="J6" s="77"/>
      <c r="K6" s="78"/>
      <c r="L6" s="21">
        <v>1</v>
      </c>
      <c r="M6" s="18"/>
      <c r="N6" s="22">
        <v>0.5</v>
      </c>
      <c r="O6" s="18"/>
      <c r="P6" s="74">
        <v>0.2</v>
      </c>
      <c r="Q6" s="73"/>
      <c r="R6" s="18" t="s">
        <v>7</v>
      </c>
      <c r="S6" s="18"/>
      <c r="T6" s="18"/>
      <c r="U6" s="23"/>
    </row>
    <row r="7" spans="1:23" x14ac:dyDescent="0.3">
      <c r="A7" s="17"/>
      <c r="B7" s="69"/>
      <c r="C7" s="71"/>
      <c r="D7" s="67"/>
      <c r="E7" s="68"/>
      <c r="F7" s="59"/>
      <c r="G7" s="60"/>
      <c r="H7" s="61"/>
      <c r="I7" s="60"/>
      <c r="J7" s="61"/>
      <c r="K7" s="60"/>
      <c r="L7" s="67"/>
      <c r="M7" s="68"/>
      <c r="N7" s="67"/>
      <c r="O7" s="68"/>
      <c r="P7" s="67"/>
      <c r="Q7" s="68"/>
      <c r="R7" s="13"/>
      <c r="S7" s="13"/>
      <c r="T7" s="67"/>
      <c r="U7" s="68"/>
    </row>
    <row r="8" spans="1:23" x14ac:dyDescent="0.3">
      <c r="A8" s="17">
        <v>0</v>
      </c>
      <c r="B8" s="62">
        <v>14951.23</v>
      </c>
      <c r="C8" s="63"/>
      <c r="D8" s="62">
        <f>B8*$U$2</f>
        <v>20122.860457000002</v>
      </c>
      <c r="E8" s="66">
        <f t="shared" ref="E8:E35" si="0">D8/40.3399</f>
        <v>498.83268072057695</v>
      </c>
      <c r="F8" s="81">
        <f>B8/12*$U$2</f>
        <v>1676.9050380833332</v>
      </c>
      <c r="G8" s="82">
        <f t="shared" ref="G8:G35" si="1">F8/40.3399</f>
        <v>41.569390060048072</v>
      </c>
      <c r="H8" s="81">
        <f>((B8&lt;19968.2)*913.03+(B8&gt;19968.2)*(B8&lt;20424.71)*(20424.71-B8+456.51)+(B8&gt;20424.71)*(B8&lt;22659.62)*456.51+(B8&gt;22659.62)*(B8&lt;23116.13)*(23116.13-B8))/12*$U$2</f>
        <v>102.40392308333332</v>
      </c>
      <c r="I8" s="82">
        <f t="shared" ref="I8:I35" si="2">H8/40.3399</f>
        <v>2.538526944373519</v>
      </c>
      <c r="J8" s="81">
        <f>((B8&lt;19968.2)*456.51+(B8&gt;19968.2)*(B8&lt;20196.46)*(20196.46-B8+228.26)+(B8&gt;20196.46)*(B8&lt;22659.62)*228.26+(B8&gt;22659.62)*(B8&lt;22887.88)*(22887.88-B8))/12*$U$2</f>
        <v>51.201400749999998</v>
      </c>
      <c r="K8" s="82">
        <f t="shared" ref="K8:K35" si="3">J8/40.3399</f>
        <v>1.2692495705244682</v>
      </c>
      <c r="L8" s="79">
        <f>D8/1976</f>
        <v>10.183633834514172</v>
      </c>
      <c r="M8" s="80">
        <f t="shared" ref="M8:M35" si="4">L8/40.3399</f>
        <v>0.25244568862377376</v>
      </c>
      <c r="N8" s="79">
        <f t="shared" ref="N8:N35" si="5">L8/2</f>
        <v>5.091816917257086</v>
      </c>
      <c r="O8" s="80">
        <f t="shared" ref="O8:O35" si="6">N8/40.3399</f>
        <v>0.12622284431188688</v>
      </c>
      <c r="P8" s="79">
        <f t="shared" ref="P8:P35" si="7">L8/5</f>
        <v>2.0367267669028344</v>
      </c>
      <c r="Q8" s="80">
        <f t="shared" ref="Q8:Q35" si="8">P8/40.3399</f>
        <v>5.0489137724754753E-2</v>
      </c>
      <c r="R8" s="24">
        <f t="shared" ref="R8:R35" si="9">(F8+H8)/1976*12</f>
        <v>10.805520007085018</v>
      </c>
      <c r="S8" s="24">
        <f t="shared" ref="S8:S35" si="10">R8/40.3399</f>
        <v>0.2678618441564064</v>
      </c>
      <c r="T8" s="79">
        <f t="shared" ref="T8:T35" si="11">D8/2080</f>
        <v>9.6744521427884624</v>
      </c>
      <c r="U8" s="80">
        <f t="shared" ref="U8:U35" si="12">T8/40.3399</f>
        <v>0.23982340419258508</v>
      </c>
      <c r="W8" s="37"/>
    </row>
    <row r="9" spans="1:23" x14ac:dyDescent="0.3">
      <c r="A9" s="17">
        <f t="shared" ref="A9:A35" si="13">+A8+1</f>
        <v>1</v>
      </c>
      <c r="B9" s="62">
        <v>15149.02</v>
      </c>
      <c r="C9" s="63"/>
      <c r="D9" s="62">
        <f t="shared" ref="D9:D35" si="14">B9*$U$2</f>
        <v>20389.066018000001</v>
      </c>
      <c r="E9" s="66">
        <f t="shared" si="0"/>
        <v>505.43174420362971</v>
      </c>
      <c r="F9" s="81">
        <f t="shared" ref="F9:F35" si="15">B9/12*$U$2</f>
        <v>1699.0888348333333</v>
      </c>
      <c r="G9" s="82">
        <f t="shared" si="1"/>
        <v>42.11931201696914</v>
      </c>
      <c r="H9" s="81">
        <f t="shared" ref="H9:H35" si="16">((B9&lt;19968.2)*913.03+(B9&gt;19968.2)*(B9&lt;20424.71)*(20424.71-B9+456.51)+(B9&gt;20424.71)*(B9&lt;22659.62)*456.51+(B9&gt;22659.62)*(B9&lt;23116.13)*(23116.13-B9))/12*$U$2</f>
        <v>102.40392308333332</v>
      </c>
      <c r="I9" s="82">
        <f t="shared" si="2"/>
        <v>2.538526944373519</v>
      </c>
      <c r="J9" s="81">
        <f t="shared" ref="J9:J35" si="17">((B9&lt;19968.2)*456.51+(B9&gt;19968.2)*(B9&lt;20196.46)*(20196.46-B9+228.26)+(B9&gt;20196.46)*(B9&lt;22659.62)*228.26+(B9&gt;22659.62)*(B9&lt;22887.88)*(22887.88-B9))/12*$U$2</f>
        <v>51.201400749999998</v>
      </c>
      <c r="K9" s="82">
        <f t="shared" si="3"/>
        <v>1.2692495705244682</v>
      </c>
      <c r="L9" s="79">
        <f t="shared" ref="L9:L35" si="18">D9/1976</f>
        <v>10.318353247975709</v>
      </c>
      <c r="M9" s="80">
        <f t="shared" si="4"/>
        <v>0.25578529564961017</v>
      </c>
      <c r="N9" s="79">
        <f t="shared" si="5"/>
        <v>5.1591766239878547</v>
      </c>
      <c r="O9" s="80">
        <f t="shared" si="6"/>
        <v>0.12789264782480508</v>
      </c>
      <c r="P9" s="79">
        <f t="shared" si="7"/>
        <v>2.0636706495951418</v>
      </c>
      <c r="Q9" s="80">
        <f t="shared" si="8"/>
        <v>5.1157059129922029E-2</v>
      </c>
      <c r="R9" s="24">
        <f t="shared" si="9"/>
        <v>10.940239420546558</v>
      </c>
      <c r="S9" s="24">
        <f t="shared" si="10"/>
        <v>0.27120145118224281</v>
      </c>
      <c r="T9" s="79">
        <f t="shared" si="11"/>
        <v>9.802435585576923</v>
      </c>
      <c r="U9" s="80">
        <f t="shared" si="12"/>
        <v>0.24299603086712965</v>
      </c>
      <c r="W9" s="37"/>
    </row>
    <row r="10" spans="1:23" x14ac:dyDescent="0.3">
      <c r="A10" s="17">
        <f t="shared" si="13"/>
        <v>2</v>
      </c>
      <c r="B10" s="62">
        <v>15346.47</v>
      </c>
      <c r="C10" s="63"/>
      <c r="D10" s="62">
        <f t="shared" si="14"/>
        <v>20654.813973</v>
      </c>
      <c r="E10" s="66">
        <f t="shared" si="0"/>
        <v>512.01946393025264</v>
      </c>
      <c r="F10" s="81">
        <f t="shared" si="15"/>
        <v>1721.2344977499999</v>
      </c>
      <c r="G10" s="82">
        <f t="shared" si="1"/>
        <v>42.668288660854387</v>
      </c>
      <c r="H10" s="81">
        <f t="shared" si="16"/>
        <v>102.40392308333332</v>
      </c>
      <c r="I10" s="82">
        <f t="shared" si="2"/>
        <v>2.538526944373519</v>
      </c>
      <c r="J10" s="81">
        <f t="shared" si="17"/>
        <v>51.201400749999998</v>
      </c>
      <c r="K10" s="82">
        <f t="shared" si="3"/>
        <v>1.2692495705244682</v>
      </c>
      <c r="L10" s="79">
        <f t="shared" si="18"/>
        <v>10.452841079453441</v>
      </c>
      <c r="M10" s="80">
        <f t="shared" si="4"/>
        <v>0.25911916190802259</v>
      </c>
      <c r="N10" s="79">
        <f t="shared" si="5"/>
        <v>5.2264205397267203</v>
      </c>
      <c r="O10" s="80">
        <f t="shared" si="6"/>
        <v>0.12955958095401129</v>
      </c>
      <c r="P10" s="79">
        <f t="shared" si="7"/>
        <v>2.0905682158906882</v>
      </c>
      <c r="Q10" s="80">
        <f t="shared" si="8"/>
        <v>5.1823832381604519E-2</v>
      </c>
      <c r="R10" s="24">
        <f t="shared" si="9"/>
        <v>11.074727252024292</v>
      </c>
      <c r="S10" s="24">
        <f t="shared" si="10"/>
        <v>0.27453531744065535</v>
      </c>
      <c r="T10" s="79">
        <f t="shared" si="11"/>
        <v>9.9301990254807695</v>
      </c>
      <c r="U10" s="80">
        <f t="shared" si="12"/>
        <v>0.24616320381262149</v>
      </c>
      <c r="W10" s="37"/>
    </row>
    <row r="11" spans="1:23" x14ac:dyDescent="0.3">
      <c r="A11" s="17">
        <f t="shared" si="13"/>
        <v>3</v>
      </c>
      <c r="B11" s="62">
        <v>15544.26</v>
      </c>
      <c r="C11" s="63"/>
      <c r="D11" s="62">
        <f t="shared" si="14"/>
        <v>20921.019534000003</v>
      </c>
      <c r="E11" s="66">
        <f t="shared" si="0"/>
        <v>518.61852741330551</v>
      </c>
      <c r="F11" s="81">
        <f t="shared" si="15"/>
        <v>1743.4182945000002</v>
      </c>
      <c r="G11" s="82">
        <f t="shared" si="1"/>
        <v>43.218210617775462</v>
      </c>
      <c r="H11" s="81">
        <f t="shared" si="16"/>
        <v>102.40392308333332</v>
      </c>
      <c r="I11" s="82">
        <f t="shared" si="2"/>
        <v>2.538526944373519</v>
      </c>
      <c r="J11" s="81">
        <f t="shared" si="17"/>
        <v>51.201400749999998</v>
      </c>
      <c r="K11" s="82">
        <f t="shared" si="3"/>
        <v>1.2692495705244682</v>
      </c>
      <c r="L11" s="79">
        <f t="shared" si="18"/>
        <v>10.587560492914982</v>
      </c>
      <c r="M11" s="80">
        <f t="shared" si="4"/>
        <v>0.26245876893385905</v>
      </c>
      <c r="N11" s="79">
        <f t="shared" si="5"/>
        <v>5.2937802464574908</v>
      </c>
      <c r="O11" s="80">
        <f t="shared" si="6"/>
        <v>0.13122938446692953</v>
      </c>
      <c r="P11" s="79">
        <f t="shared" si="7"/>
        <v>2.1175120985829965</v>
      </c>
      <c r="Q11" s="80">
        <f t="shared" si="8"/>
        <v>5.2491753786771816E-2</v>
      </c>
      <c r="R11" s="24">
        <f t="shared" si="9"/>
        <v>11.209446665485832</v>
      </c>
      <c r="S11" s="24">
        <f t="shared" si="10"/>
        <v>0.27787492446649176</v>
      </c>
      <c r="T11" s="79">
        <f t="shared" si="11"/>
        <v>10.058182468269232</v>
      </c>
      <c r="U11" s="80">
        <f t="shared" si="12"/>
        <v>0.24933583048716609</v>
      </c>
      <c r="W11" s="37"/>
    </row>
    <row r="12" spans="1:23" x14ac:dyDescent="0.3">
      <c r="A12" s="17">
        <f t="shared" si="13"/>
        <v>4</v>
      </c>
      <c r="B12" s="62">
        <v>15776.73</v>
      </c>
      <c r="C12" s="63"/>
      <c r="D12" s="62">
        <f t="shared" si="14"/>
        <v>21233.900906999999</v>
      </c>
      <c r="E12" s="66">
        <f t="shared" si="0"/>
        <v>526.37465405219143</v>
      </c>
      <c r="F12" s="81">
        <f t="shared" si="15"/>
        <v>1769.49174225</v>
      </c>
      <c r="G12" s="82">
        <f t="shared" si="1"/>
        <v>43.864554504349293</v>
      </c>
      <c r="H12" s="81">
        <f t="shared" si="16"/>
        <v>102.40392308333332</v>
      </c>
      <c r="I12" s="82">
        <f t="shared" si="2"/>
        <v>2.538526944373519</v>
      </c>
      <c r="J12" s="81">
        <f t="shared" si="17"/>
        <v>51.201400749999998</v>
      </c>
      <c r="K12" s="82">
        <f t="shared" si="3"/>
        <v>1.2692495705244682</v>
      </c>
      <c r="L12" s="79">
        <f t="shared" si="18"/>
        <v>10.745901268724696</v>
      </c>
      <c r="M12" s="80">
        <f t="shared" si="4"/>
        <v>0.26638393423693901</v>
      </c>
      <c r="N12" s="79">
        <f t="shared" si="5"/>
        <v>5.3729506343623479</v>
      </c>
      <c r="O12" s="80">
        <f t="shared" si="6"/>
        <v>0.13319196711846951</v>
      </c>
      <c r="P12" s="79">
        <f t="shared" si="7"/>
        <v>2.1491802537449392</v>
      </c>
      <c r="Q12" s="80">
        <f t="shared" si="8"/>
        <v>5.3276786847387798E-2</v>
      </c>
      <c r="R12" s="24">
        <f t="shared" si="9"/>
        <v>11.367787441295548</v>
      </c>
      <c r="S12" s="24">
        <f t="shared" si="10"/>
        <v>0.28180008976957177</v>
      </c>
      <c r="T12" s="79">
        <f t="shared" si="11"/>
        <v>10.208606205288461</v>
      </c>
      <c r="U12" s="80">
        <f t="shared" si="12"/>
        <v>0.25306473752509206</v>
      </c>
      <c r="W12" s="37"/>
    </row>
    <row r="13" spans="1:23" x14ac:dyDescent="0.3">
      <c r="A13" s="17">
        <f t="shared" si="13"/>
        <v>5</v>
      </c>
      <c r="B13" s="62">
        <v>15948.33</v>
      </c>
      <c r="C13" s="63"/>
      <c r="D13" s="62">
        <f t="shared" si="14"/>
        <v>21464.857347000001</v>
      </c>
      <c r="E13" s="66">
        <f t="shared" si="0"/>
        <v>532.09991465025939</v>
      </c>
      <c r="F13" s="81">
        <f t="shared" si="15"/>
        <v>1788.7381122500001</v>
      </c>
      <c r="G13" s="82">
        <f t="shared" si="1"/>
        <v>44.34165955418829</v>
      </c>
      <c r="H13" s="81">
        <f t="shared" si="16"/>
        <v>102.40392308333332</v>
      </c>
      <c r="I13" s="82">
        <f t="shared" si="2"/>
        <v>2.538526944373519</v>
      </c>
      <c r="J13" s="81">
        <f t="shared" si="17"/>
        <v>51.201400749999998</v>
      </c>
      <c r="K13" s="82">
        <f t="shared" si="3"/>
        <v>1.2692495705244682</v>
      </c>
      <c r="L13" s="79">
        <f t="shared" si="18"/>
        <v>10.86278205819838</v>
      </c>
      <c r="M13" s="80">
        <f t="shared" si="4"/>
        <v>0.26928133332503007</v>
      </c>
      <c r="N13" s="79">
        <f t="shared" si="5"/>
        <v>5.4313910290991902</v>
      </c>
      <c r="O13" s="80">
        <f t="shared" si="6"/>
        <v>0.13464066666251504</v>
      </c>
      <c r="P13" s="79">
        <f t="shared" si="7"/>
        <v>2.1725564116396763</v>
      </c>
      <c r="Q13" s="80">
        <f t="shared" si="8"/>
        <v>5.3856266665006015E-2</v>
      </c>
      <c r="R13" s="24">
        <f t="shared" si="9"/>
        <v>11.48466823076923</v>
      </c>
      <c r="S13" s="24">
        <f t="shared" si="10"/>
        <v>0.28469748885766277</v>
      </c>
      <c r="T13" s="79">
        <f t="shared" si="11"/>
        <v>10.319642955288462</v>
      </c>
      <c r="U13" s="80">
        <f t="shared" si="12"/>
        <v>0.25581726665877857</v>
      </c>
      <c r="W13" s="37"/>
    </row>
    <row r="14" spans="1:23" x14ac:dyDescent="0.3">
      <c r="A14" s="17">
        <f t="shared" si="13"/>
        <v>6</v>
      </c>
      <c r="B14" s="62">
        <v>16569.150000000001</v>
      </c>
      <c r="C14" s="63"/>
      <c r="D14" s="62">
        <f t="shared" si="14"/>
        <v>22300.418985000004</v>
      </c>
      <c r="E14" s="66">
        <f t="shared" si="0"/>
        <v>552.8129466111717</v>
      </c>
      <c r="F14" s="81">
        <f t="shared" si="15"/>
        <v>1858.3682487500002</v>
      </c>
      <c r="G14" s="82">
        <f t="shared" si="1"/>
        <v>46.067745550930972</v>
      </c>
      <c r="H14" s="81">
        <f t="shared" si="16"/>
        <v>102.40392308333332</v>
      </c>
      <c r="I14" s="82">
        <f t="shared" si="2"/>
        <v>2.538526944373519</v>
      </c>
      <c r="J14" s="81">
        <f t="shared" si="17"/>
        <v>51.201400749999998</v>
      </c>
      <c r="K14" s="82">
        <f t="shared" si="3"/>
        <v>1.2692495705244682</v>
      </c>
      <c r="L14" s="79">
        <f t="shared" si="18"/>
        <v>11.285637138157897</v>
      </c>
      <c r="M14" s="80">
        <f t="shared" si="4"/>
        <v>0.27976363694897355</v>
      </c>
      <c r="N14" s="79">
        <f t="shared" si="5"/>
        <v>5.6428185690789485</v>
      </c>
      <c r="O14" s="80">
        <f t="shared" si="6"/>
        <v>0.13988181847448677</v>
      </c>
      <c r="P14" s="79">
        <f t="shared" si="7"/>
        <v>2.2571274276315796</v>
      </c>
      <c r="Q14" s="80">
        <f t="shared" si="8"/>
        <v>5.5952727389794711E-2</v>
      </c>
      <c r="R14" s="24">
        <f t="shared" si="9"/>
        <v>11.907523310728747</v>
      </c>
      <c r="S14" s="24">
        <f t="shared" si="10"/>
        <v>0.29517979248160625</v>
      </c>
      <c r="T14" s="79">
        <f t="shared" si="11"/>
        <v>10.721355281250002</v>
      </c>
      <c r="U14" s="80">
        <f t="shared" si="12"/>
        <v>0.26577545510152484</v>
      </c>
      <c r="W14" s="37"/>
    </row>
    <row r="15" spans="1:23" x14ac:dyDescent="0.3">
      <c r="A15" s="17">
        <f t="shared" si="13"/>
        <v>7</v>
      </c>
      <c r="B15" s="62">
        <v>16684.13</v>
      </c>
      <c r="C15" s="63"/>
      <c r="D15" s="62">
        <f t="shared" si="14"/>
        <v>22455.170567000005</v>
      </c>
      <c r="E15" s="66">
        <f t="shared" si="0"/>
        <v>556.64913812379314</v>
      </c>
      <c r="F15" s="81">
        <f t="shared" si="15"/>
        <v>1871.2642139166669</v>
      </c>
      <c r="G15" s="82">
        <f t="shared" si="1"/>
        <v>46.387428176982759</v>
      </c>
      <c r="H15" s="81">
        <f t="shared" si="16"/>
        <v>102.40392308333332</v>
      </c>
      <c r="I15" s="82">
        <f t="shared" si="2"/>
        <v>2.538526944373519</v>
      </c>
      <c r="J15" s="81">
        <f t="shared" si="17"/>
        <v>51.201400749999998</v>
      </c>
      <c r="K15" s="82">
        <f t="shared" si="3"/>
        <v>1.2692495705244682</v>
      </c>
      <c r="L15" s="79">
        <f t="shared" si="18"/>
        <v>11.36395271609312</v>
      </c>
      <c r="M15" s="80">
        <f t="shared" si="4"/>
        <v>0.28170502941487513</v>
      </c>
      <c r="N15" s="79">
        <f t="shared" si="5"/>
        <v>5.6819763580465601</v>
      </c>
      <c r="O15" s="80">
        <f t="shared" si="6"/>
        <v>0.14085251470743756</v>
      </c>
      <c r="P15" s="79">
        <f t="shared" si="7"/>
        <v>2.2727905432186239</v>
      </c>
      <c r="Q15" s="80">
        <f t="shared" si="8"/>
        <v>5.6341005882975019E-2</v>
      </c>
      <c r="R15" s="24">
        <f t="shared" si="9"/>
        <v>11.985838888663968</v>
      </c>
      <c r="S15" s="24">
        <f t="shared" si="10"/>
        <v>0.29712118494750778</v>
      </c>
      <c r="T15" s="79">
        <f t="shared" si="11"/>
        <v>10.795755080288464</v>
      </c>
      <c r="U15" s="80">
        <f t="shared" si="12"/>
        <v>0.26761977794413133</v>
      </c>
      <c r="W15" s="37"/>
    </row>
    <row r="16" spans="1:23" x14ac:dyDescent="0.3">
      <c r="A16" s="17">
        <f t="shared" si="13"/>
        <v>8</v>
      </c>
      <c r="B16" s="62">
        <v>17361.599999999999</v>
      </c>
      <c r="C16" s="63"/>
      <c r="D16" s="62">
        <f t="shared" si="14"/>
        <v>23366.977439999999</v>
      </c>
      <c r="E16" s="66">
        <f t="shared" si="0"/>
        <v>579.25224008983662</v>
      </c>
      <c r="F16" s="81">
        <f t="shared" si="15"/>
        <v>1947.24812</v>
      </c>
      <c r="G16" s="82">
        <f t="shared" si="1"/>
        <v>48.271020007486385</v>
      </c>
      <c r="H16" s="81">
        <f t="shared" si="16"/>
        <v>102.40392308333332</v>
      </c>
      <c r="I16" s="82">
        <f t="shared" si="2"/>
        <v>2.538526944373519</v>
      </c>
      <c r="J16" s="81">
        <f t="shared" si="17"/>
        <v>51.201400749999998</v>
      </c>
      <c r="K16" s="82">
        <f t="shared" si="3"/>
        <v>1.2692495705244682</v>
      </c>
      <c r="L16" s="79">
        <f t="shared" si="18"/>
        <v>11.825393441295546</v>
      </c>
      <c r="M16" s="80">
        <f t="shared" si="4"/>
        <v>0.29314384619931</v>
      </c>
      <c r="N16" s="79">
        <f t="shared" si="5"/>
        <v>5.912696720647773</v>
      </c>
      <c r="O16" s="80">
        <f t="shared" si="6"/>
        <v>0.146571923099655</v>
      </c>
      <c r="P16" s="79">
        <f t="shared" si="7"/>
        <v>2.3650786882591093</v>
      </c>
      <c r="Q16" s="80">
        <f t="shared" si="8"/>
        <v>5.8628769239862003E-2</v>
      </c>
      <c r="R16" s="24">
        <f t="shared" si="9"/>
        <v>12.447279613866396</v>
      </c>
      <c r="S16" s="24">
        <f t="shared" si="10"/>
        <v>0.3085600017319427</v>
      </c>
      <c r="T16" s="79">
        <f t="shared" si="11"/>
        <v>11.234123769230768</v>
      </c>
      <c r="U16" s="80">
        <f t="shared" si="12"/>
        <v>0.27848665388934452</v>
      </c>
      <c r="W16" s="37"/>
    </row>
    <row r="17" spans="1:23" x14ac:dyDescent="0.3">
      <c r="A17" s="17">
        <f t="shared" si="13"/>
        <v>9</v>
      </c>
      <c r="B17" s="62">
        <v>17419.93</v>
      </c>
      <c r="C17" s="63"/>
      <c r="D17" s="62">
        <f t="shared" si="14"/>
        <v>23445.483787000001</v>
      </c>
      <c r="E17" s="66">
        <f t="shared" si="0"/>
        <v>581.19836159732677</v>
      </c>
      <c r="F17" s="62">
        <f t="shared" si="15"/>
        <v>1953.7903155833335</v>
      </c>
      <c r="G17" s="66">
        <f t="shared" si="1"/>
        <v>48.433196799777228</v>
      </c>
      <c r="H17" s="62">
        <f t="shared" si="16"/>
        <v>102.40392308333332</v>
      </c>
      <c r="I17" s="66">
        <f t="shared" si="2"/>
        <v>2.538526944373519</v>
      </c>
      <c r="J17" s="62">
        <f t="shared" si="17"/>
        <v>51.201400749999998</v>
      </c>
      <c r="K17" s="66">
        <f t="shared" si="3"/>
        <v>1.2692495705244682</v>
      </c>
      <c r="L17" s="79">
        <f t="shared" si="18"/>
        <v>11.865123373987855</v>
      </c>
      <c r="M17" s="80">
        <f t="shared" si="4"/>
        <v>0.29412872550472002</v>
      </c>
      <c r="N17" s="79">
        <f t="shared" si="5"/>
        <v>5.9325616869939273</v>
      </c>
      <c r="O17" s="80">
        <f t="shared" si="6"/>
        <v>0.14706436275236001</v>
      </c>
      <c r="P17" s="79">
        <f t="shared" si="7"/>
        <v>2.3730246747975707</v>
      </c>
      <c r="Q17" s="80">
        <f t="shared" si="8"/>
        <v>5.8825745100943995E-2</v>
      </c>
      <c r="R17" s="24">
        <f t="shared" si="9"/>
        <v>12.487009546558706</v>
      </c>
      <c r="S17" s="24">
        <f t="shared" si="10"/>
        <v>0.30954488103735273</v>
      </c>
      <c r="T17" s="79">
        <f t="shared" si="11"/>
        <v>11.271867205288462</v>
      </c>
      <c r="U17" s="80">
        <f t="shared" si="12"/>
        <v>0.27942228922948403</v>
      </c>
      <c r="W17" s="37"/>
    </row>
    <row r="18" spans="1:23" x14ac:dyDescent="0.3">
      <c r="A18" s="17">
        <f t="shared" si="13"/>
        <v>10</v>
      </c>
      <c r="B18" s="62">
        <v>18154.060000000001</v>
      </c>
      <c r="C18" s="63"/>
      <c r="D18" s="62">
        <f t="shared" si="14"/>
        <v>24433.549354000002</v>
      </c>
      <c r="E18" s="66">
        <f t="shared" si="0"/>
        <v>605.69186720839673</v>
      </c>
      <c r="F18" s="62">
        <f t="shared" si="15"/>
        <v>2036.1291128333335</v>
      </c>
      <c r="G18" s="66">
        <f t="shared" si="1"/>
        <v>50.474322267366389</v>
      </c>
      <c r="H18" s="62">
        <f t="shared" si="16"/>
        <v>102.40392308333332</v>
      </c>
      <c r="I18" s="66">
        <f t="shared" si="2"/>
        <v>2.538526944373519</v>
      </c>
      <c r="J18" s="62">
        <f t="shared" si="17"/>
        <v>51.201400749999998</v>
      </c>
      <c r="K18" s="66">
        <f t="shared" si="3"/>
        <v>1.2692495705244682</v>
      </c>
      <c r="L18" s="79">
        <f t="shared" si="18"/>
        <v>12.365156555668017</v>
      </c>
      <c r="M18" s="80">
        <f t="shared" si="4"/>
        <v>0.30652422429574733</v>
      </c>
      <c r="N18" s="79">
        <f t="shared" si="5"/>
        <v>6.1825782778340086</v>
      </c>
      <c r="O18" s="80">
        <f t="shared" si="6"/>
        <v>0.15326211214787366</v>
      </c>
      <c r="P18" s="79">
        <f t="shared" si="7"/>
        <v>2.4730313111336035</v>
      </c>
      <c r="Q18" s="80">
        <f t="shared" si="8"/>
        <v>6.1304844859149464E-2</v>
      </c>
      <c r="R18" s="24">
        <f t="shared" si="9"/>
        <v>12.987042728238869</v>
      </c>
      <c r="S18" s="24">
        <f t="shared" si="10"/>
        <v>0.32194037982838009</v>
      </c>
      <c r="T18" s="79">
        <f t="shared" si="11"/>
        <v>11.746898727884616</v>
      </c>
      <c r="U18" s="80">
        <f t="shared" si="12"/>
        <v>0.29119801308095994</v>
      </c>
      <c r="W18" s="37"/>
    </row>
    <row r="19" spans="1:23" x14ac:dyDescent="0.3">
      <c r="A19" s="17">
        <f t="shared" si="13"/>
        <v>11</v>
      </c>
      <c r="B19" s="62">
        <v>18156.099999999999</v>
      </c>
      <c r="C19" s="63"/>
      <c r="D19" s="62">
        <f t="shared" si="14"/>
        <v>24436.294989999999</v>
      </c>
      <c r="E19" s="66">
        <f t="shared" si="0"/>
        <v>605.75992974697499</v>
      </c>
      <c r="F19" s="62">
        <f t="shared" si="15"/>
        <v>2036.3579158333332</v>
      </c>
      <c r="G19" s="66">
        <f t="shared" si="1"/>
        <v>50.479994145581252</v>
      </c>
      <c r="H19" s="62">
        <f t="shared" si="16"/>
        <v>102.40392308333332</v>
      </c>
      <c r="I19" s="66">
        <f t="shared" si="2"/>
        <v>2.538526944373519</v>
      </c>
      <c r="J19" s="62">
        <f t="shared" si="17"/>
        <v>51.201400749999998</v>
      </c>
      <c r="K19" s="66">
        <f t="shared" si="3"/>
        <v>1.2692495705244682</v>
      </c>
      <c r="L19" s="79">
        <f t="shared" si="18"/>
        <v>12.36654604757085</v>
      </c>
      <c r="M19" s="80">
        <f t="shared" si="4"/>
        <v>0.30655866890029104</v>
      </c>
      <c r="N19" s="79">
        <f t="shared" si="5"/>
        <v>6.183273023785425</v>
      </c>
      <c r="O19" s="80">
        <f t="shared" si="6"/>
        <v>0.15327933445014552</v>
      </c>
      <c r="P19" s="79">
        <f t="shared" si="7"/>
        <v>2.47330920951417</v>
      </c>
      <c r="Q19" s="80">
        <f t="shared" si="8"/>
        <v>6.1311733780058206E-2</v>
      </c>
      <c r="R19" s="24">
        <f t="shared" si="9"/>
        <v>12.9884322201417</v>
      </c>
      <c r="S19" s="24">
        <f t="shared" si="10"/>
        <v>0.32197482443292375</v>
      </c>
      <c r="T19" s="79">
        <f t="shared" si="11"/>
        <v>11.748218745192307</v>
      </c>
      <c r="U19" s="80">
        <f t="shared" si="12"/>
        <v>0.2912307354552765</v>
      </c>
      <c r="W19" s="37"/>
    </row>
    <row r="20" spans="1:23" x14ac:dyDescent="0.3">
      <c r="A20" s="17">
        <f t="shared" si="13"/>
        <v>12</v>
      </c>
      <c r="B20" s="62">
        <v>18946.509999999998</v>
      </c>
      <c r="C20" s="63"/>
      <c r="D20" s="62">
        <f t="shared" si="14"/>
        <v>25500.107809000001</v>
      </c>
      <c r="E20" s="66">
        <f t="shared" si="0"/>
        <v>632.13116068706177</v>
      </c>
      <c r="F20" s="62">
        <f t="shared" si="15"/>
        <v>2125.0089840833334</v>
      </c>
      <c r="G20" s="66">
        <f t="shared" si="1"/>
        <v>52.677596723921809</v>
      </c>
      <c r="H20" s="62">
        <f t="shared" si="16"/>
        <v>102.40392308333332</v>
      </c>
      <c r="I20" s="66">
        <f t="shared" si="2"/>
        <v>2.538526944373519</v>
      </c>
      <c r="J20" s="62">
        <f t="shared" si="17"/>
        <v>51.201400749999998</v>
      </c>
      <c r="K20" s="66">
        <f t="shared" si="3"/>
        <v>1.2692495705244682</v>
      </c>
      <c r="L20" s="79">
        <f t="shared" si="18"/>
        <v>12.904912858805668</v>
      </c>
      <c r="M20" s="80">
        <f t="shared" si="4"/>
        <v>0.31990443354608383</v>
      </c>
      <c r="N20" s="79">
        <f t="shared" si="5"/>
        <v>6.4524564294028339</v>
      </c>
      <c r="O20" s="80">
        <f t="shared" si="6"/>
        <v>0.15995221677304192</v>
      </c>
      <c r="P20" s="79">
        <f t="shared" si="7"/>
        <v>2.5809825717611337</v>
      </c>
      <c r="Q20" s="80">
        <f t="shared" si="8"/>
        <v>6.3980886709216769E-2</v>
      </c>
      <c r="R20" s="24">
        <f t="shared" si="9"/>
        <v>13.526799031376516</v>
      </c>
      <c r="S20" s="24">
        <f t="shared" si="10"/>
        <v>0.33532058907871648</v>
      </c>
      <c r="T20" s="79">
        <f t="shared" si="11"/>
        <v>12.259667215865385</v>
      </c>
      <c r="U20" s="80">
        <f t="shared" si="12"/>
        <v>0.30390921186877967</v>
      </c>
      <c r="W20" s="37"/>
    </row>
    <row r="21" spans="1:23" x14ac:dyDescent="0.3">
      <c r="A21" s="17">
        <f t="shared" si="13"/>
        <v>13</v>
      </c>
      <c r="B21" s="62">
        <v>18946.509999999998</v>
      </c>
      <c r="C21" s="63"/>
      <c r="D21" s="62">
        <f t="shared" si="14"/>
        <v>25500.107809000001</v>
      </c>
      <c r="E21" s="66">
        <f t="shared" si="0"/>
        <v>632.13116068706177</v>
      </c>
      <c r="F21" s="62">
        <f t="shared" si="15"/>
        <v>2125.0089840833334</v>
      </c>
      <c r="G21" s="66">
        <f t="shared" si="1"/>
        <v>52.677596723921809</v>
      </c>
      <c r="H21" s="62">
        <f t="shared" si="16"/>
        <v>102.40392308333332</v>
      </c>
      <c r="I21" s="66">
        <f t="shared" si="2"/>
        <v>2.538526944373519</v>
      </c>
      <c r="J21" s="62">
        <f t="shared" si="17"/>
        <v>51.201400749999998</v>
      </c>
      <c r="K21" s="66">
        <f t="shared" si="3"/>
        <v>1.2692495705244682</v>
      </c>
      <c r="L21" s="79">
        <f t="shared" si="18"/>
        <v>12.904912858805668</v>
      </c>
      <c r="M21" s="80">
        <f t="shared" si="4"/>
        <v>0.31990443354608383</v>
      </c>
      <c r="N21" s="79">
        <f t="shared" si="5"/>
        <v>6.4524564294028339</v>
      </c>
      <c r="O21" s="80">
        <f t="shared" si="6"/>
        <v>0.15995221677304192</v>
      </c>
      <c r="P21" s="79">
        <f t="shared" si="7"/>
        <v>2.5809825717611337</v>
      </c>
      <c r="Q21" s="80">
        <f t="shared" si="8"/>
        <v>6.3980886709216769E-2</v>
      </c>
      <c r="R21" s="24">
        <f t="shared" si="9"/>
        <v>13.526799031376516</v>
      </c>
      <c r="S21" s="24">
        <f t="shared" si="10"/>
        <v>0.33532058907871648</v>
      </c>
      <c r="T21" s="79">
        <f t="shared" si="11"/>
        <v>12.259667215865385</v>
      </c>
      <c r="U21" s="80">
        <f t="shared" si="12"/>
        <v>0.30390921186877967</v>
      </c>
      <c r="W21" s="37"/>
    </row>
    <row r="22" spans="1:23" x14ac:dyDescent="0.3">
      <c r="A22" s="17">
        <f t="shared" si="13"/>
        <v>14</v>
      </c>
      <c r="B22" s="62">
        <v>19738.97</v>
      </c>
      <c r="C22" s="63"/>
      <c r="D22" s="62">
        <f t="shared" si="14"/>
        <v>26566.679723000005</v>
      </c>
      <c r="E22" s="66">
        <f t="shared" si="0"/>
        <v>658.57078780562188</v>
      </c>
      <c r="F22" s="62">
        <f t="shared" si="15"/>
        <v>2213.8899769166669</v>
      </c>
      <c r="G22" s="66">
        <f t="shared" si="1"/>
        <v>54.880898983801814</v>
      </c>
      <c r="H22" s="62">
        <f t="shared" si="16"/>
        <v>102.40392308333332</v>
      </c>
      <c r="I22" s="66">
        <f t="shared" si="2"/>
        <v>2.538526944373519</v>
      </c>
      <c r="J22" s="62">
        <f t="shared" si="17"/>
        <v>51.201400749999998</v>
      </c>
      <c r="K22" s="66">
        <f t="shared" si="3"/>
        <v>1.2692495705244682</v>
      </c>
      <c r="L22" s="79">
        <f t="shared" si="18"/>
        <v>13.444675973178141</v>
      </c>
      <c r="M22" s="80">
        <f t="shared" si="4"/>
        <v>0.33328481164252122</v>
      </c>
      <c r="N22" s="79">
        <f t="shared" si="5"/>
        <v>6.7223379865890704</v>
      </c>
      <c r="O22" s="80">
        <f t="shared" si="6"/>
        <v>0.16664240582126061</v>
      </c>
      <c r="P22" s="79">
        <f t="shared" si="7"/>
        <v>2.6889351946356284</v>
      </c>
      <c r="Q22" s="80">
        <f t="shared" si="8"/>
        <v>6.6656962328504238E-2</v>
      </c>
      <c r="R22" s="24">
        <f t="shared" si="9"/>
        <v>14.066562145748989</v>
      </c>
      <c r="S22" s="24">
        <f t="shared" si="10"/>
        <v>0.34870096717515386</v>
      </c>
      <c r="T22" s="79">
        <f t="shared" si="11"/>
        <v>12.772442174519233</v>
      </c>
      <c r="U22" s="80">
        <f t="shared" si="12"/>
        <v>0.3166205710603951</v>
      </c>
      <c r="W22" s="37"/>
    </row>
    <row r="23" spans="1:23" x14ac:dyDescent="0.3">
      <c r="A23" s="17">
        <f t="shared" si="13"/>
        <v>15</v>
      </c>
      <c r="B23" s="62">
        <v>19738.97</v>
      </c>
      <c r="C23" s="63"/>
      <c r="D23" s="62">
        <f t="shared" si="14"/>
        <v>26566.679723000005</v>
      </c>
      <c r="E23" s="66">
        <f t="shared" si="0"/>
        <v>658.57078780562188</v>
      </c>
      <c r="F23" s="62">
        <f t="shared" si="15"/>
        <v>2213.8899769166669</v>
      </c>
      <c r="G23" s="66">
        <f t="shared" si="1"/>
        <v>54.880898983801814</v>
      </c>
      <c r="H23" s="62">
        <f t="shared" si="16"/>
        <v>102.40392308333332</v>
      </c>
      <c r="I23" s="66">
        <f t="shared" si="2"/>
        <v>2.538526944373519</v>
      </c>
      <c r="J23" s="62">
        <f t="shared" si="17"/>
        <v>51.201400749999998</v>
      </c>
      <c r="K23" s="66">
        <f t="shared" si="3"/>
        <v>1.2692495705244682</v>
      </c>
      <c r="L23" s="79">
        <f t="shared" si="18"/>
        <v>13.444675973178141</v>
      </c>
      <c r="M23" s="80">
        <f t="shared" si="4"/>
        <v>0.33328481164252122</v>
      </c>
      <c r="N23" s="79">
        <f t="shared" si="5"/>
        <v>6.7223379865890704</v>
      </c>
      <c r="O23" s="80">
        <f t="shared" si="6"/>
        <v>0.16664240582126061</v>
      </c>
      <c r="P23" s="79">
        <f t="shared" si="7"/>
        <v>2.6889351946356284</v>
      </c>
      <c r="Q23" s="80">
        <f t="shared" si="8"/>
        <v>6.6656962328504238E-2</v>
      </c>
      <c r="R23" s="24">
        <f t="shared" si="9"/>
        <v>14.066562145748989</v>
      </c>
      <c r="S23" s="24">
        <f t="shared" si="10"/>
        <v>0.34870096717515386</v>
      </c>
      <c r="T23" s="79">
        <f t="shared" si="11"/>
        <v>12.772442174519233</v>
      </c>
      <c r="U23" s="80">
        <f t="shared" si="12"/>
        <v>0.3166205710603951</v>
      </c>
      <c r="W23" s="37"/>
    </row>
    <row r="24" spans="1:23" x14ac:dyDescent="0.3">
      <c r="A24" s="17">
        <f t="shared" si="13"/>
        <v>16</v>
      </c>
      <c r="B24" s="62">
        <v>20531.419999999998</v>
      </c>
      <c r="C24" s="63"/>
      <c r="D24" s="62">
        <f t="shared" si="14"/>
        <v>27633.238178</v>
      </c>
      <c r="E24" s="66">
        <f t="shared" si="0"/>
        <v>685.0100812842868</v>
      </c>
      <c r="F24" s="62">
        <f t="shared" si="15"/>
        <v>2302.7698481666666</v>
      </c>
      <c r="G24" s="66">
        <f t="shared" si="1"/>
        <v>57.084173440357233</v>
      </c>
      <c r="H24" s="62">
        <f t="shared" si="16"/>
        <v>51.201400749999998</v>
      </c>
      <c r="I24" s="66">
        <f t="shared" si="2"/>
        <v>1.2692495705244682</v>
      </c>
      <c r="J24" s="62">
        <f t="shared" si="17"/>
        <v>25.601261166666667</v>
      </c>
      <c r="K24" s="66">
        <f t="shared" si="3"/>
        <v>0.63463868692452552</v>
      </c>
      <c r="L24" s="79">
        <f t="shared" si="18"/>
        <v>13.98443227631579</v>
      </c>
      <c r="M24" s="80">
        <f t="shared" si="4"/>
        <v>0.34666502089285767</v>
      </c>
      <c r="N24" s="79">
        <f t="shared" si="5"/>
        <v>6.9922161381578949</v>
      </c>
      <c r="O24" s="80">
        <f t="shared" si="6"/>
        <v>0.17333251044642883</v>
      </c>
      <c r="P24" s="79">
        <f t="shared" si="7"/>
        <v>2.796886455263158</v>
      </c>
      <c r="Q24" s="80">
        <f t="shared" si="8"/>
        <v>6.9333004178571536E-2</v>
      </c>
      <c r="R24" s="24">
        <f t="shared" si="9"/>
        <v>14.295371956983807</v>
      </c>
      <c r="S24" s="24">
        <f t="shared" si="10"/>
        <v>0.35437301423612372</v>
      </c>
      <c r="T24" s="79">
        <f t="shared" si="11"/>
        <v>13.285210662499999</v>
      </c>
      <c r="U24" s="80">
        <f t="shared" si="12"/>
        <v>0.32933176984821477</v>
      </c>
      <c r="W24" s="37"/>
    </row>
    <row r="25" spans="1:23" x14ac:dyDescent="0.3">
      <c r="A25" s="17">
        <f t="shared" si="13"/>
        <v>17</v>
      </c>
      <c r="B25" s="62">
        <v>20531.419999999998</v>
      </c>
      <c r="C25" s="63"/>
      <c r="D25" s="62">
        <f t="shared" si="14"/>
        <v>27633.238178</v>
      </c>
      <c r="E25" s="66">
        <f t="shared" si="0"/>
        <v>685.0100812842868</v>
      </c>
      <c r="F25" s="62">
        <f t="shared" si="15"/>
        <v>2302.7698481666666</v>
      </c>
      <c r="G25" s="66">
        <f t="shared" si="1"/>
        <v>57.084173440357233</v>
      </c>
      <c r="H25" s="62">
        <f t="shared" si="16"/>
        <v>51.201400749999998</v>
      </c>
      <c r="I25" s="66">
        <f t="shared" si="2"/>
        <v>1.2692495705244682</v>
      </c>
      <c r="J25" s="62">
        <f t="shared" si="17"/>
        <v>25.601261166666667</v>
      </c>
      <c r="K25" s="66">
        <f t="shared" si="3"/>
        <v>0.63463868692452552</v>
      </c>
      <c r="L25" s="79">
        <f t="shared" si="18"/>
        <v>13.98443227631579</v>
      </c>
      <c r="M25" s="80">
        <f t="shared" si="4"/>
        <v>0.34666502089285767</v>
      </c>
      <c r="N25" s="79">
        <f t="shared" si="5"/>
        <v>6.9922161381578949</v>
      </c>
      <c r="O25" s="80">
        <f t="shared" si="6"/>
        <v>0.17333251044642883</v>
      </c>
      <c r="P25" s="79">
        <f t="shared" si="7"/>
        <v>2.796886455263158</v>
      </c>
      <c r="Q25" s="80">
        <f t="shared" si="8"/>
        <v>6.9333004178571536E-2</v>
      </c>
      <c r="R25" s="24">
        <f t="shared" si="9"/>
        <v>14.295371956983807</v>
      </c>
      <c r="S25" s="24">
        <f t="shared" si="10"/>
        <v>0.35437301423612372</v>
      </c>
      <c r="T25" s="79">
        <f t="shared" si="11"/>
        <v>13.285210662499999</v>
      </c>
      <c r="U25" s="80">
        <f t="shared" si="12"/>
        <v>0.32933176984821477</v>
      </c>
      <c r="W25" s="37"/>
    </row>
    <row r="26" spans="1:23" x14ac:dyDescent="0.3">
      <c r="A26" s="17">
        <f t="shared" si="13"/>
        <v>18</v>
      </c>
      <c r="B26" s="62">
        <v>21323.87</v>
      </c>
      <c r="C26" s="63"/>
      <c r="D26" s="62">
        <f t="shared" si="14"/>
        <v>28699.796633000002</v>
      </c>
      <c r="E26" s="66">
        <f t="shared" si="0"/>
        <v>711.44937476295183</v>
      </c>
      <c r="F26" s="62">
        <f t="shared" si="15"/>
        <v>2391.6497194166668</v>
      </c>
      <c r="G26" s="66">
        <f t="shared" si="1"/>
        <v>59.287447896912653</v>
      </c>
      <c r="H26" s="62">
        <f t="shared" si="16"/>
        <v>51.201400749999998</v>
      </c>
      <c r="I26" s="66">
        <f t="shared" si="2"/>
        <v>1.2692495705244682</v>
      </c>
      <c r="J26" s="62">
        <f t="shared" si="17"/>
        <v>25.601261166666667</v>
      </c>
      <c r="K26" s="66">
        <f t="shared" si="3"/>
        <v>0.63463868692452552</v>
      </c>
      <c r="L26" s="79">
        <f t="shared" si="18"/>
        <v>14.524188579453442</v>
      </c>
      <c r="M26" s="80">
        <f t="shared" si="4"/>
        <v>0.36004523014319428</v>
      </c>
      <c r="N26" s="79">
        <f t="shared" si="5"/>
        <v>7.2620942897267211</v>
      </c>
      <c r="O26" s="80">
        <f t="shared" si="6"/>
        <v>0.18002261507159714</v>
      </c>
      <c r="P26" s="79">
        <f t="shared" si="7"/>
        <v>2.9048377158906886</v>
      </c>
      <c r="Q26" s="80">
        <f t="shared" si="8"/>
        <v>7.2009046028638862E-2</v>
      </c>
      <c r="R26" s="24">
        <f t="shared" si="9"/>
        <v>14.835128260121461</v>
      </c>
      <c r="S26" s="24">
        <f t="shared" si="10"/>
        <v>0.36775322348646033</v>
      </c>
      <c r="T26" s="79">
        <f t="shared" si="11"/>
        <v>13.797979150480771</v>
      </c>
      <c r="U26" s="80">
        <f t="shared" si="12"/>
        <v>0.34204296863603456</v>
      </c>
      <c r="W26" s="37"/>
    </row>
    <row r="27" spans="1:23" x14ac:dyDescent="0.3">
      <c r="A27" s="17">
        <f t="shared" si="13"/>
        <v>19</v>
      </c>
      <c r="B27" s="62">
        <v>21323.87</v>
      </c>
      <c r="C27" s="63"/>
      <c r="D27" s="62">
        <f t="shared" si="14"/>
        <v>28699.796633000002</v>
      </c>
      <c r="E27" s="66">
        <f t="shared" si="0"/>
        <v>711.44937476295183</v>
      </c>
      <c r="F27" s="62">
        <f t="shared" si="15"/>
        <v>2391.6497194166668</v>
      </c>
      <c r="G27" s="66">
        <f t="shared" si="1"/>
        <v>59.287447896912653</v>
      </c>
      <c r="H27" s="62">
        <f t="shared" si="16"/>
        <v>51.201400749999998</v>
      </c>
      <c r="I27" s="66">
        <f t="shared" si="2"/>
        <v>1.2692495705244682</v>
      </c>
      <c r="J27" s="62">
        <f t="shared" si="17"/>
        <v>25.601261166666667</v>
      </c>
      <c r="K27" s="66">
        <f t="shared" si="3"/>
        <v>0.63463868692452552</v>
      </c>
      <c r="L27" s="79">
        <f t="shared" si="18"/>
        <v>14.524188579453442</v>
      </c>
      <c r="M27" s="80">
        <f t="shared" si="4"/>
        <v>0.36004523014319428</v>
      </c>
      <c r="N27" s="79">
        <f t="shared" si="5"/>
        <v>7.2620942897267211</v>
      </c>
      <c r="O27" s="80">
        <f t="shared" si="6"/>
        <v>0.18002261507159714</v>
      </c>
      <c r="P27" s="79">
        <f t="shared" si="7"/>
        <v>2.9048377158906886</v>
      </c>
      <c r="Q27" s="80">
        <f t="shared" si="8"/>
        <v>7.2009046028638862E-2</v>
      </c>
      <c r="R27" s="24">
        <f t="shared" si="9"/>
        <v>14.835128260121461</v>
      </c>
      <c r="S27" s="24">
        <f t="shared" si="10"/>
        <v>0.36775322348646033</v>
      </c>
      <c r="T27" s="79">
        <f t="shared" si="11"/>
        <v>13.797979150480771</v>
      </c>
      <c r="U27" s="80">
        <f t="shared" si="12"/>
        <v>0.34204296863603456</v>
      </c>
      <c r="W27" s="37"/>
    </row>
    <row r="28" spans="1:23" x14ac:dyDescent="0.3">
      <c r="A28" s="17">
        <f t="shared" si="13"/>
        <v>20</v>
      </c>
      <c r="B28" s="62">
        <v>22116.33</v>
      </c>
      <c r="C28" s="63"/>
      <c r="D28" s="62">
        <f t="shared" si="14"/>
        <v>29766.368547000005</v>
      </c>
      <c r="E28" s="66">
        <f t="shared" si="0"/>
        <v>737.88900188151194</v>
      </c>
      <c r="F28" s="62">
        <f t="shared" si="15"/>
        <v>2480.5307122500003</v>
      </c>
      <c r="G28" s="66">
        <f t="shared" si="1"/>
        <v>61.490750156792664</v>
      </c>
      <c r="H28" s="62">
        <f t="shared" si="16"/>
        <v>51.201400749999998</v>
      </c>
      <c r="I28" s="66">
        <f t="shared" si="2"/>
        <v>1.2692495705244682</v>
      </c>
      <c r="J28" s="62">
        <f t="shared" si="17"/>
        <v>25.601261166666667</v>
      </c>
      <c r="K28" s="66">
        <f t="shared" si="3"/>
        <v>0.63463868692452552</v>
      </c>
      <c r="L28" s="79">
        <f t="shared" si="18"/>
        <v>15.063951693825913</v>
      </c>
      <c r="M28" s="80">
        <f t="shared" si="4"/>
        <v>0.37342560823963156</v>
      </c>
      <c r="N28" s="79">
        <f t="shared" si="5"/>
        <v>7.5319758469129567</v>
      </c>
      <c r="O28" s="80">
        <f t="shared" si="6"/>
        <v>0.18671280411981578</v>
      </c>
      <c r="P28" s="79">
        <f t="shared" si="7"/>
        <v>3.0127903387651829</v>
      </c>
      <c r="Q28" s="80">
        <f t="shared" si="8"/>
        <v>7.4685121647926317E-2</v>
      </c>
      <c r="R28" s="24">
        <f t="shared" si="9"/>
        <v>15.374891374493931</v>
      </c>
      <c r="S28" s="24">
        <f t="shared" si="10"/>
        <v>0.38113360158289761</v>
      </c>
      <c r="T28" s="79">
        <f t="shared" si="11"/>
        <v>14.310754109134619</v>
      </c>
      <c r="U28" s="80">
        <f t="shared" si="12"/>
        <v>0.35475432782765004</v>
      </c>
      <c r="W28" s="37"/>
    </row>
    <row r="29" spans="1:23" x14ac:dyDescent="0.3">
      <c r="A29" s="17">
        <f t="shared" si="13"/>
        <v>21</v>
      </c>
      <c r="B29" s="62">
        <v>22116.33</v>
      </c>
      <c r="C29" s="63"/>
      <c r="D29" s="62">
        <f t="shared" si="14"/>
        <v>29766.368547000005</v>
      </c>
      <c r="E29" s="66">
        <f t="shared" si="0"/>
        <v>737.88900188151194</v>
      </c>
      <c r="F29" s="62">
        <f t="shared" si="15"/>
        <v>2480.5307122500003</v>
      </c>
      <c r="G29" s="66">
        <f t="shared" si="1"/>
        <v>61.490750156792664</v>
      </c>
      <c r="H29" s="62">
        <f t="shared" si="16"/>
        <v>51.201400749999998</v>
      </c>
      <c r="I29" s="66">
        <f t="shared" si="2"/>
        <v>1.2692495705244682</v>
      </c>
      <c r="J29" s="62">
        <f t="shared" si="17"/>
        <v>25.601261166666667</v>
      </c>
      <c r="K29" s="66">
        <f t="shared" si="3"/>
        <v>0.63463868692452552</v>
      </c>
      <c r="L29" s="79">
        <f t="shared" si="18"/>
        <v>15.063951693825913</v>
      </c>
      <c r="M29" s="80">
        <f t="shared" si="4"/>
        <v>0.37342560823963156</v>
      </c>
      <c r="N29" s="79">
        <f t="shared" si="5"/>
        <v>7.5319758469129567</v>
      </c>
      <c r="O29" s="80">
        <f t="shared" si="6"/>
        <v>0.18671280411981578</v>
      </c>
      <c r="P29" s="79">
        <f t="shared" si="7"/>
        <v>3.0127903387651829</v>
      </c>
      <c r="Q29" s="80">
        <f t="shared" si="8"/>
        <v>7.4685121647926317E-2</v>
      </c>
      <c r="R29" s="24">
        <f t="shared" si="9"/>
        <v>15.374891374493931</v>
      </c>
      <c r="S29" s="24">
        <f t="shared" si="10"/>
        <v>0.38113360158289761</v>
      </c>
      <c r="T29" s="79">
        <f t="shared" si="11"/>
        <v>14.310754109134619</v>
      </c>
      <c r="U29" s="80">
        <f t="shared" si="12"/>
        <v>0.35475432782765004</v>
      </c>
      <c r="W29" s="37"/>
    </row>
    <row r="30" spans="1:23" x14ac:dyDescent="0.3">
      <c r="A30" s="17">
        <f t="shared" si="13"/>
        <v>22</v>
      </c>
      <c r="B30" s="62">
        <v>22908.78</v>
      </c>
      <c r="C30" s="63"/>
      <c r="D30" s="62">
        <f t="shared" si="14"/>
        <v>30832.927002</v>
      </c>
      <c r="E30" s="66">
        <f t="shared" si="0"/>
        <v>764.32829536017687</v>
      </c>
      <c r="F30" s="62">
        <f t="shared" si="15"/>
        <v>2569.4105835</v>
      </c>
      <c r="G30" s="66">
        <f t="shared" si="1"/>
        <v>63.694024613348077</v>
      </c>
      <c r="H30" s="62">
        <f t="shared" si="16"/>
        <v>23.256030416666913</v>
      </c>
      <c r="I30" s="66">
        <f t="shared" si="2"/>
        <v>0.5765019352221229</v>
      </c>
      <c r="J30" s="62">
        <f t="shared" si="17"/>
        <v>0</v>
      </c>
      <c r="K30" s="66">
        <f t="shared" si="3"/>
        <v>0</v>
      </c>
      <c r="L30" s="79">
        <f t="shared" si="18"/>
        <v>15.603707996963562</v>
      </c>
      <c r="M30" s="80">
        <f t="shared" si="4"/>
        <v>0.38680581748996806</v>
      </c>
      <c r="N30" s="79">
        <f t="shared" si="5"/>
        <v>7.8018539984817812</v>
      </c>
      <c r="O30" s="80">
        <f t="shared" si="6"/>
        <v>0.19340290874498403</v>
      </c>
      <c r="P30" s="79">
        <f t="shared" si="7"/>
        <v>3.1207415993927126</v>
      </c>
      <c r="Q30" s="80">
        <f t="shared" si="8"/>
        <v>7.7361163497993615E-2</v>
      </c>
      <c r="R30" s="24">
        <f t="shared" si="9"/>
        <v>15.744938950910932</v>
      </c>
      <c r="S30" s="24">
        <f t="shared" si="10"/>
        <v>0.39030684138807809</v>
      </c>
      <c r="T30" s="79">
        <f t="shared" si="11"/>
        <v>14.823522597115385</v>
      </c>
      <c r="U30" s="80">
        <f t="shared" si="12"/>
        <v>0.36746552661546966</v>
      </c>
      <c r="W30" s="37"/>
    </row>
    <row r="31" spans="1:23" x14ac:dyDescent="0.3">
      <c r="A31" s="17">
        <f t="shared" si="13"/>
        <v>23</v>
      </c>
      <c r="B31" s="62">
        <v>23701.23</v>
      </c>
      <c r="C31" s="63"/>
      <c r="D31" s="62">
        <f t="shared" si="14"/>
        <v>31899.485457000002</v>
      </c>
      <c r="E31" s="66">
        <f t="shared" si="0"/>
        <v>790.76758883884202</v>
      </c>
      <c r="F31" s="62">
        <f t="shared" si="15"/>
        <v>2658.2904547500002</v>
      </c>
      <c r="G31" s="66">
        <f t="shared" si="1"/>
        <v>65.897299069903497</v>
      </c>
      <c r="H31" s="62">
        <f t="shared" si="16"/>
        <v>0</v>
      </c>
      <c r="I31" s="66">
        <f t="shared" si="2"/>
        <v>0</v>
      </c>
      <c r="J31" s="62">
        <f t="shared" si="17"/>
        <v>0</v>
      </c>
      <c r="K31" s="66">
        <f t="shared" si="3"/>
        <v>0</v>
      </c>
      <c r="L31" s="79">
        <f t="shared" si="18"/>
        <v>16.143464300101215</v>
      </c>
      <c r="M31" s="80">
        <f t="shared" si="4"/>
        <v>0.40018602674030462</v>
      </c>
      <c r="N31" s="79">
        <f t="shared" si="5"/>
        <v>8.0717321500506074</v>
      </c>
      <c r="O31" s="80">
        <f t="shared" si="6"/>
        <v>0.20009301337015231</v>
      </c>
      <c r="P31" s="79">
        <f t="shared" si="7"/>
        <v>3.2286928600202431</v>
      </c>
      <c r="Q31" s="80">
        <f t="shared" si="8"/>
        <v>8.0037205348060927E-2</v>
      </c>
      <c r="R31" s="24">
        <f t="shared" si="9"/>
        <v>16.143464300101215</v>
      </c>
      <c r="S31" s="24">
        <f t="shared" si="10"/>
        <v>0.40018602674030462</v>
      </c>
      <c r="T31" s="79">
        <f t="shared" si="11"/>
        <v>15.336291085096155</v>
      </c>
      <c r="U31" s="80">
        <f t="shared" si="12"/>
        <v>0.38017672540328945</v>
      </c>
      <c r="W31" s="37"/>
    </row>
    <row r="32" spans="1:23" x14ac:dyDescent="0.3">
      <c r="A32" s="17">
        <f t="shared" si="13"/>
        <v>24</v>
      </c>
      <c r="B32" s="62">
        <v>24493.66</v>
      </c>
      <c r="C32" s="63"/>
      <c r="D32" s="62">
        <f t="shared" si="14"/>
        <v>32966.016994000005</v>
      </c>
      <c r="E32" s="66">
        <f t="shared" si="0"/>
        <v>817.20621503771713</v>
      </c>
      <c r="F32" s="62">
        <f t="shared" si="15"/>
        <v>2747.1680828333333</v>
      </c>
      <c r="G32" s="66">
        <f t="shared" si="1"/>
        <v>68.100517919809747</v>
      </c>
      <c r="H32" s="62">
        <f t="shared" si="16"/>
        <v>0</v>
      </c>
      <c r="I32" s="66">
        <f t="shared" si="2"/>
        <v>0</v>
      </c>
      <c r="J32" s="62">
        <f t="shared" si="17"/>
        <v>0</v>
      </c>
      <c r="K32" s="66">
        <f t="shared" si="3"/>
        <v>0</v>
      </c>
      <c r="L32" s="79">
        <f t="shared" si="18"/>
        <v>16.683206980769235</v>
      </c>
      <c r="M32" s="80">
        <f t="shared" si="4"/>
        <v>0.41356589829843987</v>
      </c>
      <c r="N32" s="79">
        <f t="shared" si="5"/>
        <v>8.3416034903846175</v>
      </c>
      <c r="O32" s="80">
        <f t="shared" si="6"/>
        <v>0.20678294914921994</v>
      </c>
      <c r="P32" s="79">
        <f t="shared" si="7"/>
        <v>3.3366413961538468</v>
      </c>
      <c r="Q32" s="80">
        <f t="shared" si="8"/>
        <v>8.2713179659687969E-2</v>
      </c>
      <c r="R32" s="24">
        <f t="shared" si="9"/>
        <v>16.683206980769231</v>
      </c>
      <c r="S32" s="24">
        <f t="shared" si="10"/>
        <v>0.41356589829843982</v>
      </c>
      <c r="T32" s="79">
        <f t="shared" si="11"/>
        <v>15.849046631730772</v>
      </c>
      <c r="U32" s="80">
        <f t="shared" si="12"/>
        <v>0.39288760338351786</v>
      </c>
      <c r="W32" s="37"/>
    </row>
    <row r="33" spans="1:23" x14ac:dyDescent="0.3">
      <c r="A33" s="17">
        <f t="shared" si="13"/>
        <v>25</v>
      </c>
      <c r="B33" s="62">
        <v>24493.66</v>
      </c>
      <c r="C33" s="63"/>
      <c r="D33" s="62">
        <f t="shared" si="14"/>
        <v>32966.016994000005</v>
      </c>
      <c r="E33" s="66">
        <f t="shared" si="0"/>
        <v>817.20621503771713</v>
      </c>
      <c r="F33" s="62">
        <f t="shared" si="15"/>
        <v>2747.1680828333333</v>
      </c>
      <c r="G33" s="66">
        <f t="shared" si="1"/>
        <v>68.100517919809747</v>
      </c>
      <c r="H33" s="62">
        <f t="shared" si="16"/>
        <v>0</v>
      </c>
      <c r="I33" s="66">
        <f t="shared" si="2"/>
        <v>0</v>
      </c>
      <c r="J33" s="62">
        <f t="shared" si="17"/>
        <v>0</v>
      </c>
      <c r="K33" s="66">
        <f t="shared" si="3"/>
        <v>0</v>
      </c>
      <c r="L33" s="79">
        <f t="shared" si="18"/>
        <v>16.683206980769235</v>
      </c>
      <c r="M33" s="80">
        <f t="shared" si="4"/>
        <v>0.41356589829843987</v>
      </c>
      <c r="N33" s="79">
        <f t="shared" si="5"/>
        <v>8.3416034903846175</v>
      </c>
      <c r="O33" s="80">
        <f t="shared" si="6"/>
        <v>0.20678294914921994</v>
      </c>
      <c r="P33" s="79">
        <f t="shared" si="7"/>
        <v>3.3366413961538468</v>
      </c>
      <c r="Q33" s="80">
        <f t="shared" si="8"/>
        <v>8.2713179659687969E-2</v>
      </c>
      <c r="R33" s="24">
        <f t="shared" si="9"/>
        <v>16.683206980769231</v>
      </c>
      <c r="S33" s="24">
        <f t="shared" si="10"/>
        <v>0.41356589829843982</v>
      </c>
      <c r="T33" s="79">
        <f t="shared" si="11"/>
        <v>15.849046631730772</v>
      </c>
      <c r="U33" s="80">
        <f t="shared" si="12"/>
        <v>0.39288760338351786</v>
      </c>
      <c r="W33" s="37"/>
    </row>
    <row r="34" spans="1:23" x14ac:dyDescent="0.3">
      <c r="A34" s="17">
        <f t="shared" si="13"/>
        <v>26</v>
      </c>
      <c r="B34" s="62">
        <v>24493.66</v>
      </c>
      <c r="C34" s="63"/>
      <c r="D34" s="62">
        <f t="shared" si="14"/>
        <v>32966.016994000005</v>
      </c>
      <c r="E34" s="66">
        <f t="shared" si="0"/>
        <v>817.20621503771713</v>
      </c>
      <c r="F34" s="62">
        <f t="shared" si="15"/>
        <v>2747.1680828333333</v>
      </c>
      <c r="G34" s="66">
        <f t="shared" si="1"/>
        <v>68.100517919809747</v>
      </c>
      <c r="H34" s="62">
        <f t="shared" si="16"/>
        <v>0</v>
      </c>
      <c r="I34" s="66">
        <f t="shared" si="2"/>
        <v>0</v>
      </c>
      <c r="J34" s="62">
        <f t="shared" si="17"/>
        <v>0</v>
      </c>
      <c r="K34" s="66">
        <f t="shared" si="3"/>
        <v>0</v>
      </c>
      <c r="L34" s="79">
        <f t="shared" si="18"/>
        <v>16.683206980769235</v>
      </c>
      <c r="M34" s="80">
        <f t="shared" si="4"/>
        <v>0.41356589829843987</v>
      </c>
      <c r="N34" s="79">
        <f t="shared" si="5"/>
        <v>8.3416034903846175</v>
      </c>
      <c r="O34" s="80">
        <f t="shared" si="6"/>
        <v>0.20678294914921994</v>
      </c>
      <c r="P34" s="79">
        <f t="shared" si="7"/>
        <v>3.3366413961538468</v>
      </c>
      <c r="Q34" s="80">
        <f t="shared" si="8"/>
        <v>8.2713179659687969E-2</v>
      </c>
      <c r="R34" s="24">
        <f t="shared" si="9"/>
        <v>16.683206980769231</v>
      </c>
      <c r="S34" s="24">
        <f t="shared" si="10"/>
        <v>0.41356589829843982</v>
      </c>
      <c r="T34" s="79">
        <f t="shared" si="11"/>
        <v>15.849046631730772</v>
      </c>
      <c r="U34" s="80">
        <f t="shared" si="12"/>
        <v>0.39288760338351786</v>
      </c>
      <c r="W34" s="37"/>
    </row>
    <row r="35" spans="1:23" x14ac:dyDescent="0.3">
      <c r="A35" s="17">
        <f t="shared" si="13"/>
        <v>27</v>
      </c>
      <c r="B35" s="62">
        <v>24493.66</v>
      </c>
      <c r="C35" s="63"/>
      <c r="D35" s="62">
        <f t="shared" si="14"/>
        <v>32966.016994000005</v>
      </c>
      <c r="E35" s="66">
        <f t="shared" si="0"/>
        <v>817.20621503771713</v>
      </c>
      <c r="F35" s="62">
        <f t="shared" si="15"/>
        <v>2747.1680828333333</v>
      </c>
      <c r="G35" s="66">
        <f t="shared" si="1"/>
        <v>68.100517919809747</v>
      </c>
      <c r="H35" s="62">
        <f t="shared" si="16"/>
        <v>0</v>
      </c>
      <c r="I35" s="66">
        <f t="shared" si="2"/>
        <v>0</v>
      </c>
      <c r="J35" s="62">
        <f t="shared" si="17"/>
        <v>0</v>
      </c>
      <c r="K35" s="66">
        <f t="shared" si="3"/>
        <v>0</v>
      </c>
      <c r="L35" s="79">
        <f t="shared" si="18"/>
        <v>16.683206980769235</v>
      </c>
      <c r="M35" s="80">
        <f t="shared" si="4"/>
        <v>0.41356589829843987</v>
      </c>
      <c r="N35" s="79">
        <f t="shared" si="5"/>
        <v>8.3416034903846175</v>
      </c>
      <c r="O35" s="80">
        <f t="shared" si="6"/>
        <v>0.20678294914921994</v>
      </c>
      <c r="P35" s="79">
        <f t="shared" si="7"/>
        <v>3.3366413961538468</v>
      </c>
      <c r="Q35" s="80">
        <f t="shared" si="8"/>
        <v>8.2713179659687969E-2</v>
      </c>
      <c r="R35" s="24">
        <f t="shared" si="9"/>
        <v>16.683206980769231</v>
      </c>
      <c r="S35" s="24">
        <f t="shared" si="10"/>
        <v>0.41356589829843982</v>
      </c>
      <c r="T35" s="79">
        <f t="shared" si="11"/>
        <v>15.849046631730772</v>
      </c>
      <c r="U35" s="80">
        <f t="shared" si="12"/>
        <v>0.39288760338351786</v>
      </c>
      <c r="W35" s="37"/>
    </row>
    <row r="36" spans="1:23" x14ac:dyDescent="0.3">
      <c r="A36" s="25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5"/>
      <c r="S36" s="25"/>
      <c r="T36" s="64"/>
      <c r="U36" s="65"/>
    </row>
  </sheetData>
  <mergeCells count="283">
    <mergeCell ref="P30:Q30"/>
    <mergeCell ref="T32:U32"/>
    <mergeCell ref="T33:U33"/>
    <mergeCell ref="T34:U34"/>
    <mergeCell ref="T35:U35"/>
    <mergeCell ref="T36:U36"/>
    <mergeCell ref="T26:U26"/>
    <mergeCell ref="T27:U27"/>
    <mergeCell ref="T28:U28"/>
    <mergeCell ref="T29:U29"/>
    <mergeCell ref="T30:U30"/>
    <mergeCell ref="T31:U31"/>
    <mergeCell ref="P34:Q34"/>
    <mergeCell ref="P35:Q35"/>
    <mergeCell ref="P36:Q36"/>
    <mergeCell ref="P31:Q31"/>
    <mergeCell ref="P32:Q32"/>
    <mergeCell ref="P33:Q33"/>
    <mergeCell ref="P26:Q26"/>
    <mergeCell ref="P24:Q24"/>
    <mergeCell ref="T8:U8"/>
    <mergeCell ref="T9:U9"/>
    <mergeCell ref="T10:U10"/>
    <mergeCell ref="T11:U11"/>
    <mergeCell ref="T12:U12"/>
    <mergeCell ref="T13:U13"/>
    <mergeCell ref="P13:Q13"/>
    <mergeCell ref="P14:Q14"/>
    <mergeCell ref="P15:Q15"/>
    <mergeCell ref="T14:U14"/>
    <mergeCell ref="T15:U15"/>
    <mergeCell ref="N32:O32"/>
    <mergeCell ref="N33:O33"/>
    <mergeCell ref="N34:O34"/>
    <mergeCell ref="N35:O35"/>
    <mergeCell ref="N36:O36"/>
    <mergeCell ref="P8:Q8"/>
    <mergeCell ref="P9:Q9"/>
    <mergeCell ref="P10:Q10"/>
    <mergeCell ref="P11:Q11"/>
    <mergeCell ref="P12:Q12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L31:M31"/>
    <mergeCell ref="L32:M32"/>
    <mergeCell ref="L33:M33"/>
    <mergeCell ref="L34:M34"/>
    <mergeCell ref="L35:M35"/>
    <mergeCell ref="J33:K33"/>
    <mergeCell ref="J34:K34"/>
    <mergeCell ref="J35:K35"/>
    <mergeCell ref="J24:K24"/>
    <mergeCell ref="J25:K25"/>
    <mergeCell ref="J26:K26"/>
    <mergeCell ref="J27:K27"/>
    <mergeCell ref="J28:K28"/>
    <mergeCell ref="J29:K29"/>
    <mergeCell ref="H36:I36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J36:K36"/>
    <mergeCell ref="J30:K30"/>
    <mergeCell ref="J31:K31"/>
    <mergeCell ref="J32:K32"/>
    <mergeCell ref="P7:Q7"/>
    <mergeCell ref="J20:K20"/>
    <mergeCell ref="J21:K21"/>
    <mergeCell ref="J22:K22"/>
    <mergeCell ref="J23:K23"/>
    <mergeCell ref="L8:M8"/>
    <mergeCell ref="L11:M11"/>
    <mergeCell ref="L12:M12"/>
    <mergeCell ref="L13:M13"/>
    <mergeCell ref="L14:M14"/>
    <mergeCell ref="L15:M15"/>
    <mergeCell ref="L16:M16"/>
    <mergeCell ref="L17:M17"/>
    <mergeCell ref="L18:M18"/>
    <mergeCell ref="J18:K18"/>
    <mergeCell ref="J19:K19"/>
    <mergeCell ref="N18:O18"/>
    <mergeCell ref="N19:O19"/>
    <mergeCell ref="P17:Q17"/>
    <mergeCell ref="P18:Q18"/>
    <mergeCell ref="P19:Q19"/>
    <mergeCell ref="P20:Q20"/>
    <mergeCell ref="P21:Q21"/>
    <mergeCell ref="P22:Q22"/>
    <mergeCell ref="T16:U16"/>
    <mergeCell ref="T17:U17"/>
    <mergeCell ref="P16:Q16"/>
    <mergeCell ref="H28:I28"/>
    <mergeCell ref="H29:I29"/>
    <mergeCell ref="H18:I18"/>
    <mergeCell ref="H19:I19"/>
    <mergeCell ref="H20:I20"/>
    <mergeCell ref="H21:I21"/>
    <mergeCell ref="H22:I22"/>
    <mergeCell ref="H23:I23"/>
    <mergeCell ref="P27:Q27"/>
    <mergeCell ref="P28:Q28"/>
    <mergeCell ref="P29:Q29"/>
    <mergeCell ref="P25:Q25"/>
    <mergeCell ref="T20:U20"/>
    <mergeCell ref="T21:U21"/>
    <mergeCell ref="T22:U22"/>
    <mergeCell ref="T23:U23"/>
    <mergeCell ref="T24:U24"/>
    <mergeCell ref="T25:U25"/>
    <mergeCell ref="T18:U18"/>
    <mergeCell ref="T19:U19"/>
    <mergeCell ref="P23:Q23"/>
    <mergeCell ref="H12:I12"/>
    <mergeCell ref="H13:I13"/>
    <mergeCell ref="L7:M7"/>
    <mergeCell ref="N7:O7"/>
    <mergeCell ref="N11:O11"/>
    <mergeCell ref="N12:O12"/>
    <mergeCell ref="N13:O13"/>
    <mergeCell ref="N16:O16"/>
    <mergeCell ref="N17:O17"/>
    <mergeCell ref="F32:G32"/>
    <mergeCell ref="F33:G33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F23:G23"/>
    <mergeCell ref="F24:G24"/>
    <mergeCell ref="F13:G13"/>
    <mergeCell ref="F14:G14"/>
    <mergeCell ref="F15:G15"/>
    <mergeCell ref="F16:G16"/>
    <mergeCell ref="F17:G17"/>
    <mergeCell ref="F18:G18"/>
    <mergeCell ref="F31:G31"/>
    <mergeCell ref="F12:G12"/>
    <mergeCell ref="H8:I8"/>
    <mergeCell ref="H9:I9"/>
    <mergeCell ref="F19:G19"/>
    <mergeCell ref="F20:G20"/>
    <mergeCell ref="F21:G21"/>
    <mergeCell ref="F22:G22"/>
    <mergeCell ref="T5:U5"/>
    <mergeCell ref="H4:I4"/>
    <mergeCell ref="J4:K4"/>
    <mergeCell ref="J5:K5"/>
    <mergeCell ref="L5:Q5"/>
    <mergeCell ref="J6:K6"/>
    <mergeCell ref="T7:U7"/>
    <mergeCell ref="H14:I14"/>
    <mergeCell ref="H15:I15"/>
    <mergeCell ref="H16:I16"/>
    <mergeCell ref="H17:I17"/>
    <mergeCell ref="J17:K17"/>
    <mergeCell ref="N8:O8"/>
    <mergeCell ref="N9:O9"/>
    <mergeCell ref="N10:O10"/>
    <mergeCell ref="H10:I10"/>
    <mergeCell ref="H11:I11"/>
    <mergeCell ref="D35:E35"/>
    <mergeCell ref="D36:E36"/>
    <mergeCell ref="D7:E7"/>
    <mergeCell ref="D34:E34"/>
    <mergeCell ref="L4:Q4"/>
    <mergeCell ref="B4:E4"/>
    <mergeCell ref="B6:C6"/>
    <mergeCell ref="P6:Q6"/>
    <mergeCell ref="F5:G5"/>
    <mergeCell ref="H5:I5"/>
    <mergeCell ref="H6:I6"/>
    <mergeCell ref="L9:M9"/>
    <mergeCell ref="L10:M10"/>
    <mergeCell ref="F8:G8"/>
    <mergeCell ref="F9:G9"/>
    <mergeCell ref="F10:G10"/>
    <mergeCell ref="F11:G11"/>
    <mergeCell ref="B5:C5"/>
    <mergeCell ref="D5:E5"/>
    <mergeCell ref="D6:E6"/>
    <mergeCell ref="B7:C7"/>
    <mergeCell ref="D29:E29"/>
    <mergeCell ref="D30:E30"/>
    <mergeCell ref="D31:E31"/>
    <mergeCell ref="D24:E24"/>
    <mergeCell ref="D25:E25"/>
    <mergeCell ref="D26:E26"/>
    <mergeCell ref="D27:E27"/>
    <mergeCell ref="D28:E28"/>
    <mergeCell ref="D17:E17"/>
    <mergeCell ref="D18:E18"/>
    <mergeCell ref="D19:E19"/>
    <mergeCell ref="D20:E20"/>
    <mergeCell ref="D21:E21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8:C8"/>
    <mergeCell ref="B9:C9"/>
    <mergeCell ref="B10:C10"/>
    <mergeCell ref="B32:C32"/>
    <mergeCell ref="B24:C24"/>
    <mergeCell ref="B25:C25"/>
    <mergeCell ref="B26:C26"/>
    <mergeCell ref="B27:C27"/>
    <mergeCell ref="B20:C20"/>
    <mergeCell ref="B21:C21"/>
    <mergeCell ref="B33:C33"/>
    <mergeCell ref="D32:E32"/>
    <mergeCell ref="D33:E33"/>
    <mergeCell ref="D23:E23"/>
    <mergeCell ref="B34:C34"/>
    <mergeCell ref="B35:C35"/>
    <mergeCell ref="B28:C28"/>
    <mergeCell ref="B11:C11"/>
    <mergeCell ref="B12:C12"/>
    <mergeCell ref="B13:C13"/>
    <mergeCell ref="B14:C14"/>
    <mergeCell ref="B22:C22"/>
    <mergeCell ref="B23:C23"/>
    <mergeCell ref="B16:C16"/>
    <mergeCell ref="B17:C17"/>
    <mergeCell ref="B18:C18"/>
    <mergeCell ref="B19:C19"/>
    <mergeCell ref="B15:C15"/>
    <mergeCell ref="B29:C29"/>
    <mergeCell ref="B30:C30"/>
    <mergeCell ref="B31:C31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zoomScale="90" zoomScaleNormal="90" workbookViewId="0"/>
  </sheetViews>
  <sheetFormatPr defaultColWidth="8.85546875" defaultRowHeight="15" x14ac:dyDescent="0.3"/>
  <cols>
    <col min="1" max="1" width="7.5703125" style="1" bestFit="1" customWidth="1"/>
    <col min="2" max="2" width="8.85546875" style="1" customWidth="1"/>
    <col min="3" max="3" width="7.5703125" style="1" bestFit="1" customWidth="1"/>
    <col min="4" max="16384" width="8.85546875" style="1"/>
  </cols>
  <sheetData>
    <row r="1" spans="1:14" ht="16.5" x14ac:dyDescent="0.3">
      <c r="E1" s="34"/>
      <c r="N1" s="35">
        <f>Inhoud!$C$3</f>
        <v>43374</v>
      </c>
    </row>
    <row r="3" spans="1:14" ht="16.5" x14ac:dyDescent="0.3">
      <c r="A3" s="27" t="s">
        <v>67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6"/>
      <c r="N3" s="26"/>
    </row>
    <row r="8" spans="1:14" x14ac:dyDescent="0.3">
      <c r="A8" s="14" t="s">
        <v>5</v>
      </c>
      <c r="B8" s="15"/>
      <c r="C8" s="16"/>
      <c r="D8" s="16"/>
      <c r="E8" s="14" t="s">
        <v>6</v>
      </c>
      <c r="F8" s="15"/>
      <c r="G8" s="14" t="s">
        <v>9</v>
      </c>
      <c r="H8" s="16"/>
      <c r="I8" s="16"/>
      <c r="J8" s="16"/>
      <c r="K8" s="16"/>
      <c r="L8" s="16"/>
      <c r="M8" s="16"/>
      <c r="N8" s="15"/>
    </row>
    <row r="9" spans="1:14" x14ac:dyDescent="0.3">
      <c r="A9" s="75">
        <v>1</v>
      </c>
      <c r="B9" s="76"/>
      <c r="C9" s="85"/>
      <c r="D9" s="76"/>
      <c r="E9" s="85"/>
      <c r="F9" s="76"/>
      <c r="G9" s="85" t="s">
        <v>12</v>
      </c>
      <c r="H9" s="86"/>
      <c r="I9" s="86"/>
      <c r="J9" s="86"/>
      <c r="K9" s="86"/>
      <c r="L9" s="76"/>
      <c r="M9" s="85" t="s">
        <v>13</v>
      </c>
      <c r="N9" s="76"/>
    </row>
    <row r="10" spans="1:14" x14ac:dyDescent="0.3">
      <c r="A10" s="21" t="s">
        <v>14</v>
      </c>
      <c r="B10" s="29"/>
      <c r="C10" s="83">
        <f>Inhoud!$C$3</f>
        <v>43374</v>
      </c>
      <c r="D10" s="78"/>
      <c r="E10" s="30">
        <f>C10</f>
        <v>43374</v>
      </c>
      <c r="F10" s="23"/>
      <c r="G10" s="21">
        <v>1</v>
      </c>
      <c r="H10" s="23"/>
      <c r="I10" s="21">
        <v>0.5</v>
      </c>
      <c r="J10" s="23"/>
      <c r="K10" s="21">
        <v>0.2</v>
      </c>
      <c r="L10" s="23"/>
      <c r="N10" s="31"/>
    </row>
    <row r="11" spans="1:14" x14ac:dyDescent="0.3">
      <c r="A11" s="119"/>
      <c r="B11" s="71"/>
      <c r="C11" s="119"/>
      <c r="D11" s="71"/>
      <c r="E11" s="119"/>
      <c r="F11" s="71"/>
      <c r="G11" s="119"/>
      <c r="H11" s="71"/>
      <c r="I11" s="119"/>
      <c r="J11" s="71"/>
      <c r="K11" s="119"/>
      <c r="L11" s="71"/>
      <c r="M11" s="119"/>
      <c r="N11" s="71"/>
    </row>
    <row r="12" spans="1:14" x14ac:dyDescent="0.3">
      <c r="A12" s="62">
        <v>16244.56</v>
      </c>
      <c r="B12" s="66"/>
      <c r="C12" s="62">
        <f>A12*GS!U2</f>
        <v>21863.553304000001</v>
      </c>
      <c r="D12" s="66">
        <f>C12/40.3399</f>
        <v>541.98332925961643</v>
      </c>
      <c r="E12" s="62">
        <f>A12*GS!U2/12</f>
        <v>1821.9627753333334</v>
      </c>
      <c r="F12" s="66">
        <f>+E12/40.3399</f>
        <v>45.165277438301366</v>
      </c>
      <c r="G12" s="79">
        <f>C12/1976</f>
        <v>11.064551267206479</v>
      </c>
      <c r="H12" s="80">
        <f>+G12/40.3399</f>
        <v>0.27428306136620267</v>
      </c>
      <c r="I12" s="79">
        <f>+G12/2</f>
        <v>5.5322756336032395</v>
      </c>
      <c r="J12" s="80">
        <f>+I12/40.3399</f>
        <v>0.13714153068310134</v>
      </c>
      <c r="K12" s="79">
        <f>+G12/5</f>
        <v>2.2129102534412959</v>
      </c>
      <c r="L12" s="80">
        <f>+K12/40.3399</f>
        <v>5.4856612273240533E-2</v>
      </c>
      <c r="M12" s="79">
        <f>C12/2080</f>
        <v>10.511323703846154</v>
      </c>
      <c r="N12" s="80">
        <f>M12/40.3399</f>
        <v>0.26056890829789248</v>
      </c>
    </row>
    <row r="13" spans="1:14" x14ac:dyDescent="0.3">
      <c r="A13" s="120"/>
      <c r="B13" s="65"/>
      <c r="C13" s="120"/>
      <c r="D13" s="65"/>
      <c r="E13" s="120"/>
      <c r="F13" s="65"/>
      <c r="G13" s="120"/>
      <c r="H13" s="65"/>
      <c r="I13" s="120"/>
      <c r="J13" s="65"/>
      <c r="K13" s="120"/>
      <c r="L13" s="65"/>
      <c r="M13" s="120"/>
      <c r="N13" s="65"/>
    </row>
  </sheetData>
  <mergeCells count="27">
    <mergeCell ref="A12:B12"/>
    <mergeCell ref="A13:B13"/>
    <mergeCell ref="C12:D12"/>
    <mergeCell ref="C13:D13"/>
    <mergeCell ref="I11:J11"/>
    <mergeCell ref="G12:H12"/>
    <mergeCell ref="G13:H13"/>
    <mergeCell ref="E12:F12"/>
    <mergeCell ref="A11:B11"/>
    <mergeCell ref="C11:D11"/>
    <mergeCell ref="M9:N9"/>
    <mergeCell ref="E13:F13"/>
    <mergeCell ref="K12:L12"/>
    <mergeCell ref="K13:L13"/>
    <mergeCell ref="E11:F11"/>
    <mergeCell ref="K11:L11"/>
    <mergeCell ref="M11:N11"/>
    <mergeCell ref="M12:N12"/>
    <mergeCell ref="M13:N13"/>
    <mergeCell ref="I12:J12"/>
    <mergeCell ref="I13:J13"/>
    <mergeCell ref="A9:B9"/>
    <mergeCell ref="C9:D9"/>
    <mergeCell ref="E9:F9"/>
    <mergeCell ref="C10:D10"/>
    <mergeCell ref="G11:H11"/>
    <mergeCell ref="G9:L9"/>
  </mergeCells>
  <phoneticPr fontId="0" type="noConversion"/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42578125" style="1" bestFit="1" customWidth="1"/>
    <col min="24" max="16384" width="8.85546875" style="1"/>
  </cols>
  <sheetData>
    <row r="1" spans="1:23" ht="16.5" x14ac:dyDescent="0.3">
      <c r="A1" s="5" t="s">
        <v>18</v>
      </c>
      <c r="B1" s="5" t="s">
        <v>1</v>
      </c>
      <c r="C1" s="5" t="s">
        <v>73</v>
      </c>
      <c r="D1" s="5"/>
      <c r="E1" s="6"/>
      <c r="G1" s="7"/>
      <c r="H1" s="7"/>
      <c r="N1" s="35">
        <f>Inhoud!$C$3</f>
        <v>43374</v>
      </c>
      <c r="Q1" s="8" t="s">
        <v>17</v>
      </c>
    </row>
    <row r="2" spans="1:23" x14ac:dyDescent="0.3">
      <c r="A2" s="8"/>
      <c r="T2" s="1" t="s">
        <v>4</v>
      </c>
      <c r="U2" s="12">
        <f>'LOG4'!$U$2</f>
        <v>1.3459000000000001</v>
      </c>
    </row>
    <row r="4" spans="1:23" x14ac:dyDescent="0.3">
      <c r="A4" s="13"/>
      <c r="B4" s="69" t="s">
        <v>5</v>
      </c>
      <c r="C4" s="70"/>
      <c r="D4" s="70"/>
      <c r="E4" s="71"/>
      <c r="F4" s="14" t="s">
        <v>6</v>
      </c>
      <c r="G4" s="15"/>
      <c r="H4" s="69" t="s">
        <v>7</v>
      </c>
      <c r="I4" s="68"/>
      <c r="J4" s="69" t="s">
        <v>8</v>
      </c>
      <c r="K4" s="71"/>
      <c r="L4" s="69" t="s">
        <v>9</v>
      </c>
      <c r="M4" s="70"/>
      <c r="N4" s="70"/>
      <c r="O4" s="70"/>
      <c r="P4" s="70"/>
      <c r="Q4" s="71"/>
      <c r="R4" s="16" t="s">
        <v>10</v>
      </c>
      <c r="S4" s="16"/>
      <c r="T4" s="16"/>
      <c r="U4" s="15"/>
    </row>
    <row r="5" spans="1:23" x14ac:dyDescent="0.3">
      <c r="A5" s="17"/>
      <c r="B5" s="75">
        <v>1</v>
      </c>
      <c r="C5" s="76"/>
      <c r="D5" s="75"/>
      <c r="E5" s="76"/>
      <c r="F5" s="75"/>
      <c r="G5" s="76"/>
      <c r="H5" s="75"/>
      <c r="I5" s="76"/>
      <c r="J5" s="85" t="s">
        <v>11</v>
      </c>
      <c r="K5" s="76"/>
      <c r="L5" s="85" t="s">
        <v>12</v>
      </c>
      <c r="M5" s="86"/>
      <c r="N5" s="86"/>
      <c r="O5" s="86"/>
      <c r="P5" s="86"/>
      <c r="Q5" s="76"/>
      <c r="R5" s="18"/>
      <c r="S5" s="18"/>
      <c r="T5" s="84" t="s">
        <v>13</v>
      </c>
      <c r="U5" s="76"/>
    </row>
    <row r="6" spans="1:23" x14ac:dyDescent="0.3">
      <c r="A6" s="17"/>
      <c r="B6" s="72" t="s">
        <v>14</v>
      </c>
      <c r="C6" s="73"/>
      <c r="D6" s="83">
        <f>Inhoud!$C$3</f>
        <v>43374</v>
      </c>
      <c r="E6" s="78"/>
      <c r="F6" s="19">
        <f>D6</f>
        <v>43374</v>
      </c>
      <c r="G6" s="20"/>
      <c r="H6" s="77"/>
      <c r="I6" s="78"/>
      <c r="J6" s="77"/>
      <c r="K6" s="78"/>
      <c r="L6" s="21">
        <v>1</v>
      </c>
      <c r="M6" s="18"/>
      <c r="N6" s="22">
        <v>0.5</v>
      </c>
      <c r="O6" s="18"/>
      <c r="P6" s="74">
        <v>0.2</v>
      </c>
      <c r="Q6" s="73"/>
      <c r="R6" s="18" t="s">
        <v>7</v>
      </c>
      <c r="S6" s="18"/>
      <c r="T6" s="18"/>
      <c r="U6" s="23"/>
    </row>
    <row r="7" spans="1:23" x14ac:dyDescent="0.3">
      <c r="A7" s="17"/>
      <c r="B7" s="69"/>
      <c r="C7" s="71"/>
      <c r="D7" s="67"/>
      <c r="E7" s="68"/>
      <c r="F7" s="59"/>
      <c r="G7" s="60"/>
      <c r="H7" s="61"/>
      <c r="I7" s="60"/>
      <c r="J7" s="61"/>
      <c r="K7" s="60"/>
      <c r="L7" s="89"/>
      <c r="M7" s="90"/>
      <c r="N7" s="67"/>
      <c r="O7" s="68"/>
      <c r="P7" s="67"/>
      <c r="Q7" s="68"/>
      <c r="R7" s="13"/>
      <c r="S7" s="13"/>
      <c r="T7" s="67"/>
      <c r="U7" s="68"/>
    </row>
    <row r="8" spans="1:23" x14ac:dyDescent="0.3">
      <c r="A8" s="17">
        <v>0</v>
      </c>
      <c r="B8" s="62">
        <v>15682.44</v>
      </c>
      <c r="C8" s="63"/>
      <c r="D8" s="62">
        <f t="shared" ref="D8:D35" si="0">B8*$U$2</f>
        <v>21106.995996000001</v>
      </c>
      <c r="E8" s="66">
        <f t="shared" ref="E8:E35" si="1">D8/40.3399</f>
        <v>523.22876348230909</v>
      </c>
      <c r="F8" s="81">
        <f t="shared" ref="F8:F35" si="2">B8/12*$U$2</f>
        <v>1758.9163330000003</v>
      </c>
      <c r="G8" s="82">
        <f t="shared" ref="G8:G35" si="3">F8/40.3399</f>
        <v>43.602396956859096</v>
      </c>
      <c r="H8" s="81">
        <f t="shared" ref="H8:H35" si="4">((B8&lt;19968.2)*913.03+(B8&gt;19968.2)*(B8&lt;20424.71)*(20424.71-B8+456.51)+(B8&gt;20424.71)*(B8&lt;22659.62)*456.51+(B8&gt;22659.62)*(B8&lt;23116.13)*(23116.13-B8))/12*$U$2</f>
        <v>102.40392308333332</v>
      </c>
      <c r="I8" s="82">
        <f t="shared" ref="I8:I35" si="5">H8/40.3399</f>
        <v>2.538526944373519</v>
      </c>
      <c r="J8" s="81">
        <f t="shared" ref="J8:J35" si="6">((B8&lt;19968.2)*456.51+(B8&gt;19968.2)*(B8&lt;20196.46)*(20196.46-B8+228.26)+(B8&gt;20196.46)*(B8&lt;22659.62)*228.26+(B8&gt;22659.62)*(B8&lt;22887.88)*(22887.88-B8))/12*$U$2</f>
        <v>51.201400749999998</v>
      </c>
      <c r="K8" s="82">
        <f t="shared" ref="K8:K35" si="7">J8/40.3399</f>
        <v>1.2692495705244682</v>
      </c>
      <c r="L8" s="87">
        <f t="shared" ref="L8:L35" si="8">D8/1976</f>
        <v>10.68167813562753</v>
      </c>
      <c r="M8" s="88">
        <f t="shared" ref="M8:M35" si="9">L8/40.3399</f>
        <v>0.26479188435339529</v>
      </c>
      <c r="N8" s="79">
        <f t="shared" ref="N8:N35" si="10">L8/2</f>
        <v>5.3408390678137652</v>
      </c>
      <c r="O8" s="80">
        <f t="shared" ref="O8:O35" si="11">N8/40.3399</f>
        <v>0.13239594217669765</v>
      </c>
      <c r="P8" s="79">
        <f t="shared" ref="P8:P35" si="12">L8/5</f>
        <v>2.1363356271255061</v>
      </c>
      <c r="Q8" s="80">
        <f t="shared" ref="Q8:Q35" si="13">P8/40.3399</f>
        <v>5.2958376870679058E-2</v>
      </c>
      <c r="R8" s="24">
        <f t="shared" ref="R8:R35" si="14">(F8+H8)/1976*12</f>
        <v>11.303564308198384</v>
      </c>
      <c r="S8" s="24">
        <f t="shared" ref="S8:S35" si="15">R8/40.3399</f>
        <v>0.28020803988602805</v>
      </c>
      <c r="T8" s="79">
        <f t="shared" ref="T8:T35" si="16">D8/2080</f>
        <v>10.147594228846154</v>
      </c>
      <c r="U8" s="80">
        <f t="shared" ref="U8:U35" si="17">T8/40.3399</f>
        <v>0.25155229013572555</v>
      </c>
      <c r="W8" s="37"/>
    </row>
    <row r="9" spans="1:23" x14ac:dyDescent="0.3">
      <c r="A9" s="17">
        <f t="shared" ref="A9:A35" si="18">+A8+1</f>
        <v>1</v>
      </c>
      <c r="B9" s="62">
        <v>16325.8</v>
      </c>
      <c r="C9" s="63"/>
      <c r="D9" s="62">
        <f t="shared" si="0"/>
        <v>21972.894220000002</v>
      </c>
      <c r="E9" s="66">
        <f t="shared" si="1"/>
        <v>544.69381976653392</v>
      </c>
      <c r="F9" s="81">
        <f t="shared" si="2"/>
        <v>1831.0745183333336</v>
      </c>
      <c r="G9" s="82">
        <f t="shared" si="3"/>
        <v>45.39115164721116</v>
      </c>
      <c r="H9" s="81">
        <f t="shared" si="4"/>
        <v>102.40392308333332</v>
      </c>
      <c r="I9" s="82">
        <f t="shared" si="5"/>
        <v>2.538526944373519</v>
      </c>
      <c r="J9" s="81">
        <f t="shared" si="6"/>
        <v>51.201400749999998</v>
      </c>
      <c r="K9" s="82">
        <f t="shared" si="7"/>
        <v>1.2692495705244682</v>
      </c>
      <c r="L9" s="87">
        <f t="shared" si="8"/>
        <v>11.119885738866397</v>
      </c>
      <c r="M9" s="88">
        <f t="shared" si="9"/>
        <v>0.27565476708832687</v>
      </c>
      <c r="N9" s="79">
        <f t="shared" si="10"/>
        <v>5.5599428694331987</v>
      </c>
      <c r="O9" s="80">
        <f t="shared" si="11"/>
        <v>0.13782738354416343</v>
      </c>
      <c r="P9" s="79">
        <f t="shared" si="12"/>
        <v>2.2239771477732795</v>
      </c>
      <c r="Q9" s="80">
        <f t="shared" si="13"/>
        <v>5.5130953417665378E-2</v>
      </c>
      <c r="R9" s="24">
        <f t="shared" si="14"/>
        <v>11.741771911437249</v>
      </c>
      <c r="S9" s="24">
        <f t="shared" si="15"/>
        <v>0.29107092262095963</v>
      </c>
      <c r="T9" s="79">
        <f t="shared" si="16"/>
        <v>10.563891451923078</v>
      </c>
      <c r="U9" s="80">
        <f t="shared" si="17"/>
        <v>0.26187202873391058</v>
      </c>
      <c r="W9" s="37"/>
    </row>
    <row r="10" spans="1:23" x14ac:dyDescent="0.3">
      <c r="A10" s="17">
        <f t="shared" si="18"/>
        <v>2</v>
      </c>
      <c r="B10" s="62">
        <v>16969.169999999998</v>
      </c>
      <c r="C10" s="63"/>
      <c r="D10" s="62">
        <f t="shared" si="0"/>
        <v>22838.805903</v>
      </c>
      <c r="E10" s="66">
        <f t="shared" si="1"/>
        <v>566.15920969065371</v>
      </c>
      <c r="F10" s="81">
        <f t="shared" si="2"/>
        <v>1903.2338252499999</v>
      </c>
      <c r="G10" s="82">
        <f t="shared" si="3"/>
        <v>47.179934140887802</v>
      </c>
      <c r="H10" s="81">
        <f t="shared" si="4"/>
        <v>102.40392308333332</v>
      </c>
      <c r="I10" s="82">
        <f t="shared" si="5"/>
        <v>2.538526944373519</v>
      </c>
      <c r="J10" s="81">
        <f t="shared" si="6"/>
        <v>51.201400749999998</v>
      </c>
      <c r="K10" s="82">
        <f t="shared" si="7"/>
        <v>1.2692495705244682</v>
      </c>
      <c r="L10" s="87">
        <f t="shared" si="8"/>
        <v>11.558100153340082</v>
      </c>
      <c r="M10" s="88">
        <f t="shared" si="9"/>
        <v>0.28651781866935916</v>
      </c>
      <c r="N10" s="79">
        <f t="shared" si="10"/>
        <v>5.7790500766700408</v>
      </c>
      <c r="O10" s="80">
        <f t="shared" si="11"/>
        <v>0.14325890933467958</v>
      </c>
      <c r="P10" s="79">
        <f t="shared" si="12"/>
        <v>2.3116200306680161</v>
      </c>
      <c r="Q10" s="80">
        <f t="shared" si="13"/>
        <v>5.7303563733871826E-2</v>
      </c>
      <c r="R10" s="24">
        <f t="shared" si="14"/>
        <v>12.17998632591093</v>
      </c>
      <c r="S10" s="24">
        <f t="shared" si="15"/>
        <v>0.30193397420199181</v>
      </c>
      <c r="T10" s="79">
        <f t="shared" si="16"/>
        <v>10.980195145673077</v>
      </c>
      <c r="U10" s="80">
        <f t="shared" si="17"/>
        <v>0.27219192773589118</v>
      </c>
      <c r="W10" s="37"/>
    </row>
    <row r="11" spans="1:23" x14ac:dyDescent="0.3">
      <c r="A11" s="17">
        <f t="shared" si="18"/>
        <v>3</v>
      </c>
      <c r="B11" s="62">
        <v>17612.560000000001</v>
      </c>
      <c r="C11" s="63"/>
      <c r="D11" s="62">
        <f t="shared" si="0"/>
        <v>23704.744504000002</v>
      </c>
      <c r="E11" s="66">
        <f t="shared" si="1"/>
        <v>587.62526689456354</v>
      </c>
      <c r="F11" s="62">
        <f t="shared" si="2"/>
        <v>1975.3953753333335</v>
      </c>
      <c r="G11" s="66">
        <f t="shared" si="3"/>
        <v>48.968772241213628</v>
      </c>
      <c r="H11" s="62">
        <f t="shared" si="4"/>
        <v>102.40392308333332</v>
      </c>
      <c r="I11" s="66">
        <f t="shared" si="5"/>
        <v>2.538526944373519</v>
      </c>
      <c r="J11" s="62">
        <f t="shared" si="6"/>
        <v>51.201400749999998</v>
      </c>
      <c r="K11" s="66">
        <f t="shared" si="7"/>
        <v>1.2692495705244682</v>
      </c>
      <c r="L11" s="79">
        <f t="shared" si="8"/>
        <v>11.996328190283402</v>
      </c>
      <c r="M11" s="80">
        <f t="shared" si="9"/>
        <v>0.29738120794259287</v>
      </c>
      <c r="N11" s="79">
        <f t="shared" si="10"/>
        <v>5.9981640951417008</v>
      </c>
      <c r="O11" s="80">
        <f t="shared" si="11"/>
        <v>0.14869060397129644</v>
      </c>
      <c r="P11" s="79">
        <f t="shared" si="12"/>
        <v>2.3992656380566801</v>
      </c>
      <c r="Q11" s="80">
        <f t="shared" si="13"/>
        <v>5.9476241588518566E-2</v>
      </c>
      <c r="R11" s="24">
        <f t="shared" si="14"/>
        <v>12.618214362854253</v>
      </c>
      <c r="S11" s="24">
        <f t="shared" si="15"/>
        <v>0.31279736347522558</v>
      </c>
      <c r="T11" s="79">
        <f t="shared" si="16"/>
        <v>11.396511780769231</v>
      </c>
      <c r="U11" s="80">
        <f t="shared" si="17"/>
        <v>0.28251214754546322</v>
      </c>
      <c r="W11" s="37"/>
    </row>
    <row r="12" spans="1:23" x14ac:dyDescent="0.3">
      <c r="A12" s="17">
        <f t="shared" si="18"/>
        <v>4</v>
      </c>
      <c r="B12" s="62">
        <v>18255.93</v>
      </c>
      <c r="C12" s="63"/>
      <c r="D12" s="62">
        <f t="shared" si="0"/>
        <v>24570.656187000001</v>
      </c>
      <c r="E12" s="66">
        <f t="shared" si="1"/>
        <v>609.09065681868321</v>
      </c>
      <c r="F12" s="62">
        <f t="shared" si="2"/>
        <v>2047.5546822500003</v>
      </c>
      <c r="G12" s="66">
        <f t="shared" si="3"/>
        <v>50.757554734890277</v>
      </c>
      <c r="H12" s="62">
        <f t="shared" si="4"/>
        <v>102.40392308333332</v>
      </c>
      <c r="I12" s="66">
        <f t="shared" si="5"/>
        <v>2.538526944373519</v>
      </c>
      <c r="J12" s="62">
        <f t="shared" si="6"/>
        <v>51.201400749999998</v>
      </c>
      <c r="K12" s="66">
        <f t="shared" si="7"/>
        <v>1.2692495705244682</v>
      </c>
      <c r="L12" s="79">
        <f t="shared" si="8"/>
        <v>12.434542604757086</v>
      </c>
      <c r="M12" s="80">
        <f t="shared" si="9"/>
        <v>0.30824425952362516</v>
      </c>
      <c r="N12" s="79">
        <f t="shared" si="10"/>
        <v>6.2172713023785429</v>
      </c>
      <c r="O12" s="80">
        <f t="shared" si="11"/>
        <v>0.15412212976181258</v>
      </c>
      <c r="P12" s="79">
        <f t="shared" si="12"/>
        <v>2.4869085209514172</v>
      </c>
      <c r="Q12" s="80">
        <f t="shared" si="13"/>
        <v>6.1648851904725029E-2</v>
      </c>
      <c r="R12" s="24">
        <f t="shared" si="14"/>
        <v>13.056428777327937</v>
      </c>
      <c r="S12" s="24">
        <f t="shared" si="15"/>
        <v>0.32366041505625787</v>
      </c>
      <c r="T12" s="79">
        <f t="shared" si="16"/>
        <v>11.812815474519232</v>
      </c>
      <c r="U12" s="80">
        <f t="shared" si="17"/>
        <v>0.29283204654744388</v>
      </c>
      <c r="W12" s="37"/>
    </row>
    <row r="13" spans="1:23" x14ac:dyDescent="0.3">
      <c r="A13" s="17">
        <f t="shared" si="18"/>
        <v>5</v>
      </c>
      <c r="B13" s="62">
        <v>18255.93</v>
      </c>
      <c r="C13" s="63"/>
      <c r="D13" s="62">
        <f t="shared" si="0"/>
        <v>24570.656187000001</v>
      </c>
      <c r="E13" s="66">
        <f t="shared" si="1"/>
        <v>609.09065681868321</v>
      </c>
      <c r="F13" s="62">
        <f t="shared" si="2"/>
        <v>2047.5546822500003</v>
      </c>
      <c r="G13" s="66">
        <f t="shared" si="3"/>
        <v>50.757554734890277</v>
      </c>
      <c r="H13" s="62">
        <f t="shared" si="4"/>
        <v>102.40392308333332</v>
      </c>
      <c r="I13" s="66">
        <f t="shared" si="5"/>
        <v>2.538526944373519</v>
      </c>
      <c r="J13" s="62">
        <f t="shared" si="6"/>
        <v>51.201400749999998</v>
      </c>
      <c r="K13" s="66">
        <f t="shared" si="7"/>
        <v>1.2692495705244682</v>
      </c>
      <c r="L13" s="79">
        <f t="shared" si="8"/>
        <v>12.434542604757086</v>
      </c>
      <c r="M13" s="80">
        <f t="shared" si="9"/>
        <v>0.30824425952362516</v>
      </c>
      <c r="N13" s="79">
        <f t="shared" si="10"/>
        <v>6.2172713023785429</v>
      </c>
      <c r="O13" s="80">
        <f t="shared" si="11"/>
        <v>0.15412212976181258</v>
      </c>
      <c r="P13" s="79">
        <f t="shared" si="12"/>
        <v>2.4869085209514172</v>
      </c>
      <c r="Q13" s="80">
        <f t="shared" si="13"/>
        <v>6.1648851904725029E-2</v>
      </c>
      <c r="R13" s="24">
        <f t="shared" si="14"/>
        <v>13.056428777327937</v>
      </c>
      <c r="S13" s="24">
        <f t="shared" si="15"/>
        <v>0.32366041505625787</v>
      </c>
      <c r="T13" s="79">
        <f t="shared" si="16"/>
        <v>11.812815474519232</v>
      </c>
      <c r="U13" s="80">
        <f t="shared" si="17"/>
        <v>0.29283204654744388</v>
      </c>
      <c r="W13" s="37"/>
    </row>
    <row r="14" spans="1:23" x14ac:dyDescent="0.3">
      <c r="A14" s="17">
        <f t="shared" si="18"/>
        <v>6</v>
      </c>
      <c r="B14" s="62">
        <v>19172.88</v>
      </c>
      <c r="C14" s="63"/>
      <c r="D14" s="62">
        <f t="shared" si="0"/>
        <v>25804.779192000002</v>
      </c>
      <c r="E14" s="66">
        <f t="shared" si="1"/>
        <v>639.68376699000248</v>
      </c>
      <c r="F14" s="62">
        <f t="shared" si="2"/>
        <v>2150.3982660000001</v>
      </c>
      <c r="G14" s="66">
        <f t="shared" si="3"/>
        <v>53.306980582500209</v>
      </c>
      <c r="H14" s="62">
        <f t="shared" si="4"/>
        <v>102.40392308333332</v>
      </c>
      <c r="I14" s="66">
        <f t="shared" si="5"/>
        <v>2.538526944373519</v>
      </c>
      <c r="J14" s="62">
        <f t="shared" si="6"/>
        <v>51.201400749999998</v>
      </c>
      <c r="K14" s="66">
        <f t="shared" si="7"/>
        <v>1.2692495705244682</v>
      </c>
      <c r="L14" s="79">
        <f t="shared" si="8"/>
        <v>13.05909878137652</v>
      </c>
      <c r="M14" s="80">
        <f t="shared" si="9"/>
        <v>0.32372660272773407</v>
      </c>
      <c r="N14" s="79">
        <f t="shared" si="10"/>
        <v>6.5295493906882598</v>
      </c>
      <c r="O14" s="80">
        <f t="shared" si="11"/>
        <v>0.16186330136386703</v>
      </c>
      <c r="P14" s="79">
        <f t="shared" si="12"/>
        <v>2.6118197562753038</v>
      </c>
      <c r="Q14" s="80">
        <f t="shared" si="13"/>
        <v>6.4745320545546811E-2</v>
      </c>
      <c r="R14" s="24">
        <f t="shared" si="14"/>
        <v>13.68098495394737</v>
      </c>
      <c r="S14" s="24">
        <f t="shared" si="15"/>
        <v>0.33914275826036677</v>
      </c>
      <c r="T14" s="79">
        <f t="shared" si="16"/>
        <v>12.406143842307694</v>
      </c>
      <c r="U14" s="80">
        <f t="shared" si="17"/>
        <v>0.30754027259134736</v>
      </c>
      <c r="W14" s="37"/>
    </row>
    <row r="15" spans="1:23" x14ac:dyDescent="0.3">
      <c r="A15" s="17">
        <f t="shared" si="18"/>
        <v>7</v>
      </c>
      <c r="B15" s="62">
        <v>19172.88</v>
      </c>
      <c r="C15" s="63"/>
      <c r="D15" s="62">
        <f t="shared" si="0"/>
        <v>25804.779192000002</v>
      </c>
      <c r="E15" s="66">
        <f t="shared" si="1"/>
        <v>639.68376699000248</v>
      </c>
      <c r="F15" s="62">
        <f t="shared" si="2"/>
        <v>2150.3982660000001</v>
      </c>
      <c r="G15" s="66">
        <f t="shared" si="3"/>
        <v>53.306980582500209</v>
      </c>
      <c r="H15" s="62">
        <f t="shared" si="4"/>
        <v>102.40392308333332</v>
      </c>
      <c r="I15" s="66">
        <f t="shared" si="5"/>
        <v>2.538526944373519</v>
      </c>
      <c r="J15" s="62">
        <f t="shared" si="6"/>
        <v>51.201400749999998</v>
      </c>
      <c r="K15" s="66">
        <f t="shared" si="7"/>
        <v>1.2692495705244682</v>
      </c>
      <c r="L15" s="79">
        <f t="shared" si="8"/>
        <v>13.05909878137652</v>
      </c>
      <c r="M15" s="80">
        <f t="shared" si="9"/>
        <v>0.32372660272773407</v>
      </c>
      <c r="N15" s="79">
        <f t="shared" si="10"/>
        <v>6.5295493906882598</v>
      </c>
      <c r="O15" s="80">
        <f t="shared" si="11"/>
        <v>0.16186330136386703</v>
      </c>
      <c r="P15" s="79">
        <f t="shared" si="12"/>
        <v>2.6118197562753038</v>
      </c>
      <c r="Q15" s="80">
        <f t="shared" si="13"/>
        <v>6.4745320545546811E-2</v>
      </c>
      <c r="R15" s="24">
        <f t="shared" si="14"/>
        <v>13.68098495394737</v>
      </c>
      <c r="S15" s="24">
        <f t="shared" si="15"/>
        <v>0.33914275826036677</v>
      </c>
      <c r="T15" s="79">
        <f t="shared" si="16"/>
        <v>12.406143842307694</v>
      </c>
      <c r="U15" s="80">
        <f t="shared" si="17"/>
        <v>0.30754027259134736</v>
      </c>
      <c r="W15" s="37"/>
    </row>
    <row r="16" spans="1:23" x14ac:dyDescent="0.3">
      <c r="A16" s="17">
        <f t="shared" si="18"/>
        <v>8</v>
      </c>
      <c r="B16" s="62">
        <v>20089.87</v>
      </c>
      <c r="C16" s="63"/>
      <c r="D16" s="62">
        <f t="shared" si="0"/>
        <v>27038.956033000002</v>
      </c>
      <c r="E16" s="66">
        <f t="shared" si="1"/>
        <v>670.27821172090171</v>
      </c>
      <c r="F16" s="62">
        <f t="shared" si="2"/>
        <v>2253.2463360833335</v>
      </c>
      <c r="G16" s="66">
        <f t="shared" si="3"/>
        <v>55.856517643408473</v>
      </c>
      <c r="H16" s="62">
        <f t="shared" si="4"/>
        <v>88.756497083333343</v>
      </c>
      <c r="I16" s="66">
        <f t="shared" si="5"/>
        <v>2.2002160908513244</v>
      </c>
      <c r="J16" s="62">
        <f t="shared" si="6"/>
        <v>37.556217916666689</v>
      </c>
      <c r="K16" s="66">
        <f t="shared" si="7"/>
        <v>0.93099432365143908</v>
      </c>
      <c r="L16" s="79">
        <f t="shared" si="8"/>
        <v>13.683682202935223</v>
      </c>
      <c r="M16" s="80">
        <f t="shared" si="9"/>
        <v>0.33920962131624577</v>
      </c>
      <c r="N16" s="79">
        <f t="shared" si="10"/>
        <v>6.8418411014676117</v>
      </c>
      <c r="O16" s="80">
        <f t="shared" si="11"/>
        <v>0.16960481065812288</v>
      </c>
      <c r="P16" s="79">
        <f t="shared" si="12"/>
        <v>2.7367364405870447</v>
      </c>
      <c r="Q16" s="80">
        <f t="shared" si="13"/>
        <v>6.7841924263249156E-2</v>
      </c>
      <c r="R16" s="24">
        <f t="shared" si="14"/>
        <v>14.222689270242913</v>
      </c>
      <c r="S16" s="24">
        <f t="shared" si="15"/>
        <v>0.35257125749550478</v>
      </c>
      <c r="T16" s="79">
        <f t="shared" si="16"/>
        <v>12.999498092788462</v>
      </c>
      <c r="U16" s="80">
        <f t="shared" si="17"/>
        <v>0.3222491402504335</v>
      </c>
      <c r="W16" s="37"/>
    </row>
    <row r="17" spans="1:23" x14ac:dyDescent="0.3">
      <c r="A17" s="17">
        <f t="shared" si="18"/>
        <v>9</v>
      </c>
      <c r="B17" s="62">
        <v>20089.87</v>
      </c>
      <c r="C17" s="63"/>
      <c r="D17" s="62">
        <f t="shared" si="0"/>
        <v>27038.956033000002</v>
      </c>
      <c r="E17" s="66">
        <f t="shared" si="1"/>
        <v>670.27821172090171</v>
      </c>
      <c r="F17" s="62">
        <f t="shared" si="2"/>
        <v>2253.2463360833335</v>
      </c>
      <c r="G17" s="66">
        <f t="shared" si="3"/>
        <v>55.856517643408473</v>
      </c>
      <c r="H17" s="62">
        <f t="shared" si="4"/>
        <v>88.756497083333343</v>
      </c>
      <c r="I17" s="66">
        <f t="shared" si="5"/>
        <v>2.2002160908513244</v>
      </c>
      <c r="J17" s="62">
        <f t="shared" si="6"/>
        <v>37.556217916666689</v>
      </c>
      <c r="K17" s="66">
        <f t="shared" si="7"/>
        <v>0.93099432365143908</v>
      </c>
      <c r="L17" s="79">
        <f t="shared" si="8"/>
        <v>13.683682202935223</v>
      </c>
      <c r="M17" s="80">
        <f t="shared" si="9"/>
        <v>0.33920962131624577</v>
      </c>
      <c r="N17" s="79">
        <f t="shared" si="10"/>
        <v>6.8418411014676117</v>
      </c>
      <c r="O17" s="80">
        <f t="shared" si="11"/>
        <v>0.16960481065812288</v>
      </c>
      <c r="P17" s="79">
        <f t="shared" si="12"/>
        <v>2.7367364405870447</v>
      </c>
      <c r="Q17" s="80">
        <f t="shared" si="13"/>
        <v>6.7841924263249156E-2</v>
      </c>
      <c r="R17" s="24">
        <f t="shared" si="14"/>
        <v>14.222689270242913</v>
      </c>
      <c r="S17" s="24">
        <f t="shared" si="15"/>
        <v>0.35257125749550478</v>
      </c>
      <c r="T17" s="79">
        <f t="shared" si="16"/>
        <v>12.999498092788462</v>
      </c>
      <c r="U17" s="80">
        <f t="shared" si="17"/>
        <v>0.3222491402504335</v>
      </c>
      <c r="W17" s="37"/>
    </row>
    <row r="18" spans="1:23" x14ac:dyDescent="0.3">
      <c r="A18" s="17">
        <f t="shared" si="18"/>
        <v>10</v>
      </c>
      <c r="B18" s="62">
        <v>21006.86</v>
      </c>
      <c r="C18" s="63"/>
      <c r="D18" s="62">
        <f t="shared" si="0"/>
        <v>28273.132874000003</v>
      </c>
      <c r="E18" s="66">
        <f t="shared" si="1"/>
        <v>700.87265645180094</v>
      </c>
      <c r="F18" s="62">
        <f t="shared" si="2"/>
        <v>2356.0944061666669</v>
      </c>
      <c r="G18" s="66">
        <f t="shared" si="3"/>
        <v>58.406054704316738</v>
      </c>
      <c r="H18" s="62">
        <f t="shared" si="4"/>
        <v>51.201400749999998</v>
      </c>
      <c r="I18" s="66">
        <f t="shared" si="5"/>
        <v>1.2692495705244682</v>
      </c>
      <c r="J18" s="62">
        <f t="shared" si="6"/>
        <v>25.601261166666667</v>
      </c>
      <c r="K18" s="66">
        <f t="shared" si="7"/>
        <v>0.63463868692452552</v>
      </c>
      <c r="L18" s="79">
        <f t="shared" si="8"/>
        <v>14.308265624493929</v>
      </c>
      <c r="M18" s="80">
        <f t="shared" si="9"/>
        <v>0.35469263990475752</v>
      </c>
      <c r="N18" s="79">
        <f t="shared" si="10"/>
        <v>7.1541328122469645</v>
      </c>
      <c r="O18" s="80">
        <f t="shared" si="11"/>
        <v>0.17734631995237876</v>
      </c>
      <c r="P18" s="79">
        <f t="shared" si="12"/>
        <v>2.861653124898786</v>
      </c>
      <c r="Q18" s="80">
        <f t="shared" si="13"/>
        <v>7.0938527980951516E-2</v>
      </c>
      <c r="R18" s="24">
        <f t="shared" si="14"/>
        <v>14.619205305161946</v>
      </c>
      <c r="S18" s="24">
        <f t="shared" si="15"/>
        <v>0.36240063324802357</v>
      </c>
      <c r="T18" s="79">
        <f t="shared" si="16"/>
        <v>13.592852343269232</v>
      </c>
      <c r="U18" s="80">
        <f t="shared" si="17"/>
        <v>0.33695800790951969</v>
      </c>
      <c r="W18" s="37"/>
    </row>
    <row r="19" spans="1:23" x14ac:dyDescent="0.3">
      <c r="A19" s="17">
        <f t="shared" si="18"/>
        <v>11</v>
      </c>
      <c r="B19" s="62">
        <v>21006.86</v>
      </c>
      <c r="C19" s="63"/>
      <c r="D19" s="62">
        <f t="shared" si="0"/>
        <v>28273.132874000003</v>
      </c>
      <c r="E19" s="66">
        <f t="shared" si="1"/>
        <v>700.87265645180094</v>
      </c>
      <c r="F19" s="62">
        <f t="shared" si="2"/>
        <v>2356.0944061666669</v>
      </c>
      <c r="G19" s="66">
        <f t="shared" si="3"/>
        <v>58.406054704316738</v>
      </c>
      <c r="H19" s="62">
        <f t="shared" si="4"/>
        <v>51.201400749999998</v>
      </c>
      <c r="I19" s="66">
        <f t="shared" si="5"/>
        <v>1.2692495705244682</v>
      </c>
      <c r="J19" s="62">
        <f t="shared" si="6"/>
        <v>25.601261166666667</v>
      </c>
      <c r="K19" s="66">
        <f t="shared" si="7"/>
        <v>0.63463868692452552</v>
      </c>
      <c r="L19" s="79">
        <f t="shared" si="8"/>
        <v>14.308265624493929</v>
      </c>
      <c r="M19" s="80">
        <f t="shared" si="9"/>
        <v>0.35469263990475752</v>
      </c>
      <c r="N19" s="79">
        <f t="shared" si="10"/>
        <v>7.1541328122469645</v>
      </c>
      <c r="O19" s="80">
        <f t="shared" si="11"/>
        <v>0.17734631995237876</v>
      </c>
      <c r="P19" s="79">
        <f t="shared" si="12"/>
        <v>2.861653124898786</v>
      </c>
      <c r="Q19" s="80">
        <f t="shared" si="13"/>
        <v>7.0938527980951516E-2</v>
      </c>
      <c r="R19" s="24">
        <f t="shared" si="14"/>
        <v>14.619205305161946</v>
      </c>
      <c r="S19" s="24">
        <f t="shared" si="15"/>
        <v>0.36240063324802357</v>
      </c>
      <c r="T19" s="79">
        <f t="shared" si="16"/>
        <v>13.592852343269232</v>
      </c>
      <c r="U19" s="80">
        <f t="shared" si="17"/>
        <v>0.33695800790951969</v>
      </c>
      <c r="W19" s="37"/>
    </row>
    <row r="20" spans="1:23" x14ac:dyDescent="0.3">
      <c r="A20" s="17">
        <f t="shared" si="18"/>
        <v>12</v>
      </c>
      <c r="B20" s="62">
        <v>21923.82</v>
      </c>
      <c r="C20" s="63"/>
      <c r="D20" s="62">
        <f t="shared" si="0"/>
        <v>29507.269338000002</v>
      </c>
      <c r="E20" s="66">
        <f t="shared" si="1"/>
        <v>731.46610026301505</v>
      </c>
      <c r="F20" s="62">
        <f t="shared" si="2"/>
        <v>2458.9391114999999</v>
      </c>
      <c r="G20" s="66">
        <f t="shared" si="3"/>
        <v>60.955508355251247</v>
      </c>
      <c r="H20" s="62">
        <f t="shared" si="4"/>
        <v>51.201400749999998</v>
      </c>
      <c r="I20" s="66">
        <f t="shared" si="5"/>
        <v>1.2692495705244682</v>
      </c>
      <c r="J20" s="62">
        <f t="shared" si="6"/>
        <v>25.601261166666667</v>
      </c>
      <c r="K20" s="66">
        <f t="shared" si="7"/>
        <v>0.63463868692452552</v>
      </c>
      <c r="L20" s="79">
        <f t="shared" si="8"/>
        <v>14.93282861234818</v>
      </c>
      <c r="M20" s="80">
        <f t="shared" si="9"/>
        <v>0.37017515195496714</v>
      </c>
      <c r="N20" s="79">
        <f t="shared" si="10"/>
        <v>7.46641430617409</v>
      </c>
      <c r="O20" s="80">
        <f t="shared" si="11"/>
        <v>0.18508757597748357</v>
      </c>
      <c r="P20" s="79">
        <f t="shared" si="12"/>
        <v>2.9865657224696358</v>
      </c>
      <c r="Q20" s="80">
        <f t="shared" si="13"/>
        <v>7.4035030390993434E-2</v>
      </c>
      <c r="R20" s="24">
        <f t="shared" si="14"/>
        <v>15.243768293016196</v>
      </c>
      <c r="S20" s="24">
        <f t="shared" si="15"/>
        <v>0.37788314529823314</v>
      </c>
      <c r="T20" s="79">
        <f t="shared" si="16"/>
        <v>14.186187181730769</v>
      </c>
      <c r="U20" s="80">
        <f t="shared" si="17"/>
        <v>0.35166639435721875</v>
      </c>
      <c r="W20" s="37"/>
    </row>
    <row r="21" spans="1:23" x14ac:dyDescent="0.3">
      <c r="A21" s="17">
        <f t="shared" si="18"/>
        <v>13</v>
      </c>
      <c r="B21" s="62">
        <v>21923.82</v>
      </c>
      <c r="C21" s="63"/>
      <c r="D21" s="62">
        <f t="shared" si="0"/>
        <v>29507.269338000002</v>
      </c>
      <c r="E21" s="66">
        <f t="shared" si="1"/>
        <v>731.46610026301505</v>
      </c>
      <c r="F21" s="62">
        <f t="shared" si="2"/>
        <v>2458.9391114999999</v>
      </c>
      <c r="G21" s="66">
        <f t="shared" si="3"/>
        <v>60.955508355251247</v>
      </c>
      <c r="H21" s="62">
        <f t="shared" si="4"/>
        <v>51.201400749999998</v>
      </c>
      <c r="I21" s="66">
        <f t="shared" si="5"/>
        <v>1.2692495705244682</v>
      </c>
      <c r="J21" s="62">
        <f t="shared" si="6"/>
        <v>25.601261166666667</v>
      </c>
      <c r="K21" s="66">
        <f t="shared" si="7"/>
        <v>0.63463868692452552</v>
      </c>
      <c r="L21" s="79">
        <f t="shared" si="8"/>
        <v>14.93282861234818</v>
      </c>
      <c r="M21" s="80">
        <f t="shared" si="9"/>
        <v>0.37017515195496714</v>
      </c>
      <c r="N21" s="79">
        <f t="shared" si="10"/>
        <v>7.46641430617409</v>
      </c>
      <c r="O21" s="80">
        <f t="shared" si="11"/>
        <v>0.18508757597748357</v>
      </c>
      <c r="P21" s="79">
        <f t="shared" si="12"/>
        <v>2.9865657224696358</v>
      </c>
      <c r="Q21" s="80">
        <f t="shared" si="13"/>
        <v>7.4035030390993434E-2</v>
      </c>
      <c r="R21" s="24">
        <f t="shared" si="14"/>
        <v>15.243768293016196</v>
      </c>
      <c r="S21" s="24">
        <f t="shared" si="15"/>
        <v>0.37788314529823314</v>
      </c>
      <c r="T21" s="79">
        <f t="shared" si="16"/>
        <v>14.186187181730769</v>
      </c>
      <c r="U21" s="80">
        <f t="shared" si="17"/>
        <v>0.35166639435721875</v>
      </c>
      <c r="W21" s="37"/>
    </row>
    <row r="22" spans="1:23" x14ac:dyDescent="0.3">
      <c r="A22" s="17">
        <f t="shared" si="18"/>
        <v>14</v>
      </c>
      <c r="B22" s="62">
        <v>22840.81</v>
      </c>
      <c r="C22" s="63"/>
      <c r="D22" s="62">
        <f t="shared" si="0"/>
        <v>30741.446179000002</v>
      </c>
      <c r="E22" s="66">
        <f t="shared" si="1"/>
        <v>762.06054499391428</v>
      </c>
      <c r="F22" s="62">
        <f t="shared" si="2"/>
        <v>2561.7871815833337</v>
      </c>
      <c r="G22" s="66">
        <f t="shared" si="3"/>
        <v>63.505045416159525</v>
      </c>
      <c r="H22" s="62">
        <f t="shared" si="4"/>
        <v>30.879432333333305</v>
      </c>
      <c r="I22" s="66">
        <f t="shared" si="5"/>
        <v>0.76548113241067295</v>
      </c>
      <c r="J22" s="62">
        <f t="shared" si="6"/>
        <v>5.2792927499999678</v>
      </c>
      <c r="K22" s="66">
        <f t="shared" si="7"/>
        <v>0.13087024881073001</v>
      </c>
      <c r="L22" s="79">
        <f t="shared" si="8"/>
        <v>15.557412033906884</v>
      </c>
      <c r="M22" s="80">
        <f t="shared" si="9"/>
        <v>0.3856581705434789</v>
      </c>
      <c r="N22" s="79">
        <f t="shared" si="10"/>
        <v>7.7787060169534419</v>
      </c>
      <c r="O22" s="80">
        <f t="shared" si="11"/>
        <v>0.19282908527173945</v>
      </c>
      <c r="P22" s="79">
        <f t="shared" si="12"/>
        <v>3.1114824067813767</v>
      </c>
      <c r="Q22" s="80">
        <f t="shared" si="13"/>
        <v>7.7131634108695779E-2</v>
      </c>
      <c r="R22" s="24">
        <f t="shared" si="14"/>
        <v>15.744938950910932</v>
      </c>
      <c r="S22" s="24">
        <f t="shared" si="15"/>
        <v>0.39030684138807809</v>
      </c>
      <c r="T22" s="79">
        <f t="shared" si="16"/>
        <v>14.779541432211539</v>
      </c>
      <c r="U22" s="80">
        <f t="shared" si="17"/>
        <v>0.36637526201630494</v>
      </c>
      <c r="W22" s="37"/>
    </row>
    <row r="23" spans="1:23" x14ac:dyDescent="0.3">
      <c r="A23" s="17">
        <f t="shared" si="18"/>
        <v>15</v>
      </c>
      <c r="B23" s="62">
        <v>22840.81</v>
      </c>
      <c r="C23" s="63"/>
      <c r="D23" s="62">
        <f t="shared" si="0"/>
        <v>30741.446179000002</v>
      </c>
      <c r="E23" s="66">
        <f t="shared" si="1"/>
        <v>762.06054499391428</v>
      </c>
      <c r="F23" s="62">
        <f t="shared" si="2"/>
        <v>2561.7871815833337</v>
      </c>
      <c r="G23" s="66">
        <f t="shared" si="3"/>
        <v>63.505045416159525</v>
      </c>
      <c r="H23" s="62">
        <f t="shared" si="4"/>
        <v>30.879432333333305</v>
      </c>
      <c r="I23" s="66">
        <f t="shared" si="5"/>
        <v>0.76548113241067295</v>
      </c>
      <c r="J23" s="62">
        <f t="shared" si="6"/>
        <v>5.2792927499999678</v>
      </c>
      <c r="K23" s="66">
        <f t="shared" si="7"/>
        <v>0.13087024881073001</v>
      </c>
      <c r="L23" s="79">
        <f t="shared" si="8"/>
        <v>15.557412033906884</v>
      </c>
      <c r="M23" s="80">
        <f t="shared" si="9"/>
        <v>0.3856581705434789</v>
      </c>
      <c r="N23" s="79">
        <f t="shared" si="10"/>
        <v>7.7787060169534419</v>
      </c>
      <c r="O23" s="80">
        <f t="shared" si="11"/>
        <v>0.19282908527173945</v>
      </c>
      <c r="P23" s="79">
        <f t="shared" si="12"/>
        <v>3.1114824067813767</v>
      </c>
      <c r="Q23" s="80">
        <f t="shared" si="13"/>
        <v>7.7131634108695779E-2</v>
      </c>
      <c r="R23" s="24">
        <f t="shared" si="14"/>
        <v>15.744938950910932</v>
      </c>
      <c r="S23" s="24">
        <f t="shared" si="15"/>
        <v>0.39030684138807809</v>
      </c>
      <c r="T23" s="79">
        <f t="shared" si="16"/>
        <v>14.779541432211539</v>
      </c>
      <c r="U23" s="80">
        <f t="shared" si="17"/>
        <v>0.36637526201630494</v>
      </c>
      <c r="W23" s="37"/>
    </row>
    <row r="24" spans="1:23" x14ac:dyDescent="0.3">
      <c r="A24" s="17">
        <f t="shared" si="18"/>
        <v>16</v>
      </c>
      <c r="B24" s="62">
        <v>23757.8</v>
      </c>
      <c r="C24" s="63"/>
      <c r="D24" s="62">
        <f t="shared" si="0"/>
        <v>31975.623020000003</v>
      </c>
      <c r="E24" s="66">
        <f t="shared" si="1"/>
        <v>792.6549897248135</v>
      </c>
      <c r="F24" s="62">
        <f t="shared" si="2"/>
        <v>2664.6352516666666</v>
      </c>
      <c r="G24" s="66">
        <f t="shared" si="3"/>
        <v>66.054582477067783</v>
      </c>
      <c r="H24" s="62">
        <f t="shared" si="4"/>
        <v>0</v>
      </c>
      <c r="I24" s="66">
        <f t="shared" si="5"/>
        <v>0</v>
      </c>
      <c r="J24" s="62">
        <f t="shared" si="6"/>
        <v>0</v>
      </c>
      <c r="K24" s="66">
        <f t="shared" si="7"/>
        <v>0</v>
      </c>
      <c r="L24" s="79">
        <f t="shared" si="8"/>
        <v>16.181995455465589</v>
      </c>
      <c r="M24" s="80">
        <f t="shared" si="9"/>
        <v>0.40114118913199065</v>
      </c>
      <c r="N24" s="79">
        <f t="shared" si="10"/>
        <v>8.0909977277327947</v>
      </c>
      <c r="O24" s="80">
        <f t="shared" si="11"/>
        <v>0.20057059456599532</v>
      </c>
      <c r="P24" s="79">
        <f t="shared" si="12"/>
        <v>3.236399091093118</v>
      </c>
      <c r="Q24" s="80">
        <f t="shared" si="13"/>
        <v>8.0228237826398124E-2</v>
      </c>
      <c r="R24" s="24">
        <f t="shared" si="14"/>
        <v>16.181995455465589</v>
      </c>
      <c r="S24" s="24">
        <f t="shared" si="15"/>
        <v>0.40114118913199065</v>
      </c>
      <c r="T24" s="79">
        <f t="shared" si="16"/>
        <v>15.37289568269231</v>
      </c>
      <c r="U24" s="80">
        <f t="shared" si="17"/>
        <v>0.38108412967539113</v>
      </c>
      <c r="W24" s="37"/>
    </row>
    <row r="25" spans="1:23" x14ac:dyDescent="0.3">
      <c r="A25" s="17">
        <f t="shared" si="18"/>
        <v>17</v>
      </c>
      <c r="B25" s="62">
        <v>23757.8</v>
      </c>
      <c r="C25" s="63"/>
      <c r="D25" s="62">
        <f t="shared" si="0"/>
        <v>31975.623020000003</v>
      </c>
      <c r="E25" s="66">
        <f t="shared" si="1"/>
        <v>792.6549897248135</v>
      </c>
      <c r="F25" s="62">
        <f t="shared" si="2"/>
        <v>2664.6352516666666</v>
      </c>
      <c r="G25" s="66">
        <f t="shared" si="3"/>
        <v>66.054582477067783</v>
      </c>
      <c r="H25" s="62">
        <f t="shared" si="4"/>
        <v>0</v>
      </c>
      <c r="I25" s="66">
        <f t="shared" si="5"/>
        <v>0</v>
      </c>
      <c r="J25" s="62">
        <f t="shared" si="6"/>
        <v>0</v>
      </c>
      <c r="K25" s="66">
        <f t="shared" si="7"/>
        <v>0</v>
      </c>
      <c r="L25" s="79">
        <f t="shared" si="8"/>
        <v>16.181995455465589</v>
      </c>
      <c r="M25" s="80">
        <f t="shared" si="9"/>
        <v>0.40114118913199065</v>
      </c>
      <c r="N25" s="79">
        <f t="shared" si="10"/>
        <v>8.0909977277327947</v>
      </c>
      <c r="O25" s="80">
        <f t="shared" si="11"/>
        <v>0.20057059456599532</v>
      </c>
      <c r="P25" s="79">
        <f t="shared" si="12"/>
        <v>3.236399091093118</v>
      </c>
      <c r="Q25" s="80">
        <f t="shared" si="13"/>
        <v>8.0228237826398124E-2</v>
      </c>
      <c r="R25" s="24">
        <f t="shared" si="14"/>
        <v>16.181995455465589</v>
      </c>
      <c r="S25" s="24">
        <f t="shared" si="15"/>
        <v>0.40114118913199065</v>
      </c>
      <c r="T25" s="79">
        <f t="shared" si="16"/>
        <v>15.37289568269231</v>
      </c>
      <c r="U25" s="80">
        <f t="shared" si="17"/>
        <v>0.38108412967539113</v>
      </c>
      <c r="W25" s="37"/>
    </row>
    <row r="26" spans="1:23" x14ac:dyDescent="0.3">
      <c r="A26" s="17">
        <f t="shared" si="18"/>
        <v>18</v>
      </c>
      <c r="B26" s="62">
        <v>24674.75</v>
      </c>
      <c r="C26" s="63"/>
      <c r="D26" s="62">
        <f t="shared" si="0"/>
        <v>33209.746025</v>
      </c>
      <c r="E26" s="66">
        <f t="shared" si="1"/>
        <v>823.24809989613266</v>
      </c>
      <c r="F26" s="62">
        <f t="shared" si="2"/>
        <v>2767.4788354166667</v>
      </c>
      <c r="G26" s="66">
        <f t="shared" si="3"/>
        <v>68.604008324677721</v>
      </c>
      <c r="H26" s="62">
        <f t="shared" si="4"/>
        <v>0</v>
      </c>
      <c r="I26" s="66">
        <f t="shared" si="5"/>
        <v>0</v>
      </c>
      <c r="J26" s="62">
        <f t="shared" si="6"/>
        <v>0</v>
      </c>
      <c r="K26" s="66">
        <f t="shared" si="7"/>
        <v>0</v>
      </c>
      <c r="L26" s="79">
        <f t="shared" si="8"/>
        <v>16.806551632085021</v>
      </c>
      <c r="M26" s="80">
        <f t="shared" si="9"/>
        <v>0.41662353233609956</v>
      </c>
      <c r="N26" s="79">
        <f t="shared" si="10"/>
        <v>8.4032758160425107</v>
      </c>
      <c r="O26" s="80">
        <f t="shared" si="11"/>
        <v>0.20831176616804978</v>
      </c>
      <c r="P26" s="79">
        <f t="shared" si="12"/>
        <v>3.3613103264170041</v>
      </c>
      <c r="Q26" s="80">
        <f t="shared" si="13"/>
        <v>8.33247064672199E-2</v>
      </c>
      <c r="R26" s="24">
        <f t="shared" si="14"/>
        <v>16.806551632085018</v>
      </c>
      <c r="S26" s="24">
        <f t="shared" si="15"/>
        <v>0.41662353233609944</v>
      </c>
      <c r="T26" s="79">
        <f t="shared" si="16"/>
        <v>15.96622405048077</v>
      </c>
      <c r="U26" s="80">
        <f t="shared" si="17"/>
        <v>0.39579235571929455</v>
      </c>
      <c r="W26" s="37"/>
    </row>
    <row r="27" spans="1:23" x14ac:dyDescent="0.3">
      <c r="A27" s="17">
        <f t="shared" si="18"/>
        <v>19</v>
      </c>
      <c r="B27" s="62">
        <v>24674.75</v>
      </c>
      <c r="C27" s="63"/>
      <c r="D27" s="62">
        <f t="shared" si="0"/>
        <v>33209.746025</v>
      </c>
      <c r="E27" s="66">
        <f t="shared" si="1"/>
        <v>823.24809989613266</v>
      </c>
      <c r="F27" s="62">
        <f t="shared" si="2"/>
        <v>2767.4788354166667</v>
      </c>
      <c r="G27" s="66">
        <f t="shared" si="3"/>
        <v>68.604008324677721</v>
      </c>
      <c r="H27" s="62">
        <f t="shared" si="4"/>
        <v>0</v>
      </c>
      <c r="I27" s="66">
        <f t="shared" si="5"/>
        <v>0</v>
      </c>
      <c r="J27" s="62">
        <f t="shared" si="6"/>
        <v>0</v>
      </c>
      <c r="K27" s="66">
        <f t="shared" si="7"/>
        <v>0</v>
      </c>
      <c r="L27" s="79">
        <f t="shared" si="8"/>
        <v>16.806551632085021</v>
      </c>
      <c r="M27" s="80">
        <f t="shared" si="9"/>
        <v>0.41662353233609956</v>
      </c>
      <c r="N27" s="79">
        <f t="shared" si="10"/>
        <v>8.4032758160425107</v>
      </c>
      <c r="O27" s="80">
        <f t="shared" si="11"/>
        <v>0.20831176616804978</v>
      </c>
      <c r="P27" s="79">
        <f t="shared" si="12"/>
        <v>3.3613103264170041</v>
      </c>
      <c r="Q27" s="80">
        <f t="shared" si="13"/>
        <v>8.33247064672199E-2</v>
      </c>
      <c r="R27" s="24">
        <f t="shared" si="14"/>
        <v>16.806551632085018</v>
      </c>
      <c r="S27" s="24">
        <f t="shared" si="15"/>
        <v>0.41662353233609944</v>
      </c>
      <c r="T27" s="79">
        <f t="shared" si="16"/>
        <v>15.96622405048077</v>
      </c>
      <c r="U27" s="80">
        <f t="shared" si="17"/>
        <v>0.39579235571929455</v>
      </c>
      <c r="W27" s="37"/>
    </row>
    <row r="28" spans="1:23" x14ac:dyDescent="0.3">
      <c r="A28" s="17">
        <f t="shared" si="18"/>
        <v>20</v>
      </c>
      <c r="B28" s="62">
        <v>25591.74</v>
      </c>
      <c r="C28" s="63"/>
      <c r="D28" s="62">
        <f t="shared" si="0"/>
        <v>34443.922866000008</v>
      </c>
      <c r="E28" s="66">
        <f t="shared" si="1"/>
        <v>853.842544627032</v>
      </c>
      <c r="F28" s="62">
        <f t="shared" si="2"/>
        <v>2870.3269055000001</v>
      </c>
      <c r="G28" s="66">
        <f t="shared" si="3"/>
        <v>71.153545385585986</v>
      </c>
      <c r="H28" s="62">
        <f t="shared" si="4"/>
        <v>0</v>
      </c>
      <c r="I28" s="66">
        <f t="shared" si="5"/>
        <v>0</v>
      </c>
      <c r="J28" s="62">
        <f t="shared" si="6"/>
        <v>0</v>
      </c>
      <c r="K28" s="66">
        <f t="shared" si="7"/>
        <v>0</v>
      </c>
      <c r="L28" s="79">
        <f t="shared" si="8"/>
        <v>17.431135053643729</v>
      </c>
      <c r="M28" s="80">
        <f t="shared" si="9"/>
        <v>0.43210655092461131</v>
      </c>
      <c r="N28" s="79">
        <f t="shared" si="10"/>
        <v>8.7155675268218644</v>
      </c>
      <c r="O28" s="80">
        <f t="shared" si="11"/>
        <v>0.21605327546230566</v>
      </c>
      <c r="P28" s="79">
        <f t="shared" si="12"/>
        <v>3.4862270107287459</v>
      </c>
      <c r="Q28" s="80">
        <f t="shared" si="13"/>
        <v>8.6421310184922273E-2</v>
      </c>
      <c r="R28" s="24">
        <f t="shared" si="14"/>
        <v>17.431135053643725</v>
      </c>
      <c r="S28" s="24">
        <f t="shared" si="15"/>
        <v>0.43210655092461125</v>
      </c>
      <c r="T28" s="79">
        <f t="shared" si="16"/>
        <v>16.559578300961544</v>
      </c>
      <c r="U28" s="80">
        <f t="shared" si="17"/>
        <v>0.4105012233783808</v>
      </c>
      <c r="W28" s="37"/>
    </row>
    <row r="29" spans="1:23" x14ac:dyDescent="0.3">
      <c r="A29" s="17">
        <f t="shared" si="18"/>
        <v>21</v>
      </c>
      <c r="B29" s="62">
        <v>25591.74</v>
      </c>
      <c r="C29" s="63"/>
      <c r="D29" s="62">
        <f t="shared" si="0"/>
        <v>34443.922866000008</v>
      </c>
      <c r="E29" s="66">
        <f t="shared" si="1"/>
        <v>853.842544627032</v>
      </c>
      <c r="F29" s="62">
        <f t="shared" si="2"/>
        <v>2870.3269055000001</v>
      </c>
      <c r="G29" s="66">
        <f t="shared" si="3"/>
        <v>71.153545385585986</v>
      </c>
      <c r="H29" s="62">
        <f t="shared" si="4"/>
        <v>0</v>
      </c>
      <c r="I29" s="66">
        <f t="shared" si="5"/>
        <v>0</v>
      </c>
      <c r="J29" s="62">
        <f t="shared" si="6"/>
        <v>0</v>
      </c>
      <c r="K29" s="66">
        <f t="shared" si="7"/>
        <v>0</v>
      </c>
      <c r="L29" s="79">
        <f t="shared" si="8"/>
        <v>17.431135053643729</v>
      </c>
      <c r="M29" s="80">
        <f t="shared" si="9"/>
        <v>0.43210655092461131</v>
      </c>
      <c r="N29" s="79">
        <f t="shared" si="10"/>
        <v>8.7155675268218644</v>
      </c>
      <c r="O29" s="80">
        <f t="shared" si="11"/>
        <v>0.21605327546230566</v>
      </c>
      <c r="P29" s="79">
        <f t="shared" si="12"/>
        <v>3.4862270107287459</v>
      </c>
      <c r="Q29" s="80">
        <f t="shared" si="13"/>
        <v>8.6421310184922273E-2</v>
      </c>
      <c r="R29" s="24">
        <f t="shared" si="14"/>
        <v>17.431135053643725</v>
      </c>
      <c r="S29" s="24">
        <f t="shared" si="15"/>
        <v>0.43210655092461125</v>
      </c>
      <c r="T29" s="79">
        <f t="shared" si="16"/>
        <v>16.559578300961544</v>
      </c>
      <c r="U29" s="80">
        <f t="shared" si="17"/>
        <v>0.4105012233783808</v>
      </c>
      <c r="W29" s="37"/>
    </row>
    <row r="30" spans="1:23" x14ac:dyDescent="0.3">
      <c r="A30" s="17">
        <f t="shared" si="18"/>
        <v>22</v>
      </c>
      <c r="B30" s="62">
        <v>26508.73</v>
      </c>
      <c r="C30" s="63"/>
      <c r="D30" s="62">
        <f t="shared" si="0"/>
        <v>35678.099707000001</v>
      </c>
      <c r="E30" s="66">
        <f t="shared" si="1"/>
        <v>884.436989357931</v>
      </c>
      <c r="F30" s="62">
        <f t="shared" si="2"/>
        <v>2973.1749755833339</v>
      </c>
      <c r="G30" s="66">
        <f t="shared" si="3"/>
        <v>73.703082446494264</v>
      </c>
      <c r="H30" s="62">
        <f t="shared" si="4"/>
        <v>0</v>
      </c>
      <c r="I30" s="66">
        <f t="shared" si="5"/>
        <v>0</v>
      </c>
      <c r="J30" s="62">
        <f t="shared" si="6"/>
        <v>0</v>
      </c>
      <c r="K30" s="66">
        <f t="shared" si="7"/>
        <v>0</v>
      </c>
      <c r="L30" s="79">
        <f t="shared" si="8"/>
        <v>18.055718475202429</v>
      </c>
      <c r="M30" s="80">
        <f t="shared" si="9"/>
        <v>0.44758956951312295</v>
      </c>
      <c r="N30" s="79">
        <f t="shared" si="10"/>
        <v>9.0278592376012146</v>
      </c>
      <c r="O30" s="80">
        <f t="shared" si="11"/>
        <v>0.22379478475656148</v>
      </c>
      <c r="P30" s="79">
        <f t="shared" si="12"/>
        <v>3.6111436950404858</v>
      </c>
      <c r="Q30" s="80">
        <f t="shared" si="13"/>
        <v>8.9517913902624591E-2</v>
      </c>
      <c r="R30" s="24">
        <f t="shared" si="14"/>
        <v>18.055718475202433</v>
      </c>
      <c r="S30" s="24">
        <f t="shared" si="15"/>
        <v>0.44758956951312306</v>
      </c>
      <c r="T30" s="79">
        <f t="shared" si="16"/>
        <v>17.152932551442309</v>
      </c>
      <c r="U30" s="80">
        <f t="shared" si="17"/>
        <v>0.42521009103746682</v>
      </c>
      <c r="W30" s="37"/>
    </row>
    <row r="31" spans="1:23" x14ac:dyDescent="0.3">
      <c r="A31" s="17">
        <f t="shared" si="18"/>
        <v>23</v>
      </c>
      <c r="B31" s="62">
        <v>27425.69</v>
      </c>
      <c r="C31" s="63"/>
      <c r="D31" s="62">
        <f t="shared" si="0"/>
        <v>36912.236171000004</v>
      </c>
      <c r="E31" s="66">
        <f t="shared" si="1"/>
        <v>915.03043316914534</v>
      </c>
      <c r="F31" s="62">
        <f t="shared" si="2"/>
        <v>3076.0196809166664</v>
      </c>
      <c r="G31" s="66">
        <f t="shared" si="3"/>
        <v>76.252536097428759</v>
      </c>
      <c r="H31" s="62">
        <f t="shared" si="4"/>
        <v>0</v>
      </c>
      <c r="I31" s="66">
        <f t="shared" si="5"/>
        <v>0</v>
      </c>
      <c r="J31" s="62">
        <f t="shared" si="6"/>
        <v>0</v>
      </c>
      <c r="K31" s="66">
        <f t="shared" si="7"/>
        <v>0</v>
      </c>
      <c r="L31" s="79">
        <f t="shared" si="8"/>
        <v>18.680281463056684</v>
      </c>
      <c r="M31" s="80">
        <f t="shared" si="9"/>
        <v>0.46307208156333268</v>
      </c>
      <c r="N31" s="79">
        <f t="shared" si="10"/>
        <v>9.3401407315283418</v>
      </c>
      <c r="O31" s="80">
        <f t="shared" si="11"/>
        <v>0.23153604078166634</v>
      </c>
      <c r="P31" s="79">
        <f t="shared" si="12"/>
        <v>3.7360562926113365</v>
      </c>
      <c r="Q31" s="80">
        <f t="shared" si="13"/>
        <v>9.2614416312666523E-2</v>
      </c>
      <c r="R31" s="24">
        <f t="shared" si="14"/>
        <v>18.680281463056676</v>
      </c>
      <c r="S31" s="24">
        <f t="shared" si="15"/>
        <v>0.46307208156333252</v>
      </c>
      <c r="T31" s="79">
        <f t="shared" si="16"/>
        <v>17.746267389903849</v>
      </c>
      <c r="U31" s="80">
        <f t="shared" si="17"/>
        <v>0.43991847748516605</v>
      </c>
      <c r="W31" s="37"/>
    </row>
    <row r="32" spans="1:23" x14ac:dyDescent="0.3">
      <c r="A32" s="17">
        <f t="shared" si="18"/>
        <v>24</v>
      </c>
      <c r="B32" s="62">
        <v>28342.68</v>
      </c>
      <c r="C32" s="63"/>
      <c r="D32" s="62">
        <f t="shared" si="0"/>
        <v>38146.413012000005</v>
      </c>
      <c r="E32" s="66">
        <f t="shared" si="1"/>
        <v>945.62487790004445</v>
      </c>
      <c r="F32" s="62">
        <f t="shared" si="2"/>
        <v>3178.8677510000002</v>
      </c>
      <c r="G32" s="66">
        <f t="shared" si="3"/>
        <v>78.802073158337038</v>
      </c>
      <c r="H32" s="62">
        <f t="shared" si="4"/>
        <v>0</v>
      </c>
      <c r="I32" s="66">
        <f t="shared" si="5"/>
        <v>0</v>
      </c>
      <c r="J32" s="62">
        <f t="shared" si="6"/>
        <v>0</v>
      </c>
      <c r="K32" s="66">
        <f t="shared" si="7"/>
        <v>0</v>
      </c>
      <c r="L32" s="79">
        <f t="shared" si="8"/>
        <v>19.304864884615387</v>
      </c>
      <c r="M32" s="80">
        <f t="shared" si="9"/>
        <v>0.47855510015184438</v>
      </c>
      <c r="N32" s="79">
        <f t="shared" si="10"/>
        <v>9.6524324423076937</v>
      </c>
      <c r="O32" s="80">
        <f t="shared" si="11"/>
        <v>0.23927755007592219</v>
      </c>
      <c r="P32" s="79">
        <f t="shared" si="12"/>
        <v>3.8609729769230774</v>
      </c>
      <c r="Q32" s="80">
        <f t="shared" si="13"/>
        <v>9.5711020030368882E-2</v>
      </c>
      <c r="R32" s="24">
        <f t="shared" si="14"/>
        <v>19.304864884615384</v>
      </c>
      <c r="S32" s="24">
        <f t="shared" si="15"/>
        <v>0.47855510015184433</v>
      </c>
      <c r="T32" s="79">
        <f t="shared" si="16"/>
        <v>18.339621640384618</v>
      </c>
      <c r="U32" s="80">
        <f t="shared" si="17"/>
        <v>0.45462734514425213</v>
      </c>
      <c r="W32" s="37"/>
    </row>
    <row r="33" spans="1:23" x14ac:dyDescent="0.3">
      <c r="A33" s="17">
        <f t="shared" si="18"/>
        <v>25</v>
      </c>
      <c r="B33" s="62">
        <v>28342.68</v>
      </c>
      <c r="C33" s="63"/>
      <c r="D33" s="62">
        <f t="shared" si="0"/>
        <v>38146.413012000005</v>
      </c>
      <c r="E33" s="66">
        <f t="shared" si="1"/>
        <v>945.62487790004445</v>
      </c>
      <c r="F33" s="62">
        <f t="shared" si="2"/>
        <v>3178.8677510000002</v>
      </c>
      <c r="G33" s="66">
        <f t="shared" si="3"/>
        <v>78.802073158337038</v>
      </c>
      <c r="H33" s="62">
        <f t="shared" si="4"/>
        <v>0</v>
      </c>
      <c r="I33" s="66">
        <f t="shared" si="5"/>
        <v>0</v>
      </c>
      <c r="J33" s="62">
        <f t="shared" si="6"/>
        <v>0</v>
      </c>
      <c r="K33" s="66">
        <f t="shared" si="7"/>
        <v>0</v>
      </c>
      <c r="L33" s="79">
        <f t="shared" si="8"/>
        <v>19.304864884615387</v>
      </c>
      <c r="M33" s="80">
        <f t="shared" si="9"/>
        <v>0.47855510015184438</v>
      </c>
      <c r="N33" s="79">
        <f t="shared" si="10"/>
        <v>9.6524324423076937</v>
      </c>
      <c r="O33" s="80">
        <f t="shared" si="11"/>
        <v>0.23927755007592219</v>
      </c>
      <c r="P33" s="79">
        <f t="shared" si="12"/>
        <v>3.8609729769230774</v>
      </c>
      <c r="Q33" s="80">
        <f t="shared" si="13"/>
        <v>9.5711020030368882E-2</v>
      </c>
      <c r="R33" s="24">
        <f t="shared" si="14"/>
        <v>19.304864884615384</v>
      </c>
      <c r="S33" s="24">
        <f t="shared" si="15"/>
        <v>0.47855510015184433</v>
      </c>
      <c r="T33" s="79">
        <f t="shared" si="16"/>
        <v>18.339621640384618</v>
      </c>
      <c r="U33" s="80">
        <f t="shared" si="17"/>
        <v>0.45462734514425213</v>
      </c>
      <c r="W33" s="37"/>
    </row>
    <row r="34" spans="1:23" x14ac:dyDescent="0.3">
      <c r="A34" s="17">
        <f t="shared" si="18"/>
        <v>26</v>
      </c>
      <c r="B34" s="62">
        <v>28342.68</v>
      </c>
      <c r="C34" s="63"/>
      <c r="D34" s="62">
        <f t="shared" si="0"/>
        <v>38146.413012000005</v>
      </c>
      <c r="E34" s="66">
        <f t="shared" si="1"/>
        <v>945.62487790004445</v>
      </c>
      <c r="F34" s="62">
        <f t="shared" si="2"/>
        <v>3178.8677510000002</v>
      </c>
      <c r="G34" s="66">
        <f t="shared" si="3"/>
        <v>78.802073158337038</v>
      </c>
      <c r="H34" s="62">
        <f t="shared" si="4"/>
        <v>0</v>
      </c>
      <c r="I34" s="66">
        <f t="shared" si="5"/>
        <v>0</v>
      </c>
      <c r="J34" s="62">
        <f t="shared" si="6"/>
        <v>0</v>
      </c>
      <c r="K34" s="66">
        <f t="shared" si="7"/>
        <v>0</v>
      </c>
      <c r="L34" s="79">
        <f t="shared" si="8"/>
        <v>19.304864884615387</v>
      </c>
      <c r="M34" s="80">
        <f t="shared" si="9"/>
        <v>0.47855510015184438</v>
      </c>
      <c r="N34" s="79">
        <f t="shared" si="10"/>
        <v>9.6524324423076937</v>
      </c>
      <c r="O34" s="80">
        <f t="shared" si="11"/>
        <v>0.23927755007592219</v>
      </c>
      <c r="P34" s="79">
        <f t="shared" si="12"/>
        <v>3.8609729769230774</v>
      </c>
      <c r="Q34" s="80">
        <f t="shared" si="13"/>
        <v>9.5711020030368882E-2</v>
      </c>
      <c r="R34" s="24">
        <f t="shared" si="14"/>
        <v>19.304864884615384</v>
      </c>
      <c r="S34" s="24">
        <f t="shared" si="15"/>
        <v>0.47855510015184433</v>
      </c>
      <c r="T34" s="79">
        <f t="shared" si="16"/>
        <v>18.339621640384618</v>
      </c>
      <c r="U34" s="80">
        <f t="shared" si="17"/>
        <v>0.45462734514425213</v>
      </c>
      <c r="W34" s="37"/>
    </row>
    <row r="35" spans="1:23" x14ac:dyDescent="0.3">
      <c r="A35" s="17">
        <f t="shared" si="18"/>
        <v>27</v>
      </c>
      <c r="B35" s="62">
        <v>28342.68</v>
      </c>
      <c r="C35" s="63"/>
      <c r="D35" s="62">
        <f t="shared" si="0"/>
        <v>38146.413012000005</v>
      </c>
      <c r="E35" s="66">
        <f t="shared" si="1"/>
        <v>945.62487790004445</v>
      </c>
      <c r="F35" s="62">
        <f t="shared" si="2"/>
        <v>3178.8677510000002</v>
      </c>
      <c r="G35" s="66">
        <f t="shared" si="3"/>
        <v>78.802073158337038</v>
      </c>
      <c r="H35" s="62">
        <f t="shared" si="4"/>
        <v>0</v>
      </c>
      <c r="I35" s="66">
        <f t="shared" si="5"/>
        <v>0</v>
      </c>
      <c r="J35" s="62">
        <f t="shared" si="6"/>
        <v>0</v>
      </c>
      <c r="K35" s="66">
        <f t="shared" si="7"/>
        <v>0</v>
      </c>
      <c r="L35" s="79">
        <f t="shared" si="8"/>
        <v>19.304864884615387</v>
      </c>
      <c r="M35" s="80">
        <f t="shared" si="9"/>
        <v>0.47855510015184438</v>
      </c>
      <c r="N35" s="79">
        <f t="shared" si="10"/>
        <v>9.6524324423076937</v>
      </c>
      <c r="O35" s="80">
        <f t="shared" si="11"/>
        <v>0.23927755007592219</v>
      </c>
      <c r="P35" s="79">
        <f t="shared" si="12"/>
        <v>3.8609729769230774</v>
      </c>
      <c r="Q35" s="80">
        <f t="shared" si="13"/>
        <v>9.5711020030368882E-2</v>
      </c>
      <c r="R35" s="24">
        <f t="shared" si="14"/>
        <v>19.304864884615384</v>
      </c>
      <c r="S35" s="24">
        <f t="shared" si="15"/>
        <v>0.47855510015184433</v>
      </c>
      <c r="T35" s="79">
        <f t="shared" si="16"/>
        <v>18.339621640384618</v>
      </c>
      <c r="U35" s="80">
        <f t="shared" si="17"/>
        <v>0.45462734514425213</v>
      </c>
      <c r="W35" s="37"/>
    </row>
    <row r="36" spans="1:23" x14ac:dyDescent="0.3">
      <c r="A36" s="25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5"/>
      <c r="S36" s="25"/>
      <c r="T36" s="64"/>
      <c r="U36" s="65"/>
    </row>
  </sheetData>
  <dataConsolidate/>
  <mergeCells count="283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P31:Q31"/>
    <mergeCell ref="P32:Q32"/>
    <mergeCell ref="P33:Q33"/>
    <mergeCell ref="P19:Q19"/>
    <mergeCell ref="P20:Q20"/>
    <mergeCell ref="P21:Q21"/>
    <mergeCell ref="P22:Q22"/>
    <mergeCell ref="P23:Q23"/>
    <mergeCell ref="P24:Q24"/>
    <mergeCell ref="P26:Q26"/>
    <mergeCell ref="P27:Q27"/>
    <mergeCell ref="P28:Q28"/>
    <mergeCell ref="P29:Q29"/>
    <mergeCell ref="P30:Q30"/>
    <mergeCell ref="T8:U8"/>
    <mergeCell ref="T9:U9"/>
    <mergeCell ref="T10:U10"/>
    <mergeCell ref="T11:U11"/>
    <mergeCell ref="T12:U12"/>
    <mergeCell ref="T13:U13"/>
    <mergeCell ref="P13:Q13"/>
    <mergeCell ref="P14:Q14"/>
    <mergeCell ref="P15:Q15"/>
    <mergeCell ref="P16:Q16"/>
    <mergeCell ref="P17:Q17"/>
    <mergeCell ref="P18:Q18"/>
    <mergeCell ref="N36:O36"/>
    <mergeCell ref="P8:Q8"/>
    <mergeCell ref="P9:Q9"/>
    <mergeCell ref="P10:Q10"/>
    <mergeCell ref="P11:Q11"/>
    <mergeCell ref="P12:Q12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P34:Q34"/>
    <mergeCell ref="P35:Q35"/>
    <mergeCell ref="P36:Q36"/>
    <mergeCell ref="P25:Q25"/>
    <mergeCell ref="N16:O16"/>
    <mergeCell ref="N17:O17"/>
    <mergeCell ref="N18:O18"/>
    <mergeCell ref="N19:O19"/>
    <mergeCell ref="L31:M31"/>
    <mergeCell ref="L32:M32"/>
    <mergeCell ref="L33:M33"/>
    <mergeCell ref="L34:M34"/>
    <mergeCell ref="L35:M35"/>
    <mergeCell ref="N32:O32"/>
    <mergeCell ref="N33:O33"/>
    <mergeCell ref="N34:O34"/>
    <mergeCell ref="N35:O35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J33:K33"/>
    <mergeCell ref="J34:K34"/>
    <mergeCell ref="J35:K35"/>
    <mergeCell ref="J24:K24"/>
    <mergeCell ref="J25:K25"/>
    <mergeCell ref="J26:K26"/>
    <mergeCell ref="J27:K27"/>
    <mergeCell ref="J28:K28"/>
    <mergeCell ref="J29:K29"/>
    <mergeCell ref="H36:I36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J36:K36"/>
    <mergeCell ref="J30:K30"/>
    <mergeCell ref="J31:K31"/>
    <mergeCell ref="J32:K32"/>
    <mergeCell ref="H28:I28"/>
    <mergeCell ref="H29:I29"/>
    <mergeCell ref="H18:I18"/>
    <mergeCell ref="H19:I19"/>
    <mergeCell ref="H20:I20"/>
    <mergeCell ref="H21:I21"/>
    <mergeCell ref="H22:I22"/>
    <mergeCell ref="H23:I23"/>
    <mergeCell ref="P7:Q7"/>
    <mergeCell ref="J20:K20"/>
    <mergeCell ref="J21:K21"/>
    <mergeCell ref="J22:K22"/>
    <mergeCell ref="J23:K23"/>
    <mergeCell ref="L8:M8"/>
    <mergeCell ref="L11:M11"/>
    <mergeCell ref="L12:M12"/>
    <mergeCell ref="L13:M13"/>
    <mergeCell ref="L14:M14"/>
    <mergeCell ref="L15:M15"/>
    <mergeCell ref="L16:M16"/>
    <mergeCell ref="L17:M17"/>
    <mergeCell ref="L18:M18"/>
    <mergeCell ref="J18:K18"/>
    <mergeCell ref="J19:K19"/>
    <mergeCell ref="N8:O8"/>
    <mergeCell ref="N9:O9"/>
    <mergeCell ref="N10:O10"/>
    <mergeCell ref="H10:I10"/>
    <mergeCell ref="H11:I11"/>
    <mergeCell ref="H12:I12"/>
    <mergeCell ref="H13:I13"/>
    <mergeCell ref="L7:M7"/>
    <mergeCell ref="N7:O7"/>
    <mergeCell ref="N11:O11"/>
    <mergeCell ref="N12:O12"/>
    <mergeCell ref="N13:O13"/>
    <mergeCell ref="L9:M9"/>
    <mergeCell ref="F33:G33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H4:I4"/>
    <mergeCell ref="J4:K4"/>
    <mergeCell ref="J5:K5"/>
    <mergeCell ref="L5:Q5"/>
    <mergeCell ref="J6:K6"/>
    <mergeCell ref="D34:E34"/>
    <mergeCell ref="D35:E35"/>
    <mergeCell ref="D36:E36"/>
    <mergeCell ref="D7:E7"/>
    <mergeCell ref="F8:G8"/>
    <mergeCell ref="F9:G9"/>
    <mergeCell ref="F10:G10"/>
    <mergeCell ref="F11:G11"/>
    <mergeCell ref="F12:G12"/>
    <mergeCell ref="H8:I8"/>
    <mergeCell ref="H9:I9"/>
    <mergeCell ref="F19:G19"/>
    <mergeCell ref="F20:G20"/>
    <mergeCell ref="F21:G21"/>
    <mergeCell ref="F22:G22"/>
    <mergeCell ref="F23:G23"/>
    <mergeCell ref="D18:E18"/>
    <mergeCell ref="D19:E19"/>
    <mergeCell ref="D20:E20"/>
    <mergeCell ref="D21:E21"/>
    <mergeCell ref="D30:E30"/>
    <mergeCell ref="B31:C31"/>
    <mergeCell ref="B32:C32"/>
    <mergeCell ref="B18:C18"/>
    <mergeCell ref="T5:U5"/>
    <mergeCell ref="F24:G24"/>
    <mergeCell ref="F13:G13"/>
    <mergeCell ref="F14:G14"/>
    <mergeCell ref="F15:G15"/>
    <mergeCell ref="F16:G16"/>
    <mergeCell ref="F17:G17"/>
    <mergeCell ref="F18:G18"/>
    <mergeCell ref="F31:G31"/>
    <mergeCell ref="F32:G32"/>
    <mergeCell ref="T7:U7"/>
    <mergeCell ref="H14:I14"/>
    <mergeCell ref="H15:I15"/>
    <mergeCell ref="H16:I16"/>
    <mergeCell ref="H17:I17"/>
    <mergeCell ref="J17:K17"/>
    <mergeCell ref="D28:E28"/>
    <mergeCell ref="D29:E29"/>
    <mergeCell ref="D31:E31"/>
    <mergeCell ref="D32:E32"/>
    <mergeCell ref="D33:E33"/>
    <mergeCell ref="D22:E22"/>
    <mergeCell ref="D23:E23"/>
    <mergeCell ref="D24:E24"/>
    <mergeCell ref="D25:E25"/>
    <mergeCell ref="D26:E26"/>
    <mergeCell ref="D27:E27"/>
    <mergeCell ref="B36:C36"/>
    <mergeCell ref="B25:C25"/>
    <mergeCell ref="B26:C26"/>
    <mergeCell ref="B27:C2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0:C20"/>
    <mergeCell ref="B21:C21"/>
    <mergeCell ref="B22:C22"/>
    <mergeCell ref="B23:C23"/>
    <mergeCell ref="B24:C24"/>
    <mergeCell ref="B33:C33"/>
    <mergeCell ref="B34:C34"/>
    <mergeCell ref="B35:C35"/>
    <mergeCell ref="B28:C28"/>
    <mergeCell ref="B29:C29"/>
    <mergeCell ref="B30:C30"/>
    <mergeCell ref="B19:C19"/>
    <mergeCell ref="L4:Q4"/>
    <mergeCell ref="B4:E4"/>
    <mergeCell ref="B6:C6"/>
    <mergeCell ref="P6:Q6"/>
    <mergeCell ref="F5:G5"/>
    <mergeCell ref="H5:I5"/>
    <mergeCell ref="H6:I6"/>
    <mergeCell ref="B13:C13"/>
    <mergeCell ref="L10:M10"/>
    <mergeCell ref="B8:C8"/>
    <mergeCell ref="B9:C9"/>
    <mergeCell ref="B10:C10"/>
    <mergeCell ref="B17:C17"/>
    <mergeCell ref="B14:C14"/>
    <mergeCell ref="B15:C15"/>
    <mergeCell ref="B16:C16"/>
    <mergeCell ref="B11:C11"/>
    <mergeCell ref="B12:C12"/>
    <mergeCell ref="B5:C5"/>
    <mergeCell ref="D5:E5"/>
    <mergeCell ref="D6:E6"/>
    <mergeCell ref="B7:C7"/>
    <mergeCell ref="D17:E1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8554687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3.85546875" style="1" bestFit="1" customWidth="1"/>
    <col min="24" max="16384" width="8.85546875" style="1"/>
  </cols>
  <sheetData>
    <row r="1" spans="1:23" ht="16.5" x14ac:dyDescent="0.3">
      <c r="A1" s="5" t="s">
        <v>68</v>
      </c>
      <c r="B1" s="5" t="s">
        <v>1</v>
      </c>
      <c r="C1" s="5" t="s">
        <v>61</v>
      </c>
      <c r="D1" s="5"/>
      <c r="E1" s="6"/>
      <c r="G1" s="7"/>
      <c r="H1" s="7"/>
      <c r="I1" s="2"/>
      <c r="N1" s="35">
        <f>Inhoud!$C$3</f>
        <v>43374</v>
      </c>
      <c r="Q1" s="8" t="s">
        <v>19</v>
      </c>
    </row>
    <row r="2" spans="1:23" x14ac:dyDescent="0.3">
      <c r="A2" s="8"/>
      <c r="T2" s="1" t="s">
        <v>4</v>
      </c>
      <c r="U2" s="12">
        <f>'LOG4'!$U$2</f>
        <v>1.3459000000000001</v>
      </c>
    </row>
    <row r="4" spans="1:23" x14ac:dyDescent="0.3">
      <c r="A4" s="13"/>
      <c r="B4" s="69" t="s">
        <v>5</v>
      </c>
      <c r="C4" s="70"/>
      <c r="D4" s="70"/>
      <c r="E4" s="71"/>
      <c r="F4" s="14" t="s">
        <v>6</v>
      </c>
      <c r="G4" s="15"/>
      <c r="H4" s="69" t="s">
        <v>7</v>
      </c>
      <c r="I4" s="68"/>
      <c r="J4" s="69" t="s">
        <v>8</v>
      </c>
      <c r="K4" s="71"/>
      <c r="L4" s="69" t="s">
        <v>9</v>
      </c>
      <c r="M4" s="70"/>
      <c r="N4" s="70"/>
      <c r="O4" s="70"/>
      <c r="P4" s="70"/>
      <c r="Q4" s="71"/>
      <c r="R4" s="16" t="s">
        <v>10</v>
      </c>
      <c r="S4" s="16"/>
      <c r="T4" s="16"/>
      <c r="U4" s="15"/>
    </row>
    <row r="5" spans="1:23" x14ac:dyDescent="0.3">
      <c r="A5" s="17"/>
      <c r="B5" s="75">
        <v>1</v>
      </c>
      <c r="C5" s="76"/>
      <c r="D5" s="75"/>
      <c r="E5" s="76"/>
      <c r="F5" s="75"/>
      <c r="G5" s="76"/>
      <c r="H5" s="75"/>
      <c r="I5" s="76"/>
      <c r="J5" s="85" t="s">
        <v>11</v>
      </c>
      <c r="K5" s="76"/>
      <c r="L5" s="85" t="s">
        <v>12</v>
      </c>
      <c r="M5" s="86"/>
      <c r="N5" s="86"/>
      <c r="O5" s="86"/>
      <c r="P5" s="86"/>
      <c r="Q5" s="76"/>
      <c r="R5" s="18"/>
      <c r="S5" s="18"/>
      <c r="T5" s="84" t="s">
        <v>13</v>
      </c>
      <c r="U5" s="76"/>
    </row>
    <row r="6" spans="1:23" x14ac:dyDescent="0.3">
      <c r="A6" s="17"/>
      <c r="B6" s="72" t="s">
        <v>14</v>
      </c>
      <c r="C6" s="73"/>
      <c r="D6" s="83">
        <f>Inhoud!$C$3</f>
        <v>43374</v>
      </c>
      <c r="E6" s="78"/>
      <c r="F6" s="19">
        <f>D6</f>
        <v>43374</v>
      </c>
      <c r="G6" s="20"/>
      <c r="H6" s="77"/>
      <c r="I6" s="78"/>
      <c r="J6" s="77"/>
      <c r="K6" s="78"/>
      <c r="L6" s="21">
        <v>1</v>
      </c>
      <c r="M6" s="18"/>
      <c r="N6" s="22">
        <v>0.5</v>
      </c>
      <c r="O6" s="18"/>
      <c r="P6" s="74">
        <v>0.2</v>
      </c>
      <c r="Q6" s="73"/>
      <c r="R6" s="18" t="s">
        <v>7</v>
      </c>
      <c r="S6" s="18"/>
      <c r="T6" s="18"/>
      <c r="U6" s="23"/>
    </row>
    <row r="7" spans="1:23" x14ac:dyDescent="0.3">
      <c r="A7" s="17"/>
      <c r="B7" s="69"/>
      <c r="C7" s="71"/>
      <c r="D7" s="67"/>
      <c r="E7" s="68"/>
      <c r="F7" s="67"/>
      <c r="G7" s="68"/>
      <c r="H7" s="67"/>
      <c r="I7" s="68"/>
      <c r="J7" s="67"/>
      <c r="K7" s="68"/>
      <c r="L7" s="67"/>
      <c r="M7" s="68"/>
      <c r="N7" s="67"/>
      <c r="O7" s="68"/>
      <c r="P7" s="67"/>
      <c r="Q7" s="68"/>
      <c r="R7" s="13"/>
      <c r="S7" s="13"/>
      <c r="T7" s="67"/>
      <c r="U7" s="68"/>
    </row>
    <row r="8" spans="1:23" x14ac:dyDescent="0.3">
      <c r="A8" s="17">
        <v>0</v>
      </c>
      <c r="B8" s="62">
        <v>17037.73</v>
      </c>
      <c r="C8" s="63"/>
      <c r="D8" s="62">
        <f t="shared" ref="D8:D35" si="0">B8*$U$2</f>
        <v>22931.080807000002</v>
      </c>
      <c r="E8" s="66">
        <f t="shared" ref="E8:E35" si="1">D8/40.3399</f>
        <v>568.44664481072095</v>
      </c>
      <c r="F8" s="62">
        <f t="shared" ref="F8:F35" si="2">B8/12*$U$2</f>
        <v>1910.9234005833334</v>
      </c>
      <c r="G8" s="66">
        <f t="shared" ref="G8:G35" si="3">F8/40.3399</f>
        <v>47.370553734226746</v>
      </c>
      <c r="H8" s="62">
        <f t="shared" ref="H8:H35" si="4">((B8&lt;19968.2)*913.03+(B8&gt;19968.2)*(B8&lt;20424.71)*(20424.71-B8+456.51)+(B8&gt;20424.71)*(B8&lt;22659.62)*456.51+(B8&gt;22659.62)*(B8&lt;23116.13)*(23116.13-B8))/12*$U$2</f>
        <v>102.40392308333332</v>
      </c>
      <c r="I8" s="66">
        <f t="shared" ref="I8:I35" si="5">H8/40.3399</f>
        <v>2.538526944373519</v>
      </c>
      <c r="J8" s="62">
        <f t="shared" ref="J8:J35" si="6">((B8&lt;19968.2)*456.51+(B8&gt;19968.2)*(B8&lt;20196.46)*(20196.46-B8+228.26)+(B8&gt;20196.46)*(B8&lt;22659.62)*228.26+(B8&gt;22659.62)*(B8&lt;22887.88)*(22887.88-B8))/12*$U$2</f>
        <v>51.201400749999998</v>
      </c>
      <c r="K8" s="66">
        <f t="shared" ref="K8:K35" si="7">J8/40.3399</f>
        <v>1.2692495705244682</v>
      </c>
      <c r="L8" s="79">
        <f t="shared" ref="L8:L35" si="8">D8/1976</f>
        <v>11.604797979251014</v>
      </c>
      <c r="M8" s="80">
        <f t="shared" ref="M8:M35" si="9">L8/40.3399</f>
        <v>0.28767542753578995</v>
      </c>
      <c r="N8" s="79">
        <f t="shared" ref="N8:N35" si="10">L8/2</f>
        <v>5.802398989625507</v>
      </c>
      <c r="O8" s="80">
        <f t="shared" ref="O8:O35" si="11">N8/40.3399</f>
        <v>0.14383771376789498</v>
      </c>
      <c r="P8" s="79">
        <f t="shared" ref="P8:P35" si="12">L8/5</f>
        <v>2.3209595958502027</v>
      </c>
      <c r="Q8" s="80">
        <f t="shared" ref="Q8:Q35" si="13">P8/40.3399</f>
        <v>5.7535085507157996E-2</v>
      </c>
      <c r="R8" s="24">
        <f t="shared" ref="R8:R35" si="14">(F8+H8)/1976*12</f>
        <v>12.226684151821864</v>
      </c>
      <c r="S8" s="24">
        <f t="shared" ref="S8:S35" si="15">R8/40.3399</f>
        <v>0.30309158306842265</v>
      </c>
      <c r="T8" s="79">
        <f t="shared" ref="T8:T35" si="16">D8/2080</f>
        <v>11.024558080288463</v>
      </c>
      <c r="U8" s="80">
        <f t="shared" ref="U8:U35" si="17">T8/40.3399</f>
        <v>0.27329165615900047</v>
      </c>
      <c r="W8" s="37"/>
    </row>
    <row r="9" spans="1:23" x14ac:dyDescent="0.3">
      <c r="A9" s="17">
        <f t="shared" ref="A9:A35" si="18">+A8+1</f>
        <v>1</v>
      </c>
      <c r="B9" s="62">
        <v>17736.689999999999</v>
      </c>
      <c r="C9" s="63"/>
      <c r="D9" s="62">
        <f t="shared" si="0"/>
        <v>23871.811071</v>
      </c>
      <c r="E9" s="66">
        <f t="shared" si="1"/>
        <v>591.76673891110295</v>
      </c>
      <c r="F9" s="62">
        <f t="shared" si="2"/>
        <v>1989.3175892500001</v>
      </c>
      <c r="G9" s="66">
        <f t="shared" si="3"/>
        <v>49.313894909258579</v>
      </c>
      <c r="H9" s="62">
        <f t="shared" si="4"/>
        <v>102.40392308333332</v>
      </c>
      <c r="I9" s="66">
        <f t="shared" si="5"/>
        <v>2.538526944373519</v>
      </c>
      <c r="J9" s="62">
        <f t="shared" si="6"/>
        <v>51.201400749999998</v>
      </c>
      <c r="K9" s="66">
        <f t="shared" si="7"/>
        <v>1.2692495705244682</v>
      </c>
      <c r="L9" s="79">
        <f t="shared" si="8"/>
        <v>12.080876048076924</v>
      </c>
      <c r="M9" s="80">
        <f t="shared" si="9"/>
        <v>0.29947709459063915</v>
      </c>
      <c r="N9" s="79">
        <f t="shared" si="10"/>
        <v>6.0404380240384619</v>
      </c>
      <c r="O9" s="80">
        <f t="shared" si="11"/>
        <v>0.14973854729531957</v>
      </c>
      <c r="P9" s="79">
        <f t="shared" si="12"/>
        <v>2.4161752096153846</v>
      </c>
      <c r="Q9" s="80">
        <f t="shared" si="13"/>
        <v>5.9895418918127823E-2</v>
      </c>
      <c r="R9" s="24">
        <f t="shared" si="14"/>
        <v>12.702762220647774</v>
      </c>
      <c r="S9" s="24">
        <f t="shared" si="15"/>
        <v>0.31489325012327185</v>
      </c>
      <c r="T9" s="79">
        <f t="shared" si="16"/>
        <v>11.476832245673076</v>
      </c>
      <c r="U9" s="80">
        <f t="shared" si="17"/>
        <v>0.28450323986110715</v>
      </c>
      <c r="W9" s="37"/>
    </row>
    <row r="10" spans="1:23" x14ac:dyDescent="0.3">
      <c r="A10" s="17">
        <f t="shared" si="18"/>
        <v>2</v>
      </c>
      <c r="B10" s="62">
        <v>18435.650000000001</v>
      </c>
      <c r="C10" s="63"/>
      <c r="D10" s="62">
        <f t="shared" si="0"/>
        <v>24812.541335000005</v>
      </c>
      <c r="E10" s="66">
        <f t="shared" si="1"/>
        <v>615.08683301148506</v>
      </c>
      <c r="F10" s="62">
        <f t="shared" si="2"/>
        <v>2067.711777916667</v>
      </c>
      <c r="G10" s="66">
        <f t="shared" si="3"/>
        <v>51.257236084290419</v>
      </c>
      <c r="H10" s="62">
        <f t="shared" si="4"/>
        <v>102.40392308333332</v>
      </c>
      <c r="I10" s="66">
        <f t="shared" si="5"/>
        <v>2.538526944373519</v>
      </c>
      <c r="J10" s="62">
        <f t="shared" si="6"/>
        <v>51.201400749999998</v>
      </c>
      <c r="K10" s="66">
        <f t="shared" si="7"/>
        <v>1.2692495705244682</v>
      </c>
      <c r="L10" s="79">
        <f t="shared" si="8"/>
        <v>12.556954116902837</v>
      </c>
      <c r="M10" s="80">
        <f t="shared" si="9"/>
        <v>0.3112787616454884</v>
      </c>
      <c r="N10" s="79">
        <f t="shared" si="10"/>
        <v>6.2784770584514185</v>
      </c>
      <c r="O10" s="80">
        <f t="shared" si="11"/>
        <v>0.1556393808227442</v>
      </c>
      <c r="P10" s="79">
        <f t="shared" si="12"/>
        <v>2.5113908233805673</v>
      </c>
      <c r="Q10" s="80">
        <f t="shared" si="13"/>
        <v>6.2255752329097677E-2</v>
      </c>
      <c r="R10" s="24">
        <f t="shared" si="14"/>
        <v>13.178840289473687</v>
      </c>
      <c r="S10" s="24">
        <f t="shared" si="15"/>
        <v>0.3266949171781211</v>
      </c>
      <c r="T10" s="79">
        <f t="shared" si="16"/>
        <v>11.929106411057695</v>
      </c>
      <c r="U10" s="80">
        <f t="shared" si="17"/>
        <v>0.29571482356321399</v>
      </c>
      <c r="W10" s="37"/>
    </row>
    <row r="11" spans="1:23" x14ac:dyDescent="0.3">
      <c r="A11" s="17">
        <f t="shared" si="18"/>
        <v>3</v>
      </c>
      <c r="B11" s="62">
        <v>19134.62</v>
      </c>
      <c r="C11" s="63"/>
      <c r="D11" s="62">
        <f t="shared" si="0"/>
        <v>25753.285058000001</v>
      </c>
      <c r="E11" s="66">
        <f t="shared" si="1"/>
        <v>638.4072607517619</v>
      </c>
      <c r="F11" s="62">
        <f t="shared" si="2"/>
        <v>2146.1070881666665</v>
      </c>
      <c r="G11" s="66">
        <f t="shared" si="3"/>
        <v>53.200605062646822</v>
      </c>
      <c r="H11" s="62">
        <f t="shared" si="4"/>
        <v>102.40392308333332</v>
      </c>
      <c r="I11" s="66">
        <f t="shared" si="5"/>
        <v>2.538526944373519</v>
      </c>
      <c r="J11" s="62">
        <f t="shared" si="6"/>
        <v>51.201400749999998</v>
      </c>
      <c r="K11" s="66">
        <f t="shared" si="7"/>
        <v>1.2692495705244682</v>
      </c>
      <c r="L11" s="79">
        <f t="shared" si="8"/>
        <v>13.033038996963564</v>
      </c>
      <c r="M11" s="80">
        <f t="shared" si="9"/>
        <v>0.32308059754643825</v>
      </c>
      <c r="N11" s="79">
        <f t="shared" si="10"/>
        <v>6.5165194984817818</v>
      </c>
      <c r="O11" s="80">
        <f t="shared" si="11"/>
        <v>0.16154029877321913</v>
      </c>
      <c r="P11" s="79">
        <f t="shared" si="12"/>
        <v>2.6066077993927128</v>
      </c>
      <c r="Q11" s="80">
        <f t="shared" si="13"/>
        <v>6.4616119509287653E-2</v>
      </c>
      <c r="R11" s="24">
        <f t="shared" si="14"/>
        <v>13.654925169534412</v>
      </c>
      <c r="S11" s="24">
        <f t="shared" si="15"/>
        <v>0.3384967530790709</v>
      </c>
      <c r="T11" s="79">
        <f t="shared" si="16"/>
        <v>12.381387047115386</v>
      </c>
      <c r="U11" s="80">
        <f t="shared" si="17"/>
        <v>0.3069265676691163</v>
      </c>
      <c r="W11" s="37"/>
    </row>
    <row r="12" spans="1:23" x14ac:dyDescent="0.3">
      <c r="A12" s="17">
        <f t="shared" si="18"/>
        <v>4</v>
      </c>
      <c r="B12" s="62">
        <v>19833.580000000002</v>
      </c>
      <c r="C12" s="63"/>
      <c r="D12" s="62">
        <f t="shared" si="0"/>
        <v>26694.015322000003</v>
      </c>
      <c r="E12" s="66">
        <f t="shared" si="1"/>
        <v>661.727354852144</v>
      </c>
      <c r="F12" s="62">
        <f t="shared" si="2"/>
        <v>2224.5012768333336</v>
      </c>
      <c r="G12" s="66">
        <f t="shared" si="3"/>
        <v>55.143946237678662</v>
      </c>
      <c r="H12" s="62">
        <f t="shared" si="4"/>
        <v>102.40392308333332</v>
      </c>
      <c r="I12" s="66">
        <f t="shared" si="5"/>
        <v>2.538526944373519</v>
      </c>
      <c r="J12" s="62">
        <f t="shared" si="6"/>
        <v>51.201400749999998</v>
      </c>
      <c r="K12" s="66">
        <f t="shared" si="7"/>
        <v>1.2692495705244682</v>
      </c>
      <c r="L12" s="79">
        <f t="shared" si="8"/>
        <v>13.509117065789475</v>
      </c>
      <c r="M12" s="80">
        <f t="shared" si="9"/>
        <v>0.33488226460128745</v>
      </c>
      <c r="N12" s="79">
        <f t="shared" si="10"/>
        <v>6.7545585328947375</v>
      </c>
      <c r="O12" s="80">
        <f t="shared" si="11"/>
        <v>0.16744113230064372</v>
      </c>
      <c r="P12" s="79">
        <f t="shared" si="12"/>
        <v>2.7018234131578951</v>
      </c>
      <c r="Q12" s="80">
        <f t="shared" si="13"/>
        <v>6.6976452920257487E-2</v>
      </c>
      <c r="R12" s="24">
        <f t="shared" si="14"/>
        <v>14.131003238360325</v>
      </c>
      <c r="S12" s="24">
        <f t="shared" si="15"/>
        <v>0.35029842013392015</v>
      </c>
      <c r="T12" s="79">
        <f t="shared" si="16"/>
        <v>12.833661212500001</v>
      </c>
      <c r="U12" s="80">
        <f t="shared" si="17"/>
        <v>0.31813815137122303</v>
      </c>
      <c r="W12" s="37"/>
    </row>
    <row r="13" spans="1:23" x14ac:dyDescent="0.3">
      <c r="A13" s="17">
        <f t="shared" si="18"/>
        <v>5</v>
      </c>
      <c r="B13" s="62">
        <v>19833.580000000002</v>
      </c>
      <c r="C13" s="63"/>
      <c r="D13" s="62">
        <f t="shared" si="0"/>
        <v>26694.015322000003</v>
      </c>
      <c r="E13" s="66">
        <f t="shared" si="1"/>
        <v>661.727354852144</v>
      </c>
      <c r="F13" s="62">
        <f t="shared" si="2"/>
        <v>2224.5012768333336</v>
      </c>
      <c r="G13" s="66">
        <f t="shared" si="3"/>
        <v>55.143946237678662</v>
      </c>
      <c r="H13" s="62">
        <f t="shared" si="4"/>
        <v>102.40392308333332</v>
      </c>
      <c r="I13" s="66">
        <f t="shared" si="5"/>
        <v>2.538526944373519</v>
      </c>
      <c r="J13" s="62">
        <f t="shared" si="6"/>
        <v>51.201400749999998</v>
      </c>
      <c r="K13" s="66">
        <f t="shared" si="7"/>
        <v>1.2692495705244682</v>
      </c>
      <c r="L13" s="79">
        <f t="shared" si="8"/>
        <v>13.509117065789475</v>
      </c>
      <c r="M13" s="80">
        <f t="shared" si="9"/>
        <v>0.33488226460128745</v>
      </c>
      <c r="N13" s="79">
        <f t="shared" si="10"/>
        <v>6.7545585328947375</v>
      </c>
      <c r="O13" s="80">
        <f t="shared" si="11"/>
        <v>0.16744113230064372</v>
      </c>
      <c r="P13" s="79">
        <f t="shared" si="12"/>
        <v>2.7018234131578951</v>
      </c>
      <c r="Q13" s="80">
        <f t="shared" si="13"/>
        <v>6.6976452920257487E-2</v>
      </c>
      <c r="R13" s="24">
        <f t="shared" si="14"/>
        <v>14.131003238360325</v>
      </c>
      <c r="S13" s="24">
        <f t="shared" si="15"/>
        <v>0.35029842013392015</v>
      </c>
      <c r="T13" s="79">
        <f t="shared" si="16"/>
        <v>12.833661212500001</v>
      </c>
      <c r="U13" s="80">
        <f t="shared" si="17"/>
        <v>0.31813815137122303</v>
      </c>
      <c r="W13" s="37"/>
    </row>
    <row r="14" spans="1:23" x14ac:dyDescent="0.3">
      <c r="A14" s="17">
        <f t="shared" si="18"/>
        <v>6</v>
      </c>
      <c r="B14" s="62">
        <v>20829.810000000001</v>
      </c>
      <c r="C14" s="63"/>
      <c r="D14" s="62">
        <f t="shared" si="0"/>
        <v>28034.841279000004</v>
      </c>
      <c r="E14" s="66">
        <f t="shared" si="1"/>
        <v>694.9655621109622</v>
      </c>
      <c r="F14" s="62">
        <f t="shared" si="2"/>
        <v>2336.2367732500002</v>
      </c>
      <c r="G14" s="66">
        <f t="shared" si="3"/>
        <v>57.913796842580176</v>
      </c>
      <c r="H14" s="62">
        <f t="shared" si="4"/>
        <v>51.201400749999998</v>
      </c>
      <c r="I14" s="66">
        <f t="shared" si="5"/>
        <v>1.2692495705244682</v>
      </c>
      <c r="J14" s="62">
        <f t="shared" si="6"/>
        <v>25.601261166666667</v>
      </c>
      <c r="K14" s="66">
        <f t="shared" si="7"/>
        <v>0.63463868692452552</v>
      </c>
      <c r="L14" s="79">
        <f t="shared" si="8"/>
        <v>14.187672712044536</v>
      </c>
      <c r="M14" s="80">
        <f t="shared" si="9"/>
        <v>0.35170321969178248</v>
      </c>
      <c r="N14" s="79">
        <f t="shared" si="10"/>
        <v>7.0938363560222681</v>
      </c>
      <c r="O14" s="80">
        <f t="shared" si="11"/>
        <v>0.17585160984589124</v>
      </c>
      <c r="P14" s="79">
        <f t="shared" si="12"/>
        <v>2.8375345424089073</v>
      </c>
      <c r="Q14" s="80">
        <f t="shared" si="13"/>
        <v>7.0340643938356498E-2</v>
      </c>
      <c r="R14" s="24">
        <f t="shared" si="14"/>
        <v>14.498612392712552</v>
      </c>
      <c r="S14" s="24">
        <f t="shared" si="15"/>
        <v>0.35941121303504847</v>
      </c>
      <c r="T14" s="79">
        <f t="shared" si="16"/>
        <v>13.478289076442309</v>
      </c>
      <c r="U14" s="80">
        <f t="shared" si="17"/>
        <v>0.33411805870719335</v>
      </c>
      <c r="W14" s="37"/>
    </row>
    <row r="15" spans="1:23" x14ac:dyDescent="0.3">
      <c r="A15" s="17">
        <f t="shared" si="18"/>
        <v>7</v>
      </c>
      <c r="B15" s="62">
        <v>20829.810000000001</v>
      </c>
      <c r="C15" s="63"/>
      <c r="D15" s="62">
        <f t="shared" si="0"/>
        <v>28034.841279000004</v>
      </c>
      <c r="E15" s="66">
        <f t="shared" si="1"/>
        <v>694.9655621109622</v>
      </c>
      <c r="F15" s="62">
        <f t="shared" si="2"/>
        <v>2336.2367732500002</v>
      </c>
      <c r="G15" s="66">
        <f t="shared" si="3"/>
        <v>57.913796842580176</v>
      </c>
      <c r="H15" s="62">
        <f t="shared" si="4"/>
        <v>51.201400749999998</v>
      </c>
      <c r="I15" s="66">
        <f t="shared" si="5"/>
        <v>1.2692495705244682</v>
      </c>
      <c r="J15" s="62">
        <f t="shared" si="6"/>
        <v>25.601261166666667</v>
      </c>
      <c r="K15" s="66">
        <f t="shared" si="7"/>
        <v>0.63463868692452552</v>
      </c>
      <c r="L15" s="79">
        <f t="shared" si="8"/>
        <v>14.187672712044536</v>
      </c>
      <c r="M15" s="80">
        <f t="shared" si="9"/>
        <v>0.35170321969178248</v>
      </c>
      <c r="N15" s="79">
        <f t="shared" si="10"/>
        <v>7.0938363560222681</v>
      </c>
      <c r="O15" s="80">
        <f t="shared" si="11"/>
        <v>0.17585160984589124</v>
      </c>
      <c r="P15" s="79">
        <f t="shared" si="12"/>
        <v>2.8375345424089073</v>
      </c>
      <c r="Q15" s="80">
        <f t="shared" si="13"/>
        <v>7.0340643938356498E-2</v>
      </c>
      <c r="R15" s="24">
        <f t="shared" si="14"/>
        <v>14.498612392712552</v>
      </c>
      <c r="S15" s="24">
        <f t="shared" si="15"/>
        <v>0.35941121303504847</v>
      </c>
      <c r="T15" s="79">
        <f t="shared" si="16"/>
        <v>13.478289076442309</v>
      </c>
      <c r="U15" s="80">
        <f t="shared" si="17"/>
        <v>0.33411805870719335</v>
      </c>
      <c r="W15" s="37"/>
    </row>
    <row r="16" spans="1:23" x14ac:dyDescent="0.3">
      <c r="A16" s="17">
        <f t="shared" si="18"/>
        <v>8</v>
      </c>
      <c r="B16" s="62">
        <v>21826.03</v>
      </c>
      <c r="C16" s="63"/>
      <c r="D16" s="62">
        <f t="shared" si="0"/>
        <v>29375.653777</v>
      </c>
      <c r="E16" s="66">
        <f t="shared" si="1"/>
        <v>728.20343572988531</v>
      </c>
      <c r="F16" s="62">
        <f t="shared" si="2"/>
        <v>2447.9711480833334</v>
      </c>
      <c r="G16" s="66">
        <f t="shared" si="3"/>
        <v>60.683619644157112</v>
      </c>
      <c r="H16" s="62">
        <f t="shared" si="4"/>
        <v>51.201400749999998</v>
      </c>
      <c r="I16" s="66">
        <f t="shared" si="5"/>
        <v>1.2692495705244682</v>
      </c>
      <c r="J16" s="62">
        <f t="shared" si="6"/>
        <v>25.601261166666667</v>
      </c>
      <c r="K16" s="66">
        <f t="shared" si="7"/>
        <v>0.63463868692452552</v>
      </c>
      <c r="L16" s="79">
        <f t="shared" si="8"/>
        <v>14.866221547064777</v>
      </c>
      <c r="M16" s="80">
        <f t="shared" si="9"/>
        <v>0.36852400593617674</v>
      </c>
      <c r="N16" s="79">
        <f t="shared" si="10"/>
        <v>7.4331107735323885</v>
      </c>
      <c r="O16" s="80">
        <f t="shared" si="11"/>
        <v>0.18426200296808837</v>
      </c>
      <c r="P16" s="79">
        <f t="shared" si="12"/>
        <v>2.9732443094129555</v>
      </c>
      <c r="Q16" s="80">
        <f t="shared" si="13"/>
        <v>7.3704801187235353E-2</v>
      </c>
      <c r="R16" s="24">
        <f t="shared" si="14"/>
        <v>15.177161227732794</v>
      </c>
      <c r="S16" s="24">
        <f t="shared" si="15"/>
        <v>0.37623199927944279</v>
      </c>
      <c r="T16" s="79">
        <f t="shared" si="16"/>
        <v>14.122910469711538</v>
      </c>
      <c r="U16" s="80">
        <f t="shared" si="17"/>
        <v>0.35009780563936793</v>
      </c>
      <c r="W16" s="37"/>
    </row>
    <row r="17" spans="1:23" x14ac:dyDescent="0.3">
      <c r="A17" s="17">
        <f t="shared" si="18"/>
        <v>9</v>
      </c>
      <c r="B17" s="62">
        <v>21826.03</v>
      </c>
      <c r="C17" s="63"/>
      <c r="D17" s="62">
        <f t="shared" si="0"/>
        <v>29375.653777</v>
      </c>
      <c r="E17" s="66">
        <f t="shared" si="1"/>
        <v>728.20343572988531</v>
      </c>
      <c r="F17" s="62">
        <f t="shared" si="2"/>
        <v>2447.9711480833334</v>
      </c>
      <c r="G17" s="66">
        <f t="shared" si="3"/>
        <v>60.683619644157112</v>
      </c>
      <c r="H17" s="62">
        <f t="shared" si="4"/>
        <v>51.201400749999998</v>
      </c>
      <c r="I17" s="66">
        <f t="shared" si="5"/>
        <v>1.2692495705244682</v>
      </c>
      <c r="J17" s="62">
        <f t="shared" si="6"/>
        <v>25.601261166666667</v>
      </c>
      <c r="K17" s="66">
        <f t="shared" si="7"/>
        <v>0.63463868692452552</v>
      </c>
      <c r="L17" s="79">
        <f t="shared" si="8"/>
        <v>14.866221547064777</v>
      </c>
      <c r="M17" s="80">
        <f t="shared" si="9"/>
        <v>0.36852400593617674</v>
      </c>
      <c r="N17" s="79">
        <f t="shared" si="10"/>
        <v>7.4331107735323885</v>
      </c>
      <c r="O17" s="80">
        <f t="shared" si="11"/>
        <v>0.18426200296808837</v>
      </c>
      <c r="P17" s="79">
        <f t="shared" si="12"/>
        <v>2.9732443094129555</v>
      </c>
      <c r="Q17" s="80">
        <f t="shared" si="13"/>
        <v>7.3704801187235353E-2</v>
      </c>
      <c r="R17" s="24">
        <f t="shared" si="14"/>
        <v>15.177161227732794</v>
      </c>
      <c r="S17" s="24">
        <f t="shared" si="15"/>
        <v>0.37623199927944279</v>
      </c>
      <c r="T17" s="79">
        <f t="shared" si="16"/>
        <v>14.122910469711538</v>
      </c>
      <c r="U17" s="80">
        <f t="shared" si="17"/>
        <v>0.35009780563936793</v>
      </c>
      <c r="W17" s="37"/>
    </row>
    <row r="18" spans="1:23" x14ac:dyDescent="0.3">
      <c r="A18" s="17">
        <f t="shared" si="18"/>
        <v>10</v>
      </c>
      <c r="B18" s="62">
        <v>22822.25</v>
      </c>
      <c r="C18" s="63"/>
      <c r="D18" s="62">
        <f t="shared" si="0"/>
        <v>30716.466275000002</v>
      </c>
      <c r="E18" s="66">
        <f t="shared" si="1"/>
        <v>761.44130934880855</v>
      </c>
      <c r="F18" s="62">
        <f t="shared" si="2"/>
        <v>2559.7055229166672</v>
      </c>
      <c r="G18" s="66">
        <f t="shared" si="3"/>
        <v>63.453442445734055</v>
      </c>
      <c r="H18" s="62">
        <f t="shared" si="4"/>
        <v>32.961091000000117</v>
      </c>
      <c r="I18" s="66">
        <f t="shared" si="5"/>
        <v>0.81708410283615274</v>
      </c>
      <c r="J18" s="62">
        <f t="shared" si="6"/>
        <v>7.3609514166667811</v>
      </c>
      <c r="K18" s="66">
        <f t="shared" si="7"/>
        <v>0.18247321923620982</v>
      </c>
      <c r="L18" s="79">
        <f t="shared" si="8"/>
        <v>15.544770382085021</v>
      </c>
      <c r="M18" s="80">
        <f t="shared" si="9"/>
        <v>0.38534479218057111</v>
      </c>
      <c r="N18" s="79">
        <f t="shared" si="10"/>
        <v>7.7723851910425106</v>
      </c>
      <c r="O18" s="80">
        <f t="shared" si="11"/>
        <v>0.19267239609028555</v>
      </c>
      <c r="P18" s="79">
        <f t="shared" si="12"/>
        <v>3.1089540764170041</v>
      </c>
      <c r="Q18" s="80">
        <f t="shared" si="13"/>
        <v>7.7068958436114221E-2</v>
      </c>
      <c r="R18" s="24">
        <f t="shared" si="14"/>
        <v>15.744938950910935</v>
      </c>
      <c r="S18" s="24">
        <f t="shared" si="15"/>
        <v>0.3903068413880782</v>
      </c>
      <c r="T18" s="79">
        <f t="shared" si="16"/>
        <v>14.767531862980771</v>
      </c>
      <c r="U18" s="80">
        <f t="shared" si="17"/>
        <v>0.36607755257154262</v>
      </c>
      <c r="W18" s="37"/>
    </row>
    <row r="19" spans="1:23" x14ac:dyDescent="0.3">
      <c r="A19" s="17">
        <f t="shared" si="18"/>
        <v>11</v>
      </c>
      <c r="B19" s="62">
        <v>22822.25</v>
      </c>
      <c r="C19" s="63"/>
      <c r="D19" s="62">
        <f t="shared" si="0"/>
        <v>30716.466275000002</v>
      </c>
      <c r="E19" s="66">
        <f t="shared" si="1"/>
        <v>761.44130934880855</v>
      </c>
      <c r="F19" s="62">
        <f t="shared" si="2"/>
        <v>2559.7055229166672</v>
      </c>
      <c r="G19" s="66">
        <f t="shared" si="3"/>
        <v>63.453442445734055</v>
      </c>
      <c r="H19" s="62">
        <f t="shared" si="4"/>
        <v>32.961091000000117</v>
      </c>
      <c r="I19" s="66">
        <f t="shared" si="5"/>
        <v>0.81708410283615274</v>
      </c>
      <c r="J19" s="62">
        <f t="shared" si="6"/>
        <v>7.3609514166667811</v>
      </c>
      <c r="K19" s="66">
        <f t="shared" si="7"/>
        <v>0.18247321923620982</v>
      </c>
      <c r="L19" s="79">
        <f t="shared" si="8"/>
        <v>15.544770382085021</v>
      </c>
      <c r="M19" s="80">
        <f t="shared" si="9"/>
        <v>0.38534479218057111</v>
      </c>
      <c r="N19" s="79">
        <f t="shared" si="10"/>
        <v>7.7723851910425106</v>
      </c>
      <c r="O19" s="80">
        <f t="shared" si="11"/>
        <v>0.19267239609028555</v>
      </c>
      <c r="P19" s="79">
        <f t="shared" si="12"/>
        <v>3.1089540764170041</v>
      </c>
      <c r="Q19" s="80">
        <f t="shared" si="13"/>
        <v>7.7068958436114221E-2</v>
      </c>
      <c r="R19" s="24">
        <f t="shared" si="14"/>
        <v>15.744938950910935</v>
      </c>
      <c r="S19" s="24">
        <f t="shared" si="15"/>
        <v>0.3903068413880782</v>
      </c>
      <c r="T19" s="79">
        <f t="shared" si="16"/>
        <v>14.767531862980771</v>
      </c>
      <c r="U19" s="80">
        <f t="shared" si="17"/>
        <v>0.36607755257154262</v>
      </c>
      <c r="W19" s="37"/>
    </row>
    <row r="20" spans="1:23" x14ac:dyDescent="0.3">
      <c r="A20" s="17">
        <f t="shared" si="18"/>
        <v>12</v>
      </c>
      <c r="B20" s="62">
        <v>23818.48</v>
      </c>
      <c r="C20" s="63"/>
      <c r="D20" s="62">
        <f t="shared" si="0"/>
        <v>32057.292232000003</v>
      </c>
      <c r="E20" s="66">
        <f t="shared" si="1"/>
        <v>794.67951660762674</v>
      </c>
      <c r="F20" s="62">
        <f t="shared" si="2"/>
        <v>2671.4410193333333</v>
      </c>
      <c r="G20" s="66">
        <f t="shared" si="3"/>
        <v>66.223293050635561</v>
      </c>
      <c r="H20" s="62">
        <f t="shared" si="4"/>
        <v>0</v>
      </c>
      <c r="I20" s="66">
        <f t="shared" si="5"/>
        <v>0</v>
      </c>
      <c r="J20" s="62">
        <f t="shared" si="6"/>
        <v>0</v>
      </c>
      <c r="K20" s="66">
        <f t="shared" si="7"/>
        <v>0</v>
      </c>
      <c r="L20" s="79">
        <f t="shared" si="8"/>
        <v>16.223326028340082</v>
      </c>
      <c r="M20" s="80">
        <f t="shared" si="9"/>
        <v>0.40216574727106619</v>
      </c>
      <c r="N20" s="79">
        <f t="shared" si="10"/>
        <v>8.1116630141700412</v>
      </c>
      <c r="O20" s="80">
        <f t="shared" si="11"/>
        <v>0.20108287363553309</v>
      </c>
      <c r="P20" s="79">
        <f t="shared" si="12"/>
        <v>3.2446652056680163</v>
      </c>
      <c r="Q20" s="80">
        <f t="shared" si="13"/>
        <v>8.0433149454213232E-2</v>
      </c>
      <c r="R20" s="24">
        <f t="shared" si="14"/>
        <v>16.223326028340079</v>
      </c>
      <c r="S20" s="24">
        <f t="shared" si="15"/>
        <v>0.40216574727106608</v>
      </c>
      <c r="T20" s="79">
        <f t="shared" si="16"/>
        <v>15.412159726923079</v>
      </c>
      <c r="U20" s="80">
        <f t="shared" si="17"/>
        <v>0.38205745990751289</v>
      </c>
      <c r="W20" s="37"/>
    </row>
    <row r="21" spans="1:23" x14ac:dyDescent="0.3">
      <c r="A21" s="17">
        <f t="shared" si="18"/>
        <v>13</v>
      </c>
      <c r="B21" s="62">
        <v>23818.48</v>
      </c>
      <c r="C21" s="63"/>
      <c r="D21" s="62">
        <f t="shared" si="0"/>
        <v>32057.292232000003</v>
      </c>
      <c r="E21" s="66">
        <f t="shared" si="1"/>
        <v>794.67951660762674</v>
      </c>
      <c r="F21" s="62">
        <f t="shared" si="2"/>
        <v>2671.4410193333333</v>
      </c>
      <c r="G21" s="66">
        <f t="shared" si="3"/>
        <v>66.223293050635561</v>
      </c>
      <c r="H21" s="62">
        <f t="shared" si="4"/>
        <v>0</v>
      </c>
      <c r="I21" s="66">
        <f t="shared" si="5"/>
        <v>0</v>
      </c>
      <c r="J21" s="62">
        <f t="shared" si="6"/>
        <v>0</v>
      </c>
      <c r="K21" s="66">
        <f t="shared" si="7"/>
        <v>0</v>
      </c>
      <c r="L21" s="79">
        <f t="shared" si="8"/>
        <v>16.223326028340082</v>
      </c>
      <c r="M21" s="80">
        <f t="shared" si="9"/>
        <v>0.40216574727106619</v>
      </c>
      <c r="N21" s="79">
        <f t="shared" si="10"/>
        <v>8.1116630141700412</v>
      </c>
      <c r="O21" s="80">
        <f t="shared" si="11"/>
        <v>0.20108287363553309</v>
      </c>
      <c r="P21" s="79">
        <f t="shared" si="12"/>
        <v>3.2446652056680163</v>
      </c>
      <c r="Q21" s="80">
        <f t="shared" si="13"/>
        <v>8.0433149454213232E-2</v>
      </c>
      <c r="R21" s="24">
        <f t="shared" si="14"/>
        <v>16.223326028340079</v>
      </c>
      <c r="S21" s="24">
        <f t="shared" si="15"/>
        <v>0.40216574727106608</v>
      </c>
      <c r="T21" s="79">
        <f t="shared" si="16"/>
        <v>15.412159726923079</v>
      </c>
      <c r="U21" s="80">
        <f t="shared" si="17"/>
        <v>0.38205745990751289</v>
      </c>
      <c r="W21" s="37"/>
    </row>
    <row r="22" spans="1:23" x14ac:dyDescent="0.3">
      <c r="A22" s="17">
        <f t="shared" si="18"/>
        <v>14</v>
      </c>
      <c r="B22" s="62">
        <v>24814.7</v>
      </c>
      <c r="C22" s="63"/>
      <c r="D22" s="62">
        <f t="shared" si="0"/>
        <v>33398.104730000006</v>
      </c>
      <c r="E22" s="66">
        <f t="shared" si="1"/>
        <v>827.91739022655008</v>
      </c>
      <c r="F22" s="62">
        <f t="shared" si="2"/>
        <v>2783.175394166667</v>
      </c>
      <c r="G22" s="66">
        <f t="shared" si="3"/>
        <v>68.993115852212497</v>
      </c>
      <c r="H22" s="62">
        <f t="shared" si="4"/>
        <v>0</v>
      </c>
      <c r="I22" s="66">
        <f t="shared" si="5"/>
        <v>0</v>
      </c>
      <c r="J22" s="62">
        <f t="shared" si="6"/>
        <v>0</v>
      </c>
      <c r="K22" s="66">
        <f t="shared" si="7"/>
        <v>0</v>
      </c>
      <c r="L22" s="79">
        <f t="shared" si="8"/>
        <v>16.901874863360327</v>
      </c>
      <c r="M22" s="80">
        <f t="shared" si="9"/>
        <v>0.41898653351546056</v>
      </c>
      <c r="N22" s="79">
        <f t="shared" si="10"/>
        <v>8.4509374316801633</v>
      </c>
      <c r="O22" s="80">
        <f t="shared" si="11"/>
        <v>0.20949326675773028</v>
      </c>
      <c r="P22" s="79">
        <f t="shared" si="12"/>
        <v>3.3803749726720653</v>
      </c>
      <c r="Q22" s="80">
        <f t="shared" si="13"/>
        <v>8.3797306703092114E-2</v>
      </c>
      <c r="R22" s="24">
        <f t="shared" si="14"/>
        <v>16.901874863360327</v>
      </c>
      <c r="S22" s="24">
        <f t="shared" si="15"/>
        <v>0.41898653351546056</v>
      </c>
      <c r="T22" s="79">
        <f t="shared" si="16"/>
        <v>16.056781120192312</v>
      </c>
      <c r="U22" s="80">
        <f t="shared" si="17"/>
        <v>0.39803720683968757</v>
      </c>
      <c r="W22" s="37"/>
    </row>
    <row r="23" spans="1:23" x14ac:dyDescent="0.3">
      <c r="A23" s="17">
        <f t="shared" si="18"/>
        <v>15</v>
      </c>
      <c r="B23" s="62">
        <v>24814.7</v>
      </c>
      <c r="C23" s="63"/>
      <c r="D23" s="62">
        <f t="shared" si="0"/>
        <v>33398.104730000006</v>
      </c>
      <c r="E23" s="66">
        <f t="shared" si="1"/>
        <v>827.91739022655008</v>
      </c>
      <c r="F23" s="62">
        <f t="shared" si="2"/>
        <v>2783.175394166667</v>
      </c>
      <c r="G23" s="66">
        <f t="shared" si="3"/>
        <v>68.993115852212497</v>
      </c>
      <c r="H23" s="62">
        <f t="shared" si="4"/>
        <v>0</v>
      </c>
      <c r="I23" s="66">
        <f t="shared" si="5"/>
        <v>0</v>
      </c>
      <c r="J23" s="62">
        <f t="shared" si="6"/>
        <v>0</v>
      </c>
      <c r="K23" s="66">
        <f t="shared" si="7"/>
        <v>0</v>
      </c>
      <c r="L23" s="79">
        <f t="shared" si="8"/>
        <v>16.901874863360327</v>
      </c>
      <c r="M23" s="80">
        <f t="shared" si="9"/>
        <v>0.41898653351546056</v>
      </c>
      <c r="N23" s="79">
        <f t="shared" si="10"/>
        <v>8.4509374316801633</v>
      </c>
      <c r="O23" s="80">
        <f t="shared" si="11"/>
        <v>0.20949326675773028</v>
      </c>
      <c r="P23" s="79">
        <f t="shared" si="12"/>
        <v>3.3803749726720653</v>
      </c>
      <c r="Q23" s="80">
        <f t="shared" si="13"/>
        <v>8.3797306703092114E-2</v>
      </c>
      <c r="R23" s="24">
        <f t="shared" si="14"/>
        <v>16.901874863360327</v>
      </c>
      <c r="S23" s="24">
        <f t="shared" si="15"/>
        <v>0.41898653351546056</v>
      </c>
      <c r="T23" s="79">
        <f t="shared" si="16"/>
        <v>16.056781120192312</v>
      </c>
      <c r="U23" s="80">
        <f t="shared" si="17"/>
        <v>0.39803720683968757</v>
      </c>
      <c r="W23" s="37"/>
    </row>
    <row r="24" spans="1:23" x14ac:dyDescent="0.3">
      <c r="A24" s="17">
        <f t="shared" si="18"/>
        <v>16</v>
      </c>
      <c r="B24" s="62">
        <v>25810.92</v>
      </c>
      <c r="C24" s="63"/>
      <c r="D24" s="62">
        <f t="shared" si="0"/>
        <v>34738.917227999998</v>
      </c>
      <c r="E24" s="66">
        <f t="shared" si="1"/>
        <v>861.15526384547309</v>
      </c>
      <c r="F24" s="62">
        <f t="shared" si="2"/>
        <v>2894.9097689999999</v>
      </c>
      <c r="G24" s="66">
        <f t="shared" si="3"/>
        <v>71.762938653789419</v>
      </c>
      <c r="H24" s="62">
        <f t="shared" si="4"/>
        <v>0</v>
      </c>
      <c r="I24" s="66">
        <f t="shared" si="5"/>
        <v>0</v>
      </c>
      <c r="J24" s="62">
        <f t="shared" si="6"/>
        <v>0</v>
      </c>
      <c r="K24" s="66">
        <f t="shared" si="7"/>
        <v>0</v>
      </c>
      <c r="L24" s="79">
        <f t="shared" si="8"/>
        <v>17.580423698380567</v>
      </c>
      <c r="M24" s="80">
        <f t="shared" si="9"/>
        <v>0.43580731975985482</v>
      </c>
      <c r="N24" s="79">
        <f t="shared" si="10"/>
        <v>8.7902118491902836</v>
      </c>
      <c r="O24" s="80">
        <f t="shared" si="11"/>
        <v>0.21790365987992741</v>
      </c>
      <c r="P24" s="79">
        <f t="shared" si="12"/>
        <v>3.5160847396761135</v>
      </c>
      <c r="Q24" s="80">
        <f t="shared" si="13"/>
        <v>8.7161463951970969E-2</v>
      </c>
      <c r="R24" s="24">
        <f t="shared" si="14"/>
        <v>17.580423698380564</v>
      </c>
      <c r="S24" s="24">
        <f t="shared" si="15"/>
        <v>0.43580731975985471</v>
      </c>
      <c r="T24" s="79">
        <f t="shared" si="16"/>
        <v>16.701402513461538</v>
      </c>
      <c r="U24" s="80">
        <f t="shared" si="17"/>
        <v>0.41401695377186204</v>
      </c>
      <c r="W24" s="37"/>
    </row>
    <row r="25" spans="1:23" x14ac:dyDescent="0.3">
      <c r="A25" s="17">
        <f t="shared" si="18"/>
        <v>17</v>
      </c>
      <c r="B25" s="62">
        <v>25810.92</v>
      </c>
      <c r="C25" s="63"/>
      <c r="D25" s="62">
        <f t="shared" si="0"/>
        <v>34738.917227999998</v>
      </c>
      <c r="E25" s="66">
        <f t="shared" si="1"/>
        <v>861.15526384547309</v>
      </c>
      <c r="F25" s="62">
        <f t="shared" si="2"/>
        <v>2894.9097689999999</v>
      </c>
      <c r="G25" s="66">
        <f t="shared" si="3"/>
        <v>71.762938653789419</v>
      </c>
      <c r="H25" s="62">
        <f t="shared" si="4"/>
        <v>0</v>
      </c>
      <c r="I25" s="66">
        <f t="shared" si="5"/>
        <v>0</v>
      </c>
      <c r="J25" s="62">
        <f t="shared" si="6"/>
        <v>0</v>
      </c>
      <c r="K25" s="66">
        <f t="shared" si="7"/>
        <v>0</v>
      </c>
      <c r="L25" s="79">
        <f t="shared" si="8"/>
        <v>17.580423698380567</v>
      </c>
      <c r="M25" s="80">
        <f t="shared" si="9"/>
        <v>0.43580731975985482</v>
      </c>
      <c r="N25" s="79">
        <f t="shared" si="10"/>
        <v>8.7902118491902836</v>
      </c>
      <c r="O25" s="80">
        <f t="shared" si="11"/>
        <v>0.21790365987992741</v>
      </c>
      <c r="P25" s="79">
        <f t="shared" si="12"/>
        <v>3.5160847396761135</v>
      </c>
      <c r="Q25" s="80">
        <f t="shared" si="13"/>
        <v>8.7161463951970969E-2</v>
      </c>
      <c r="R25" s="24">
        <f t="shared" si="14"/>
        <v>17.580423698380564</v>
      </c>
      <c r="S25" s="24">
        <f t="shared" si="15"/>
        <v>0.43580731975985471</v>
      </c>
      <c r="T25" s="79">
        <f t="shared" si="16"/>
        <v>16.701402513461538</v>
      </c>
      <c r="U25" s="80">
        <f t="shared" si="17"/>
        <v>0.41401695377186204</v>
      </c>
      <c r="W25" s="37"/>
    </row>
    <row r="26" spans="1:23" x14ac:dyDescent="0.3">
      <c r="A26" s="17">
        <f t="shared" si="18"/>
        <v>18</v>
      </c>
      <c r="B26" s="62">
        <v>26807.15</v>
      </c>
      <c r="C26" s="63"/>
      <c r="D26" s="62">
        <f t="shared" si="0"/>
        <v>36079.743185000007</v>
      </c>
      <c r="E26" s="66">
        <f t="shared" si="1"/>
        <v>894.39347110429139</v>
      </c>
      <c r="F26" s="62">
        <f t="shared" si="2"/>
        <v>3006.6452654166669</v>
      </c>
      <c r="G26" s="66">
        <f t="shared" si="3"/>
        <v>74.53278925869094</v>
      </c>
      <c r="H26" s="62">
        <f t="shared" si="4"/>
        <v>0</v>
      </c>
      <c r="I26" s="66">
        <f t="shared" si="5"/>
        <v>0</v>
      </c>
      <c r="J26" s="62">
        <f t="shared" si="6"/>
        <v>0</v>
      </c>
      <c r="K26" s="66">
        <f t="shared" si="7"/>
        <v>0</v>
      </c>
      <c r="L26" s="79">
        <f t="shared" si="8"/>
        <v>18.25897934463563</v>
      </c>
      <c r="M26" s="80">
        <f t="shared" si="9"/>
        <v>0.4526282748503499</v>
      </c>
      <c r="N26" s="79">
        <f t="shared" si="10"/>
        <v>9.1294896723178152</v>
      </c>
      <c r="O26" s="80">
        <f t="shared" si="11"/>
        <v>0.22631413742517495</v>
      </c>
      <c r="P26" s="79">
        <f t="shared" si="12"/>
        <v>3.6517958689271262</v>
      </c>
      <c r="Q26" s="80">
        <f t="shared" si="13"/>
        <v>9.052565497006998E-2</v>
      </c>
      <c r="R26" s="24">
        <f t="shared" si="14"/>
        <v>18.258979344635627</v>
      </c>
      <c r="S26" s="24">
        <f t="shared" si="15"/>
        <v>0.45262827485034984</v>
      </c>
      <c r="T26" s="79">
        <f t="shared" si="16"/>
        <v>17.346030377403849</v>
      </c>
      <c r="U26" s="80">
        <f t="shared" si="17"/>
        <v>0.42999686110783242</v>
      </c>
      <c r="W26" s="37"/>
    </row>
    <row r="27" spans="1:23" x14ac:dyDescent="0.3">
      <c r="A27" s="17">
        <f t="shared" si="18"/>
        <v>19</v>
      </c>
      <c r="B27" s="62">
        <v>26807.15</v>
      </c>
      <c r="C27" s="63"/>
      <c r="D27" s="62">
        <f t="shared" si="0"/>
        <v>36079.743185000007</v>
      </c>
      <c r="E27" s="66">
        <f t="shared" si="1"/>
        <v>894.39347110429139</v>
      </c>
      <c r="F27" s="62">
        <f t="shared" si="2"/>
        <v>3006.6452654166669</v>
      </c>
      <c r="G27" s="66">
        <f t="shared" si="3"/>
        <v>74.53278925869094</v>
      </c>
      <c r="H27" s="62">
        <f t="shared" si="4"/>
        <v>0</v>
      </c>
      <c r="I27" s="66">
        <f t="shared" si="5"/>
        <v>0</v>
      </c>
      <c r="J27" s="62">
        <f t="shared" si="6"/>
        <v>0</v>
      </c>
      <c r="K27" s="66">
        <f t="shared" si="7"/>
        <v>0</v>
      </c>
      <c r="L27" s="79">
        <f t="shared" si="8"/>
        <v>18.25897934463563</v>
      </c>
      <c r="M27" s="80">
        <f t="shared" si="9"/>
        <v>0.4526282748503499</v>
      </c>
      <c r="N27" s="79">
        <f t="shared" si="10"/>
        <v>9.1294896723178152</v>
      </c>
      <c r="O27" s="80">
        <f t="shared" si="11"/>
        <v>0.22631413742517495</v>
      </c>
      <c r="P27" s="79">
        <f t="shared" si="12"/>
        <v>3.6517958689271262</v>
      </c>
      <c r="Q27" s="80">
        <f t="shared" si="13"/>
        <v>9.052565497006998E-2</v>
      </c>
      <c r="R27" s="24">
        <f t="shared" si="14"/>
        <v>18.258979344635627</v>
      </c>
      <c r="S27" s="24">
        <f t="shared" si="15"/>
        <v>0.45262827485034984</v>
      </c>
      <c r="T27" s="79">
        <f t="shared" si="16"/>
        <v>17.346030377403849</v>
      </c>
      <c r="U27" s="80">
        <f t="shared" si="17"/>
        <v>0.42999686110783242</v>
      </c>
      <c r="W27" s="37"/>
    </row>
    <row r="28" spans="1:23" x14ac:dyDescent="0.3">
      <c r="A28" s="17">
        <f t="shared" si="18"/>
        <v>20</v>
      </c>
      <c r="B28" s="62">
        <v>27803.37</v>
      </c>
      <c r="C28" s="63"/>
      <c r="D28" s="62">
        <f t="shared" si="0"/>
        <v>37420.555682999999</v>
      </c>
      <c r="E28" s="66">
        <f t="shared" si="1"/>
        <v>927.6313447232144</v>
      </c>
      <c r="F28" s="62">
        <f t="shared" si="2"/>
        <v>3118.3796402499997</v>
      </c>
      <c r="G28" s="66">
        <f t="shared" si="3"/>
        <v>77.302612060267862</v>
      </c>
      <c r="H28" s="62">
        <f t="shared" si="4"/>
        <v>0</v>
      </c>
      <c r="I28" s="66">
        <f t="shared" si="5"/>
        <v>0</v>
      </c>
      <c r="J28" s="62">
        <f t="shared" si="6"/>
        <v>0</v>
      </c>
      <c r="K28" s="66">
        <f t="shared" si="7"/>
        <v>0</v>
      </c>
      <c r="L28" s="79">
        <f t="shared" si="8"/>
        <v>18.937528179655871</v>
      </c>
      <c r="M28" s="80">
        <f t="shared" si="9"/>
        <v>0.46944906109474416</v>
      </c>
      <c r="N28" s="79">
        <f t="shared" si="10"/>
        <v>9.4687640898279355</v>
      </c>
      <c r="O28" s="80">
        <f t="shared" si="11"/>
        <v>0.23472453054737208</v>
      </c>
      <c r="P28" s="79">
        <f t="shared" si="12"/>
        <v>3.7875056359311743</v>
      </c>
      <c r="Q28" s="80">
        <f t="shared" si="13"/>
        <v>9.3889812218948834E-2</v>
      </c>
      <c r="R28" s="24">
        <f t="shared" si="14"/>
        <v>18.937528179655871</v>
      </c>
      <c r="S28" s="24">
        <f t="shared" si="15"/>
        <v>0.46944906109474416</v>
      </c>
      <c r="T28" s="79">
        <f t="shared" si="16"/>
        <v>17.990651770673075</v>
      </c>
      <c r="U28" s="80">
        <f t="shared" si="17"/>
        <v>0.44597660804000694</v>
      </c>
      <c r="W28" s="37"/>
    </row>
    <row r="29" spans="1:23" x14ac:dyDescent="0.3">
      <c r="A29" s="17">
        <f t="shared" si="18"/>
        <v>21</v>
      </c>
      <c r="B29" s="62">
        <v>27803.37</v>
      </c>
      <c r="C29" s="63"/>
      <c r="D29" s="62">
        <f t="shared" si="0"/>
        <v>37420.555682999999</v>
      </c>
      <c r="E29" s="66">
        <f t="shared" si="1"/>
        <v>927.6313447232144</v>
      </c>
      <c r="F29" s="62">
        <f t="shared" si="2"/>
        <v>3118.3796402499997</v>
      </c>
      <c r="G29" s="66">
        <f t="shared" si="3"/>
        <v>77.302612060267862</v>
      </c>
      <c r="H29" s="62">
        <f t="shared" si="4"/>
        <v>0</v>
      </c>
      <c r="I29" s="66">
        <f t="shared" si="5"/>
        <v>0</v>
      </c>
      <c r="J29" s="62">
        <f t="shared" si="6"/>
        <v>0</v>
      </c>
      <c r="K29" s="66">
        <f t="shared" si="7"/>
        <v>0</v>
      </c>
      <c r="L29" s="79">
        <f t="shared" si="8"/>
        <v>18.937528179655871</v>
      </c>
      <c r="M29" s="80">
        <f t="shared" si="9"/>
        <v>0.46944906109474416</v>
      </c>
      <c r="N29" s="79">
        <f t="shared" si="10"/>
        <v>9.4687640898279355</v>
      </c>
      <c r="O29" s="80">
        <f t="shared" si="11"/>
        <v>0.23472453054737208</v>
      </c>
      <c r="P29" s="79">
        <f t="shared" si="12"/>
        <v>3.7875056359311743</v>
      </c>
      <c r="Q29" s="80">
        <f t="shared" si="13"/>
        <v>9.3889812218948834E-2</v>
      </c>
      <c r="R29" s="24">
        <f t="shared" si="14"/>
        <v>18.937528179655871</v>
      </c>
      <c r="S29" s="24">
        <f t="shared" si="15"/>
        <v>0.46944906109474416</v>
      </c>
      <c r="T29" s="79">
        <f t="shared" si="16"/>
        <v>17.990651770673075</v>
      </c>
      <c r="U29" s="80">
        <f t="shared" si="17"/>
        <v>0.44597660804000694</v>
      </c>
      <c r="W29" s="37"/>
    </row>
    <row r="30" spans="1:23" x14ac:dyDescent="0.3">
      <c r="A30" s="17">
        <f t="shared" si="18"/>
        <v>22</v>
      </c>
      <c r="B30" s="62">
        <v>28799.59</v>
      </c>
      <c r="C30" s="63"/>
      <c r="D30" s="62">
        <f t="shared" si="0"/>
        <v>38761.368181000005</v>
      </c>
      <c r="E30" s="66">
        <f t="shared" si="1"/>
        <v>960.86921834213786</v>
      </c>
      <c r="F30" s="62">
        <f t="shared" si="2"/>
        <v>3230.1140150833335</v>
      </c>
      <c r="G30" s="66">
        <f t="shared" si="3"/>
        <v>80.072434861844812</v>
      </c>
      <c r="H30" s="62">
        <f t="shared" si="4"/>
        <v>0</v>
      </c>
      <c r="I30" s="66">
        <f t="shared" si="5"/>
        <v>0</v>
      </c>
      <c r="J30" s="62">
        <f t="shared" si="6"/>
        <v>0</v>
      </c>
      <c r="K30" s="66">
        <f t="shared" si="7"/>
        <v>0</v>
      </c>
      <c r="L30" s="79">
        <f t="shared" si="8"/>
        <v>19.616077014676115</v>
      </c>
      <c r="M30" s="80">
        <f t="shared" si="9"/>
        <v>0.48626984733913853</v>
      </c>
      <c r="N30" s="79">
        <f t="shared" si="10"/>
        <v>9.8080385073380576</v>
      </c>
      <c r="O30" s="80">
        <f t="shared" si="11"/>
        <v>0.24313492366956926</v>
      </c>
      <c r="P30" s="79">
        <f t="shared" si="12"/>
        <v>3.9232154029352229</v>
      </c>
      <c r="Q30" s="80">
        <f t="shared" si="13"/>
        <v>9.7253969467827703E-2</v>
      </c>
      <c r="R30" s="24">
        <f t="shared" si="14"/>
        <v>19.616077014676115</v>
      </c>
      <c r="S30" s="24">
        <f t="shared" si="15"/>
        <v>0.48626984733913853</v>
      </c>
      <c r="T30" s="79">
        <f t="shared" si="16"/>
        <v>18.635273163942312</v>
      </c>
      <c r="U30" s="80">
        <f t="shared" si="17"/>
        <v>0.46195635497218168</v>
      </c>
      <c r="W30" s="37"/>
    </row>
    <row r="31" spans="1:23" x14ac:dyDescent="0.3">
      <c r="A31" s="17">
        <f t="shared" si="18"/>
        <v>23</v>
      </c>
      <c r="B31" s="62">
        <v>29795.82</v>
      </c>
      <c r="C31" s="63"/>
      <c r="D31" s="62">
        <f t="shared" si="0"/>
        <v>40102.194137999999</v>
      </c>
      <c r="E31" s="66">
        <f t="shared" si="1"/>
        <v>994.10742560095582</v>
      </c>
      <c r="F31" s="62">
        <f t="shared" si="2"/>
        <v>3341.8495115000005</v>
      </c>
      <c r="G31" s="66">
        <f t="shared" si="3"/>
        <v>82.842285466746333</v>
      </c>
      <c r="H31" s="62">
        <f t="shared" si="4"/>
        <v>0</v>
      </c>
      <c r="I31" s="66">
        <f t="shared" si="5"/>
        <v>0</v>
      </c>
      <c r="J31" s="62">
        <f t="shared" si="6"/>
        <v>0</v>
      </c>
      <c r="K31" s="66">
        <f t="shared" si="7"/>
        <v>0</v>
      </c>
      <c r="L31" s="79">
        <f t="shared" si="8"/>
        <v>20.294632660931175</v>
      </c>
      <c r="M31" s="80">
        <f t="shared" si="9"/>
        <v>0.50309080242963355</v>
      </c>
      <c r="N31" s="79">
        <f t="shared" si="10"/>
        <v>10.147316330465587</v>
      </c>
      <c r="O31" s="80">
        <f t="shared" si="11"/>
        <v>0.25154540121481678</v>
      </c>
      <c r="P31" s="79">
        <f t="shared" si="12"/>
        <v>4.0589265321862351</v>
      </c>
      <c r="Q31" s="80">
        <f t="shared" si="13"/>
        <v>0.10061816048592671</v>
      </c>
      <c r="R31" s="24">
        <f t="shared" si="14"/>
        <v>20.294632660931178</v>
      </c>
      <c r="S31" s="24">
        <f t="shared" si="15"/>
        <v>0.50309080242963367</v>
      </c>
      <c r="T31" s="79">
        <f t="shared" si="16"/>
        <v>19.279901027884616</v>
      </c>
      <c r="U31" s="80">
        <f t="shared" si="17"/>
        <v>0.47793626230815189</v>
      </c>
      <c r="W31" s="37"/>
    </row>
    <row r="32" spans="1:23" x14ac:dyDescent="0.3">
      <c r="A32" s="17">
        <f t="shared" si="18"/>
        <v>24</v>
      </c>
      <c r="B32" s="62">
        <v>30792.04</v>
      </c>
      <c r="C32" s="63"/>
      <c r="D32" s="62">
        <f t="shared" si="0"/>
        <v>41443.006636000006</v>
      </c>
      <c r="E32" s="66">
        <f t="shared" si="1"/>
        <v>1027.3452992198793</v>
      </c>
      <c r="F32" s="62">
        <f t="shared" si="2"/>
        <v>3453.5838863333338</v>
      </c>
      <c r="G32" s="66">
        <f t="shared" si="3"/>
        <v>85.612108268323269</v>
      </c>
      <c r="H32" s="62">
        <f t="shared" si="4"/>
        <v>0</v>
      </c>
      <c r="I32" s="66">
        <f t="shared" si="5"/>
        <v>0</v>
      </c>
      <c r="J32" s="62">
        <f t="shared" si="6"/>
        <v>0</v>
      </c>
      <c r="K32" s="66">
        <f t="shared" si="7"/>
        <v>0</v>
      </c>
      <c r="L32" s="79">
        <f t="shared" si="8"/>
        <v>20.973181495951419</v>
      </c>
      <c r="M32" s="80">
        <f t="shared" si="9"/>
        <v>0.51991158867402787</v>
      </c>
      <c r="N32" s="79">
        <f t="shared" si="10"/>
        <v>10.486590747975709</v>
      </c>
      <c r="O32" s="80">
        <f t="shared" si="11"/>
        <v>0.25995579433701393</v>
      </c>
      <c r="P32" s="79">
        <f t="shared" si="12"/>
        <v>4.1946362991902841</v>
      </c>
      <c r="Q32" s="80">
        <f t="shared" si="13"/>
        <v>0.1039823177348056</v>
      </c>
      <c r="R32" s="24">
        <f t="shared" si="14"/>
        <v>20.973181495951419</v>
      </c>
      <c r="S32" s="24">
        <f t="shared" si="15"/>
        <v>0.51991158867402787</v>
      </c>
      <c r="T32" s="79">
        <f t="shared" si="16"/>
        <v>19.924522421153849</v>
      </c>
      <c r="U32" s="80">
        <f t="shared" si="17"/>
        <v>0.49391600924032658</v>
      </c>
      <c r="W32" s="37"/>
    </row>
    <row r="33" spans="1:23" x14ac:dyDescent="0.3">
      <c r="A33" s="17">
        <f t="shared" si="18"/>
        <v>25</v>
      </c>
      <c r="B33" s="62">
        <v>30792.04</v>
      </c>
      <c r="C33" s="63"/>
      <c r="D33" s="62">
        <f t="shared" si="0"/>
        <v>41443.006636000006</v>
      </c>
      <c r="E33" s="66">
        <f t="shared" si="1"/>
        <v>1027.3452992198793</v>
      </c>
      <c r="F33" s="62">
        <f t="shared" si="2"/>
        <v>3453.5838863333338</v>
      </c>
      <c r="G33" s="66">
        <f t="shared" si="3"/>
        <v>85.612108268323269</v>
      </c>
      <c r="H33" s="62">
        <f t="shared" si="4"/>
        <v>0</v>
      </c>
      <c r="I33" s="66">
        <f t="shared" si="5"/>
        <v>0</v>
      </c>
      <c r="J33" s="62">
        <f t="shared" si="6"/>
        <v>0</v>
      </c>
      <c r="K33" s="66">
        <f t="shared" si="7"/>
        <v>0</v>
      </c>
      <c r="L33" s="79">
        <f t="shared" si="8"/>
        <v>20.973181495951419</v>
      </c>
      <c r="M33" s="80">
        <f t="shared" si="9"/>
        <v>0.51991158867402787</v>
      </c>
      <c r="N33" s="79">
        <f t="shared" si="10"/>
        <v>10.486590747975709</v>
      </c>
      <c r="O33" s="80">
        <f t="shared" si="11"/>
        <v>0.25995579433701393</v>
      </c>
      <c r="P33" s="79">
        <f t="shared" si="12"/>
        <v>4.1946362991902841</v>
      </c>
      <c r="Q33" s="80">
        <f t="shared" si="13"/>
        <v>0.1039823177348056</v>
      </c>
      <c r="R33" s="24">
        <f t="shared" si="14"/>
        <v>20.973181495951419</v>
      </c>
      <c r="S33" s="24">
        <f t="shared" si="15"/>
        <v>0.51991158867402787</v>
      </c>
      <c r="T33" s="79">
        <f t="shared" si="16"/>
        <v>19.924522421153849</v>
      </c>
      <c r="U33" s="80">
        <f t="shared" si="17"/>
        <v>0.49391600924032658</v>
      </c>
      <c r="W33" s="37"/>
    </row>
    <row r="34" spans="1:23" x14ac:dyDescent="0.3">
      <c r="A34" s="17">
        <f t="shared" si="18"/>
        <v>26</v>
      </c>
      <c r="B34" s="62">
        <v>30792.04</v>
      </c>
      <c r="C34" s="63"/>
      <c r="D34" s="62">
        <f t="shared" si="0"/>
        <v>41443.006636000006</v>
      </c>
      <c r="E34" s="66">
        <f t="shared" si="1"/>
        <v>1027.3452992198793</v>
      </c>
      <c r="F34" s="62">
        <f t="shared" si="2"/>
        <v>3453.5838863333338</v>
      </c>
      <c r="G34" s="66">
        <f t="shared" si="3"/>
        <v>85.612108268323269</v>
      </c>
      <c r="H34" s="62">
        <f t="shared" si="4"/>
        <v>0</v>
      </c>
      <c r="I34" s="66">
        <f t="shared" si="5"/>
        <v>0</v>
      </c>
      <c r="J34" s="62">
        <f t="shared" si="6"/>
        <v>0</v>
      </c>
      <c r="K34" s="66">
        <f t="shared" si="7"/>
        <v>0</v>
      </c>
      <c r="L34" s="79">
        <f t="shared" si="8"/>
        <v>20.973181495951419</v>
      </c>
      <c r="M34" s="80">
        <f t="shared" si="9"/>
        <v>0.51991158867402787</v>
      </c>
      <c r="N34" s="79">
        <f t="shared" si="10"/>
        <v>10.486590747975709</v>
      </c>
      <c r="O34" s="80">
        <f t="shared" si="11"/>
        <v>0.25995579433701393</v>
      </c>
      <c r="P34" s="79">
        <f t="shared" si="12"/>
        <v>4.1946362991902841</v>
      </c>
      <c r="Q34" s="80">
        <f t="shared" si="13"/>
        <v>0.1039823177348056</v>
      </c>
      <c r="R34" s="24">
        <f t="shared" si="14"/>
        <v>20.973181495951419</v>
      </c>
      <c r="S34" s="24">
        <f t="shared" si="15"/>
        <v>0.51991158867402787</v>
      </c>
      <c r="T34" s="79">
        <f t="shared" si="16"/>
        <v>19.924522421153849</v>
      </c>
      <c r="U34" s="80">
        <f t="shared" si="17"/>
        <v>0.49391600924032658</v>
      </c>
      <c r="W34" s="37"/>
    </row>
    <row r="35" spans="1:23" x14ac:dyDescent="0.3">
      <c r="A35" s="17">
        <f t="shared" si="18"/>
        <v>27</v>
      </c>
      <c r="B35" s="62">
        <v>30792.04</v>
      </c>
      <c r="C35" s="63"/>
      <c r="D35" s="62">
        <f t="shared" si="0"/>
        <v>41443.006636000006</v>
      </c>
      <c r="E35" s="66">
        <f t="shared" si="1"/>
        <v>1027.3452992198793</v>
      </c>
      <c r="F35" s="62">
        <f t="shared" si="2"/>
        <v>3453.5838863333338</v>
      </c>
      <c r="G35" s="66">
        <f t="shared" si="3"/>
        <v>85.612108268323269</v>
      </c>
      <c r="H35" s="62">
        <f t="shared" si="4"/>
        <v>0</v>
      </c>
      <c r="I35" s="66">
        <f t="shared" si="5"/>
        <v>0</v>
      </c>
      <c r="J35" s="62">
        <f t="shared" si="6"/>
        <v>0</v>
      </c>
      <c r="K35" s="66">
        <f t="shared" si="7"/>
        <v>0</v>
      </c>
      <c r="L35" s="79">
        <f t="shared" si="8"/>
        <v>20.973181495951419</v>
      </c>
      <c r="M35" s="80">
        <f t="shared" si="9"/>
        <v>0.51991158867402787</v>
      </c>
      <c r="N35" s="79">
        <f t="shared" si="10"/>
        <v>10.486590747975709</v>
      </c>
      <c r="O35" s="80">
        <f t="shared" si="11"/>
        <v>0.25995579433701393</v>
      </c>
      <c r="P35" s="79">
        <f t="shared" si="12"/>
        <v>4.1946362991902841</v>
      </c>
      <c r="Q35" s="80">
        <f t="shared" si="13"/>
        <v>0.1039823177348056</v>
      </c>
      <c r="R35" s="24">
        <f t="shared" si="14"/>
        <v>20.973181495951419</v>
      </c>
      <c r="S35" s="24">
        <f t="shared" si="15"/>
        <v>0.51991158867402787</v>
      </c>
      <c r="T35" s="79">
        <f t="shared" si="16"/>
        <v>19.924522421153849</v>
      </c>
      <c r="U35" s="80">
        <f t="shared" si="17"/>
        <v>0.49391600924032658</v>
      </c>
      <c r="W35" s="37"/>
    </row>
    <row r="36" spans="1:23" x14ac:dyDescent="0.3">
      <c r="A36" s="25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5"/>
      <c r="S36" s="25"/>
      <c r="T36" s="64"/>
      <c r="U36" s="65"/>
    </row>
  </sheetData>
  <dataConsolidate/>
  <mergeCells count="286">
    <mergeCell ref="L4:Q4"/>
    <mergeCell ref="B4:E4"/>
    <mergeCell ref="B6:C6"/>
    <mergeCell ref="P6:Q6"/>
    <mergeCell ref="F5:G5"/>
    <mergeCell ref="L9:M9"/>
    <mergeCell ref="B16:C16"/>
    <mergeCell ref="B11:C11"/>
    <mergeCell ref="B12:C12"/>
    <mergeCell ref="D8:E8"/>
    <mergeCell ref="D9:E9"/>
    <mergeCell ref="D10:E10"/>
    <mergeCell ref="D11:E11"/>
    <mergeCell ref="D12:E12"/>
    <mergeCell ref="H4:I4"/>
    <mergeCell ref="J4:K4"/>
    <mergeCell ref="J5:K5"/>
    <mergeCell ref="L5:Q5"/>
    <mergeCell ref="D7:E7"/>
    <mergeCell ref="B5:C5"/>
    <mergeCell ref="D5:E5"/>
    <mergeCell ref="D6:E6"/>
    <mergeCell ref="B7:C7"/>
    <mergeCell ref="J6:K6"/>
    <mergeCell ref="B17:C17"/>
    <mergeCell ref="B26:C26"/>
    <mergeCell ref="B27:C27"/>
    <mergeCell ref="B20:C20"/>
    <mergeCell ref="D13:E13"/>
    <mergeCell ref="D14:E14"/>
    <mergeCell ref="B35:C35"/>
    <mergeCell ref="B28:C28"/>
    <mergeCell ref="B29:C29"/>
    <mergeCell ref="B30:C30"/>
    <mergeCell ref="B31:C31"/>
    <mergeCell ref="B32:C32"/>
    <mergeCell ref="D15:E15"/>
    <mergeCell ref="D16:E16"/>
    <mergeCell ref="D17:E17"/>
    <mergeCell ref="D18:E18"/>
    <mergeCell ref="B25:C25"/>
    <mergeCell ref="B13:C13"/>
    <mergeCell ref="B14:C14"/>
    <mergeCell ref="B15:C15"/>
    <mergeCell ref="B21:C21"/>
    <mergeCell ref="B22:C22"/>
    <mergeCell ref="B18:C18"/>
    <mergeCell ref="B19:C19"/>
    <mergeCell ref="B23:C23"/>
    <mergeCell ref="B24:C24"/>
    <mergeCell ref="D19:E19"/>
    <mergeCell ref="D20:E20"/>
    <mergeCell ref="D21:E21"/>
    <mergeCell ref="D22:E22"/>
    <mergeCell ref="D23:E23"/>
    <mergeCell ref="D24:E24"/>
    <mergeCell ref="B36:C36"/>
    <mergeCell ref="D25:E25"/>
    <mergeCell ref="D26:E26"/>
    <mergeCell ref="D27:E27"/>
    <mergeCell ref="D28:E28"/>
    <mergeCell ref="D33:E33"/>
    <mergeCell ref="D34:E34"/>
    <mergeCell ref="D35:E35"/>
    <mergeCell ref="D36:E36"/>
    <mergeCell ref="D29:E29"/>
    <mergeCell ref="D30:E30"/>
    <mergeCell ref="D31:E31"/>
    <mergeCell ref="D32:E32"/>
    <mergeCell ref="B33:C33"/>
    <mergeCell ref="B34:C34"/>
    <mergeCell ref="F8:G8"/>
    <mergeCell ref="F9:G9"/>
    <mergeCell ref="F10:G10"/>
    <mergeCell ref="J7:K7"/>
    <mergeCell ref="B8:C8"/>
    <mergeCell ref="B9:C9"/>
    <mergeCell ref="B10:C10"/>
    <mergeCell ref="T5:U5"/>
    <mergeCell ref="L10:M10"/>
    <mergeCell ref="P7:Q7"/>
    <mergeCell ref="T7:U7"/>
    <mergeCell ref="H5:I5"/>
    <mergeCell ref="H6:I6"/>
    <mergeCell ref="T8:U8"/>
    <mergeCell ref="T9:U9"/>
    <mergeCell ref="T10:U10"/>
    <mergeCell ref="L7:M7"/>
    <mergeCell ref="N7:O7"/>
    <mergeCell ref="L16:M16"/>
    <mergeCell ref="L17:M17"/>
    <mergeCell ref="L8:M8"/>
    <mergeCell ref="L11:M11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L12:M12"/>
    <mergeCell ref="L13:M13"/>
    <mergeCell ref="L14:M14"/>
    <mergeCell ref="L15:M15"/>
    <mergeCell ref="N17:O17"/>
    <mergeCell ref="F18:G18"/>
    <mergeCell ref="F11:G11"/>
    <mergeCell ref="F12:G12"/>
    <mergeCell ref="F13:G13"/>
    <mergeCell ref="F14:G14"/>
    <mergeCell ref="F23:G23"/>
    <mergeCell ref="F24:G24"/>
    <mergeCell ref="F25:G25"/>
    <mergeCell ref="F26:G26"/>
    <mergeCell ref="F19:G19"/>
    <mergeCell ref="F20:G20"/>
    <mergeCell ref="F21:G21"/>
    <mergeCell ref="F22:G22"/>
    <mergeCell ref="F15:G15"/>
    <mergeCell ref="F16:G16"/>
    <mergeCell ref="F17:G17"/>
    <mergeCell ref="F31:G31"/>
    <mergeCell ref="F32:G32"/>
    <mergeCell ref="F33:G33"/>
    <mergeCell ref="F34:G34"/>
    <mergeCell ref="F27:G27"/>
    <mergeCell ref="F28:G28"/>
    <mergeCell ref="F29:G29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4:I14"/>
    <mergeCell ref="H15:I15"/>
    <mergeCell ref="H16:I16"/>
    <mergeCell ref="H17:I17"/>
    <mergeCell ref="H12:I12"/>
    <mergeCell ref="H13:I13"/>
    <mergeCell ref="H22:I22"/>
    <mergeCell ref="H23:I23"/>
    <mergeCell ref="H24:I24"/>
    <mergeCell ref="H25:I25"/>
    <mergeCell ref="H18:I18"/>
    <mergeCell ref="H19:I19"/>
    <mergeCell ref="H20:I20"/>
    <mergeCell ref="H21:I21"/>
    <mergeCell ref="H30:I30"/>
    <mergeCell ref="H31:I31"/>
    <mergeCell ref="H32:I32"/>
    <mergeCell ref="H34:I34"/>
    <mergeCell ref="H35:I35"/>
    <mergeCell ref="H36:I36"/>
    <mergeCell ref="J8:K8"/>
    <mergeCell ref="J9:K9"/>
    <mergeCell ref="J10:K10"/>
    <mergeCell ref="J11:K11"/>
    <mergeCell ref="J12:K12"/>
    <mergeCell ref="J13:K13"/>
    <mergeCell ref="J14:K14"/>
    <mergeCell ref="J19:K19"/>
    <mergeCell ref="J20:K20"/>
    <mergeCell ref="J21:K21"/>
    <mergeCell ref="J22:K22"/>
    <mergeCell ref="J15:K15"/>
    <mergeCell ref="J16:K16"/>
    <mergeCell ref="J17:K17"/>
    <mergeCell ref="J18:K18"/>
    <mergeCell ref="J31:K31"/>
    <mergeCell ref="J35:K35"/>
    <mergeCell ref="J36:K36"/>
    <mergeCell ref="L18:M18"/>
    <mergeCell ref="L19:M19"/>
    <mergeCell ref="L20:M20"/>
    <mergeCell ref="L21:M21"/>
    <mergeCell ref="H33:I33"/>
    <mergeCell ref="H26:I26"/>
    <mergeCell ref="H27:I27"/>
    <mergeCell ref="H28:I28"/>
    <mergeCell ref="H29:I29"/>
    <mergeCell ref="J23:K23"/>
    <mergeCell ref="J24:K24"/>
    <mergeCell ref="J25:K25"/>
    <mergeCell ref="J26:K26"/>
    <mergeCell ref="L28:M28"/>
    <mergeCell ref="L29:M29"/>
    <mergeCell ref="L22:M22"/>
    <mergeCell ref="L23:M23"/>
    <mergeCell ref="L24:M24"/>
    <mergeCell ref="L25:M25"/>
    <mergeCell ref="L36:M36"/>
    <mergeCell ref="L30:M30"/>
    <mergeCell ref="L31:M31"/>
    <mergeCell ref="J32:K32"/>
    <mergeCell ref="J33:K33"/>
    <mergeCell ref="J34:K34"/>
    <mergeCell ref="J27:K27"/>
    <mergeCell ref="J28:K28"/>
    <mergeCell ref="J29:K29"/>
    <mergeCell ref="J30:K30"/>
    <mergeCell ref="N18:O18"/>
    <mergeCell ref="N23:O23"/>
    <mergeCell ref="N24:O24"/>
    <mergeCell ref="L34:M34"/>
    <mergeCell ref="L35:M35"/>
    <mergeCell ref="L32:M32"/>
    <mergeCell ref="L33:M33"/>
    <mergeCell ref="L26:M26"/>
    <mergeCell ref="L27:M27"/>
    <mergeCell ref="N25:O25"/>
    <mergeCell ref="N26:O26"/>
    <mergeCell ref="N19:O19"/>
    <mergeCell ref="N20:O20"/>
    <mergeCell ref="N21:O21"/>
    <mergeCell ref="N22:O22"/>
    <mergeCell ref="N31:O31"/>
    <mergeCell ref="N32:O32"/>
    <mergeCell ref="N33:O33"/>
    <mergeCell ref="N34:O34"/>
    <mergeCell ref="N27:O27"/>
    <mergeCell ref="N28:O28"/>
    <mergeCell ref="N29:O29"/>
    <mergeCell ref="N30:O30"/>
    <mergeCell ref="N35:O35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20:Q20"/>
    <mergeCell ref="P21:Q21"/>
    <mergeCell ref="P22:Q22"/>
    <mergeCell ref="P23:Q23"/>
    <mergeCell ref="P16:Q16"/>
    <mergeCell ref="P17:Q17"/>
    <mergeCell ref="P18:Q18"/>
    <mergeCell ref="P19:Q19"/>
    <mergeCell ref="P34:Q34"/>
    <mergeCell ref="P35:Q35"/>
    <mergeCell ref="P28:Q28"/>
    <mergeCell ref="P29:Q29"/>
    <mergeCell ref="P30:Q30"/>
    <mergeCell ref="P31:Q31"/>
    <mergeCell ref="P36:Q36"/>
    <mergeCell ref="P32:Q32"/>
    <mergeCell ref="P33:Q33"/>
    <mergeCell ref="P24:Q24"/>
    <mergeCell ref="P25:Q25"/>
    <mergeCell ref="P26:Q26"/>
    <mergeCell ref="P27:Q27"/>
    <mergeCell ref="T17:U17"/>
    <mergeCell ref="T18:U18"/>
    <mergeCell ref="T19:U19"/>
    <mergeCell ref="T20:U20"/>
    <mergeCell ref="T11:U11"/>
    <mergeCell ref="T12:U12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T13:U13"/>
    <mergeCell ref="T14:U14"/>
    <mergeCell ref="T15:U15"/>
    <mergeCell ref="T16:U1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2.28515625" style="1" customWidth="1"/>
    <col min="24" max="16384" width="8.85546875" style="1"/>
  </cols>
  <sheetData>
    <row r="1" spans="1:23" ht="16.5" x14ac:dyDescent="0.3">
      <c r="A1" s="5" t="s">
        <v>23</v>
      </c>
      <c r="B1" s="5" t="s">
        <v>1</v>
      </c>
      <c r="C1" s="5" t="s">
        <v>62</v>
      </c>
      <c r="D1" s="5"/>
      <c r="E1" s="5"/>
      <c r="G1" s="5"/>
      <c r="H1" s="5"/>
      <c r="N1" s="35">
        <f>Inhoud!$C$3</f>
        <v>43374</v>
      </c>
      <c r="Q1" s="8" t="s">
        <v>22</v>
      </c>
    </row>
    <row r="2" spans="1:23" x14ac:dyDescent="0.3">
      <c r="A2" s="8"/>
      <c r="T2" s="1" t="s">
        <v>4</v>
      </c>
      <c r="U2" s="12">
        <f>'LOG4'!$U$2</f>
        <v>1.3459000000000001</v>
      </c>
    </row>
    <row r="4" spans="1:23" x14ac:dyDescent="0.3">
      <c r="A4" s="13"/>
      <c r="B4" s="69" t="s">
        <v>5</v>
      </c>
      <c r="C4" s="70"/>
      <c r="D4" s="70"/>
      <c r="E4" s="71"/>
      <c r="F4" s="14" t="s">
        <v>6</v>
      </c>
      <c r="G4" s="15"/>
      <c r="H4" s="69" t="s">
        <v>7</v>
      </c>
      <c r="I4" s="68"/>
      <c r="J4" s="69" t="s">
        <v>8</v>
      </c>
      <c r="K4" s="71"/>
      <c r="L4" s="69" t="s">
        <v>9</v>
      </c>
      <c r="M4" s="70"/>
      <c r="N4" s="70"/>
      <c r="O4" s="70"/>
      <c r="P4" s="70"/>
      <c r="Q4" s="71"/>
      <c r="R4" s="16" t="s">
        <v>10</v>
      </c>
      <c r="S4" s="16"/>
      <c r="T4" s="16"/>
      <c r="U4" s="15"/>
    </row>
    <row r="5" spans="1:23" x14ac:dyDescent="0.3">
      <c r="A5" s="17"/>
      <c r="B5" s="75">
        <v>1</v>
      </c>
      <c r="C5" s="76"/>
      <c r="D5" s="75"/>
      <c r="E5" s="91"/>
      <c r="F5" s="75"/>
      <c r="G5" s="76"/>
      <c r="H5" s="75"/>
      <c r="I5" s="76"/>
      <c r="J5" s="85" t="s">
        <v>11</v>
      </c>
      <c r="K5" s="76"/>
      <c r="L5" s="85" t="s">
        <v>12</v>
      </c>
      <c r="M5" s="86"/>
      <c r="N5" s="86"/>
      <c r="O5" s="86"/>
      <c r="P5" s="86"/>
      <c r="Q5" s="76"/>
      <c r="R5" s="18"/>
      <c r="S5" s="18"/>
      <c r="T5" s="84" t="s">
        <v>13</v>
      </c>
      <c r="U5" s="76"/>
    </row>
    <row r="6" spans="1:23" x14ac:dyDescent="0.3">
      <c r="A6" s="17"/>
      <c r="B6" s="72" t="s">
        <v>14</v>
      </c>
      <c r="C6" s="73"/>
      <c r="D6" s="83">
        <f>Inhoud!$C$3</f>
        <v>43374</v>
      </c>
      <c r="E6" s="78"/>
      <c r="F6" s="19">
        <f>D6</f>
        <v>43374</v>
      </c>
      <c r="G6" s="20"/>
      <c r="H6" s="77"/>
      <c r="I6" s="78"/>
      <c r="J6" s="77"/>
      <c r="K6" s="78"/>
      <c r="L6" s="21">
        <v>1</v>
      </c>
      <c r="M6" s="18"/>
      <c r="N6" s="22">
        <v>0.5</v>
      </c>
      <c r="O6" s="18"/>
      <c r="P6" s="74">
        <v>0.2</v>
      </c>
      <c r="Q6" s="73"/>
      <c r="R6" s="18" t="s">
        <v>7</v>
      </c>
      <c r="S6" s="18"/>
      <c r="T6" s="18"/>
      <c r="U6" s="23"/>
    </row>
    <row r="7" spans="1:23" x14ac:dyDescent="0.3">
      <c r="A7" s="17"/>
      <c r="B7" s="69"/>
      <c r="C7" s="71"/>
      <c r="D7" s="67"/>
      <c r="E7" s="68"/>
      <c r="F7" s="67"/>
      <c r="G7" s="68"/>
      <c r="H7" s="67"/>
      <c r="I7" s="68"/>
      <c r="J7" s="67"/>
      <c r="K7" s="68"/>
      <c r="L7" s="67"/>
      <c r="M7" s="68"/>
      <c r="N7" s="67"/>
      <c r="O7" s="68"/>
      <c r="P7" s="67"/>
      <c r="Q7" s="68"/>
      <c r="R7" s="13"/>
      <c r="S7" s="13"/>
      <c r="T7" s="67"/>
      <c r="U7" s="68"/>
    </row>
    <row r="8" spans="1:23" x14ac:dyDescent="0.3">
      <c r="A8" s="17">
        <v>0</v>
      </c>
      <c r="B8" s="62">
        <v>19981.72</v>
      </c>
      <c r="C8" s="63"/>
      <c r="D8" s="62">
        <f t="shared" ref="D8:D35" si="0">B8*$U$2</f>
        <v>26893.396948000005</v>
      </c>
      <c r="E8" s="66">
        <f t="shared" ref="E8:E35" si="1">D8/40.3399</f>
        <v>666.66989625656004</v>
      </c>
      <c r="F8" s="62">
        <f t="shared" ref="F8:F35" si="2">B8/12*$U$2</f>
        <v>2241.1164123333338</v>
      </c>
      <c r="G8" s="66">
        <f t="shared" ref="G8:G35" si="3">F8/40.3399</f>
        <v>55.55582468804667</v>
      </c>
      <c r="H8" s="62">
        <f t="shared" ref="H8:H35" si="4">((B8&lt;19968.2)*913.03+(B8&gt;19968.2)*(B8&lt;20424.71)*(20424.71-B8+456.51)+(B8&gt;20424.71)*(B8&lt;22659.62)*456.51+(B8&gt;22659.62)*(B8&lt;23116.13)*(23116.13-B8))/12*$U$2</f>
        <v>100.8864208333331</v>
      </c>
      <c r="I8" s="66">
        <f t="shared" ref="I8:I35" si="5">H8/40.3399</f>
        <v>2.5009090462131316</v>
      </c>
      <c r="J8" s="62">
        <f t="shared" ref="J8:J35" si="6">((B8&lt;19968.2)*456.51+(B8&gt;19968.2)*(B8&lt;20196.46)*(20196.46-B8+228.26)+(B8&gt;20196.46)*(B8&lt;22659.62)*228.26+(B8&gt;22659.62)*(B8&lt;22887.88)*(22887.88-B8))/12*$U$2</f>
        <v>49.686141666666437</v>
      </c>
      <c r="K8" s="66">
        <f t="shared" ref="K8:K35" si="7">J8/40.3399</f>
        <v>1.2316872790132458</v>
      </c>
      <c r="L8" s="79">
        <f t="shared" ref="L8:L35" si="8">D8/1976</f>
        <v>13.61001869838057</v>
      </c>
      <c r="M8" s="80">
        <f t="shared" ref="M8:M35" si="9">L8/40.3399</f>
        <v>0.3373835507371255</v>
      </c>
      <c r="N8" s="79">
        <f t="shared" ref="N8:N35" si="10">L8/2</f>
        <v>6.8050093491902848</v>
      </c>
      <c r="O8" s="80">
        <f t="shared" ref="O8:O35" si="11">N8/40.3399</f>
        <v>0.16869177536856275</v>
      </c>
      <c r="P8" s="79">
        <f t="shared" ref="P8:P35" si="12">L8/5</f>
        <v>2.7220037396761141</v>
      </c>
      <c r="Q8" s="80">
        <f t="shared" ref="Q8:Q35" si="13">P8/40.3399</f>
        <v>6.7476710147425109E-2</v>
      </c>
      <c r="R8" s="24">
        <f t="shared" ref="R8:R35" si="14">(F8+H8)/1976*12</f>
        <v>14.222689270242913</v>
      </c>
      <c r="S8" s="24">
        <f t="shared" ref="S8:S35" si="15">R8/40.3399</f>
        <v>0.35257125749550478</v>
      </c>
      <c r="T8" s="79">
        <f t="shared" ref="T8:T35" si="16">D8/2080</f>
        <v>12.929517763461542</v>
      </c>
      <c r="U8" s="80">
        <f t="shared" ref="U8:U35" si="17">T8/40.3399</f>
        <v>0.32051437320026926</v>
      </c>
      <c r="W8" s="37"/>
    </row>
    <row r="9" spans="1:23" x14ac:dyDescent="0.3">
      <c r="A9" s="17">
        <f t="shared" ref="A9:A35" si="18">+A8+1</f>
        <v>1</v>
      </c>
      <c r="B9" s="62">
        <v>20362.330000000002</v>
      </c>
      <c r="C9" s="63"/>
      <c r="D9" s="62">
        <f t="shared" si="0"/>
        <v>27405.659947000004</v>
      </c>
      <c r="E9" s="66">
        <f t="shared" si="1"/>
        <v>679.36856429986199</v>
      </c>
      <c r="F9" s="62">
        <f t="shared" si="2"/>
        <v>2283.8049955833335</v>
      </c>
      <c r="G9" s="66">
        <f t="shared" si="3"/>
        <v>56.614047024988494</v>
      </c>
      <c r="H9" s="62">
        <f t="shared" si="4"/>
        <v>58.19783758333304</v>
      </c>
      <c r="I9" s="66">
        <f t="shared" si="5"/>
        <v>1.4426867092712932</v>
      </c>
      <c r="J9" s="62">
        <f t="shared" si="6"/>
        <v>25.601261166666667</v>
      </c>
      <c r="K9" s="66">
        <f t="shared" si="7"/>
        <v>0.63463868692452552</v>
      </c>
      <c r="L9" s="79">
        <f t="shared" si="8"/>
        <v>13.869261106781378</v>
      </c>
      <c r="M9" s="80">
        <f t="shared" si="9"/>
        <v>0.34381000217604352</v>
      </c>
      <c r="N9" s="79">
        <f t="shared" si="10"/>
        <v>6.9346305533906891</v>
      </c>
      <c r="O9" s="80">
        <f t="shared" si="11"/>
        <v>0.17190500108802176</v>
      </c>
      <c r="P9" s="79">
        <f t="shared" si="12"/>
        <v>2.7738522213562757</v>
      </c>
      <c r="Q9" s="80">
        <f t="shared" si="13"/>
        <v>6.8762000435208706E-2</v>
      </c>
      <c r="R9" s="24">
        <f t="shared" si="14"/>
        <v>14.222689270242913</v>
      </c>
      <c r="S9" s="24">
        <f t="shared" si="15"/>
        <v>0.35257125749550478</v>
      </c>
      <c r="T9" s="79">
        <f t="shared" si="16"/>
        <v>13.17579805144231</v>
      </c>
      <c r="U9" s="80">
        <f t="shared" si="17"/>
        <v>0.32661950206724139</v>
      </c>
      <c r="W9" s="37"/>
    </row>
    <row r="10" spans="1:23" x14ac:dyDescent="0.3">
      <c r="A10" s="17">
        <f t="shared" si="18"/>
        <v>2</v>
      </c>
      <c r="B10" s="62">
        <v>20949.61</v>
      </c>
      <c r="C10" s="63"/>
      <c r="D10" s="62">
        <f t="shared" si="0"/>
        <v>28196.080099000003</v>
      </c>
      <c r="E10" s="66">
        <f t="shared" si="1"/>
        <v>698.96256805296991</v>
      </c>
      <c r="F10" s="62">
        <f t="shared" si="2"/>
        <v>2349.6733415833337</v>
      </c>
      <c r="G10" s="66">
        <f t="shared" si="3"/>
        <v>58.246880671080831</v>
      </c>
      <c r="H10" s="62">
        <f t="shared" si="4"/>
        <v>51.201400749999998</v>
      </c>
      <c r="I10" s="66">
        <f t="shared" si="5"/>
        <v>1.2692495705244682</v>
      </c>
      <c r="J10" s="62">
        <f t="shared" si="6"/>
        <v>25.601261166666667</v>
      </c>
      <c r="K10" s="66">
        <f t="shared" si="7"/>
        <v>0.63463868692452552</v>
      </c>
      <c r="L10" s="79">
        <f t="shared" si="8"/>
        <v>14.269271305161945</v>
      </c>
      <c r="M10" s="80">
        <f t="shared" si="9"/>
        <v>0.35372599597822368</v>
      </c>
      <c r="N10" s="79">
        <f t="shared" si="10"/>
        <v>7.1346356525809727</v>
      </c>
      <c r="O10" s="80">
        <f t="shared" si="11"/>
        <v>0.17686299798911184</v>
      </c>
      <c r="P10" s="79">
        <f t="shared" si="12"/>
        <v>2.8538542610323892</v>
      </c>
      <c r="Q10" s="80">
        <f t="shared" si="13"/>
        <v>7.0745199195644731E-2</v>
      </c>
      <c r="R10" s="24">
        <f t="shared" si="14"/>
        <v>14.580210985829963</v>
      </c>
      <c r="S10" s="24">
        <f t="shared" si="15"/>
        <v>0.36143398932148973</v>
      </c>
      <c r="T10" s="79">
        <f t="shared" si="16"/>
        <v>13.555807739903848</v>
      </c>
      <c r="U10" s="80">
        <f t="shared" si="17"/>
        <v>0.33603969617931251</v>
      </c>
      <c r="W10" s="37"/>
    </row>
    <row r="11" spans="1:23" x14ac:dyDescent="0.3">
      <c r="A11" s="17">
        <f t="shared" si="18"/>
        <v>3</v>
      </c>
      <c r="B11" s="62">
        <v>21743.88</v>
      </c>
      <c r="C11" s="63"/>
      <c r="D11" s="62">
        <f t="shared" si="0"/>
        <v>29265.088092000002</v>
      </c>
      <c r="E11" s="66">
        <f t="shared" si="1"/>
        <v>725.46258399252361</v>
      </c>
      <c r="F11" s="62">
        <f t="shared" si="2"/>
        <v>2438.757341</v>
      </c>
      <c r="G11" s="66">
        <f t="shared" si="3"/>
        <v>60.455215332710296</v>
      </c>
      <c r="H11" s="62">
        <f t="shared" si="4"/>
        <v>51.201400749999998</v>
      </c>
      <c r="I11" s="66">
        <f t="shared" si="5"/>
        <v>1.2692495705244682</v>
      </c>
      <c r="J11" s="62">
        <f t="shared" si="6"/>
        <v>25.601261166666667</v>
      </c>
      <c r="K11" s="66">
        <f t="shared" si="7"/>
        <v>0.63463868692452552</v>
      </c>
      <c r="L11" s="79">
        <f t="shared" si="8"/>
        <v>14.810267253036438</v>
      </c>
      <c r="M11" s="80">
        <f t="shared" si="9"/>
        <v>0.36713693521888846</v>
      </c>
      <c r="N11" s="79">
        <f t="shared" si="10"/>
        <v>7.4051336265182188</v>
      </c>
      <c r="O11" s="80">
        <f t="shared" si="11"/>
        <v>0.18356846760944423</v>
      </c>
      <c r="P11" s="79">
        <f t="shared" si="12"/>
        <v>2.9620534506072875</v>
      </c>
      <c r="Q11" s="80">
        <f t="shared" si="13"/>
        <v>7.3427387043777687E-2</v>
      </c>
      <c r="R11" s="24">
        <f t="shared" si="14"/>
        <v>15.121206933704453</v>
      </c>
      <c r="S11" s="24">
        <f t="shared" si="15"/>
        <v>0.3748449285621544</v>
      </c>
      <c r="T11" s="79">
        <f t="shared" si="16"/>
        <v>14.069753890384616</v>
      </c>
      <c r="U11" s="80">
        <f t="shared" si="17"/>
        <v>0.348780088457944</v>
      </c>
      <c r="W11" s="37"/>
    </row>
    <row r="12" spans="1:23" x14ac:dyDescent="0.3">
      <c r="A12" s="17">
        <f t="shared" si="18"/>
        <v>4</v>
      </c>
      <c r="B12" s="62">
        <v>22538.16</v>
      </c>
      <c r="C12" s="63"/>
      <c r="D12" s="62">
        <f t="shared" si="0"/>
        <v>30334.109544000003</v>
      </c>
      <c r="E12" s="66">
        <f t="shared" si="1"/>
        <v>751.96293357197226</v>
      </c>
      <c r="F12" s="62">
        <f t="shared" si="2"/>
        <v>2527.8424620000001</v>
      </c>
      <c r="G12" s="66">
        <f t="shared" si="3"/>
        <v>62.663577797664345</v>
      </c>
      <c r="H12" s="62">
        <f t="shared" si="4"/>
        <v>51.201400749999998</v>
      </c>
      <c r="I12" s="66">
        <f t="shared" si="5"/>
        <v>1.2692495705244682</v>
      </c>
      <c r="J12" s="62">
        <f t="shared" si="6"/>
        <v>25.601261166666667</v>
      </c>
      <c r="K12" s="66">
        <f t="shared" si="7"/>
        <v>0.63463868692452552</v>
      </c>
      <c r="L12" s="79">
        <f t="shared" si="8"/>
        <v>15.351270012145751</v>
      </c>
      <c r="M12" s="80">
        <f t="shared" si="9"/>
        <v>0.38054804330565395</v>
      </c>
      <c r="N12" s="79">
        <f t="shared" si="10"/>
        <v>7.6756350060728753</v>
      </c>
      <c r="O12" s="80">
        <f t="shared" si="11"/>
        <v>0.19027402165282697</v>
      </c>
      <c r="P12" s="79">
        <f t="shared" si="12"/>
        <v>3.07025400242915</v>
      </c>
      <c r="Q12" s="80">
        <f t="shared" si="13"/>
        <v>7.6109608661130798E-2</v>
      </c>
      <c r="R12" s="24">
        <f t="shared" si="14"/>
        <v>15.662209692813768</v>
      </c>
      <c r="S12" s="24">
        <f t="shared" si="15"/>
        <v>0.38825603664892</v>
      </c>
      <c r="T12" s="79">
        <f t="shared" si="16"/>
        <v>14.583706511538463</v>
      </c>
      <c r="U12" s="80">
        <f t="shared" si="17"/>
        <v>0.36152064114037125</v>
      </c>
      <c r="W12" s="37"/>
    </row>
    <row r="13" spans="1:23" x14ac:dyDescent="0.3">
      <c r="A13" s="17">
        <f t="shared" si="18"/>
        <v>5</v>
      </c>
      <c r="B13" s="62">
        <v>22538.16</v>
      </c>
      <c r="C13" s="63"/>
      <c r="D13" s="62">
        <f t="shared" si="0"/>
        <v>30334.109544000003</v>
      </c>
      <c r="E13" s="66">
        <f t="shared" si="1"/>
        <v>751.96293357197226</v>
      </c>
      <c r="F13" s="62">
        <f t="shared" si="2"/>
        <v>2527.8424620000001</v>
      </c>
      <c r="G13" s="66">
        <f t="shared" si="3"/>
        <v>62.663577797664345</v>
      </c>
      <c r="H13" s="62">
        <f t="shared" si="4"/>
        <v>51.201400749999998</v>
      </c>
      <c r="I13" s="66">
        <f t="shared" si="5"/>
        <v>1.2692495705244682</v>
      </c>
      <c r="J13" s="62">
        <f t="shared" si="6"/>
        <v>25.601261166666667</v>
      </c>
      <c r="K13" s="66">
        <f t="shared" si="7"/>
        <v>0.63463868692452552</v>
      </c>
      <c r="L13" s="79">
        <f t="shared" si="8"/>
        <v>15.351270012145751</v>
      </c>
      <c r="M13" s="80">
        <f t="shared" si="9"/>
        <v>0.38054804330565395</v>
      </c>
      <c r="N13" s="79">
        <f t="shared" si="10"/>
        <v>7.6756350060728753</v>
      </c>
      <c r="O13" s="80">
        <f t="shared" si="11"/>
        <v>0.19027402165282697</v>
      </c>
      <c r="P13" s="79">
        <f t="shared" si="12"/>
        <v>3.07025400242915</v>
      </c>
      <c r="Q13" s="80">
        <f t="shared" si="13"/>
        <v>7.6109608661130798E-2</v>
      </c>
      <c r="R13" s="24">
        <f t="shared" si="14"/>
        <v>15.662209692813768</v>
      </c>
      <c r="S13" s="24">
        <f t="shared" si="15"/>
        <v>0.38825603664892</v>
      </c>
      <c r="T13" s="79">
        <f t="shared" si="16"/>
        <v>14.583706511538463</v>
      </c>
      <c r="U13" s="80">
        <f t="shared" si="17"/>
        <v>0.36152064114037125</v>
      </c>
      <c r="W13" s="37"/>
    </row>
    <row r="14" spans="1:23" x14ac:dyDescent="0.3">
      <c r="A14" s="17">
        <f t="shared" si="18"/>
        <v>6</v>
      </c>
      <c r="B14" s="62">
        <v>23670.23</v>
      </c>
      <c r="C14" s="63"/>
      <c r="D14" s="62">
        <f t="shared" si="0"/>
        <v>31857.762557000002</v>
      </c>
      <c r="E14" s="66">
        <f t="shared" si="1"/>
        <v>789.7333051643659</v>
      </c>
      <c r="F14" s="62">
        <f t="shared" si="2"/>
        <v>2654.8135464166671</v>
      </c>
      <c r="G14" s="66">
        <f t="shared" si="3"/>
        <v>65.811108763697163</v>
      </c>
      <c r="H14" s="62">
        <f t="shared" si="4"/>
        <v>0</v>
      </c>
      <c r="I14" s="66">
        <f t="shared" si="5"/>
        <v>0</v>
      </c>
      <c r="J14" s="62">
        <f t="shared" si="6"/>
        <v>0</v>
      </c>
      <c r="K14" s="66">
        <f t="shared" si="7"/>
        <v>0</v>
      </c>
      <c r="L14" s="79">
        <f t="shared" si="8"/>
        <v>16.122349472165993</v>
      </c>
      <c r="M14" s="80">
        <f t="shared" si="9"/>
        <v>0.39966260382812036</v>
      </c>
      <c r="N14" s="79">
        <f t="shared" si="10"/>
        <v>8.0611747360829966</v>
      </c>
      <c r="O14" s="80">
        <f t="shared" si="11"/>
        <v>0.19983130191406018</v>
      </c>
      <c r="P14" s="79">
        <f t="shared" si="12"/>
        <v>3.2244698944331986</v>
      </c>
      <c r="Q14" s="80">
        <f t="shared" si="13"/>
        <v>7.9932520765624071E-2</v>
      </c>
      <c r="R14" s="24">
        <f t="shared" si="14"/>
        <v>16.122349472165993</v>
      </c>
      <c r="S14" s="24">
        <f t="shared" si="15"/>
        <v>0.39966260382812036</v>
      </c>
      <c r="T14" s="79">
        <f t="shared" si="16"/>
        <v>15.316231998557694</v>
      </c>
      <c r="U14" s="80">
        <f t="shared" si="17"/>
        <v>0.37967947363671434</v>
      </c>
      <c r="W14" s="37"/>
    </row>
    <row r="15" spans="1:23" x14ac:dyDescent="0.3">
      <c r="A15" s="17">
        <f t="shared" si="18"/>
        <v>7</v>
      </c>
      <c r="B15" s="62">
        <v>24928.32</v>
      </c>
      <c r="C15" s="63"/>
      <c r="D15" s="62">
        <f t="shared" si="0"/>
        <v>33551.025888000004</v>
      </c>
      <c r="E15" s="66">
        <f t="shared" si="1"/>
        <v>831.70820671345257</v>
      </c>
      <c r="F15" s="62">
        <f t="shared" si="2"/>
        <v>2795.9188240000003</v>
      </c>
      <c r="G15" s="66">
        <f t="shared" si="3"/>
        <v>69.309017226121043</v>
      </c>
      <c r="H15" s="62">
        <f t="shared" si="4"/>
        <v>0</v>
      </c>
      <c r="I15" s="66">
        <f t="shared" si="5"/>
        <v>0</v>
      </c>
      <c r="J15" s="62">
        <f t="shared" si="6"/>
        <v>0</v>
      </c>
      <c r="K15" s="66">
        <f t="shared" si="7"/>
        <v>0</v>
      </c>
      <c r="L15" s="79">
        <f t="shared" si="8"/>
        <v>16.979264113360326</v>
      </c>
      <c r="M15" s="80">
        <f t="shared" si="9"/>
        <v>0.42090496291166629</v>
      </c>
      <c r="N15" s="79">
        <f t="shared" si="10"/>
        <v>8.4896320566801631</v>
      </c>
      <c r="O15" s="80">
        <f t="shared" si="11"/>
        <v>0.21045248145583315</v>
      </c>
      <c r="P15" s="79">
        <f t="shared" si="12"/>
        <v>3.3958528226720652</v>
      </c>
      <c r="Q15" s="80">
        <f t="shared" si="13"/>
        <v>8.4180992582333247E-2</v>
      </c>
      <c r="R15" s="24">
        <f t="shared" si="14"/>
        <v>16.979264113360326</v>
      </c>
      <c r="S15" s="24">
        <f t="shared" si="15"/>
        <v>0.42090496291166629</v>
      </c>
      <c r="T15" s="79">
        <f t="shared" si="16"/>
        <v>16.130300907692309</v>
      </c>
      <c r="U15" s="80">
        <f t="shared" si="17"/>
        <v>0.39985971476608295</v>
      </c>
      <c r="W15" s="37"/>
    </row>
    <row r="16" spans="1:23" x14ac:dyDescent="0.3">
      <c r="A16" s="17">
        <f t="shared" si="18"/>
        <v>8</v>
      </c>
      <c r="B16" s="62">
        <v>24928.32</v>
      </c>
      <c r="C16" s="63"/>
      <c r="D16" s="62">
        <f t="shared" si="0"/>
        <v>33551.025888000004</v>
      </c>
      <c r="E16" s="66">
        <f t="shared" si="1"/>
        <v>831.70820671345257</v>
      </c>
      <c r="F16" s="62">
        <f t="shared" si="2"/>
        <v>2795.9188240000003</v>
      </c>
      <c r="G16" s="66">
        <f t="shared" si="3"/>
        <v>69.309017226121043</v>
      </c>
      <c r="H16" s="62">
        <f t="shared" si="4"/>
        <v>0</v>
      </c>
      <c r="I16" s="66">
        <f t="shared" si="5"/>
        <v>0</v>
      </c>
      <c r="J16" s="62">
        <f t="shared" si="6"/>
        <v>0</v>
      </c>
      <c r="K16" s="66">
        <f t="shared" si="7"/>
        <v>0</v>
      </c>
      <c r="L16" s="79">
        <f t="shared" si="8"/>
        <v>16.979264113360326</v>
      </c>
      <c r="M16" s="80">
        <f t="shared" si="9"/>
        <v>0.42090496291166629</v>
      </c>
      <c r="N16" s="79">
        <f t="shared" si="10"/>
        <v>8.4896320566801631</v>
      </c>
      <c r="O16" s="80">
        <f t="shared" si="11"/>
        <v>0.21045248145583315</v>
      </c>
      <c r="P16" s="79">
        <f t="shared" si="12"/>
        <v>3.3958528226720652</v>
      </c>
      <c r="Q16" s="80">
        <f t="shared" si="13"/>
        <v>8.4180992582333247E-2</v>
      </c>
      <c r="R16" s="24">
        <f t="shared" si="14"/>
        <v>16.979264113360326</v>
      </c>
      <c r="S16" s="24">
        <f t="shared" si="15"/>
        <v>0.42090496291166629</v>
      </c>
      <c r="T16" s="79">
        <f t="shared" si="16"/>
        <v>16.130300907692309</v>
      </c>
      <c r="U16" s="80">
        <f t="shared" si="17"/>
        <v>0.39985971476608295</v>
      </c>
      <c r="W16" s="37"/>
    </row>
    <row r="17" spans="1:23" x14ac:dyDescent="0.3">
      <c r="A17" s="17">
        <f t="shared" si="18"/>
        <v>9</v>
      </c>
      <c r="B17" s="62">
        <v>25580.99</v>
      </c>
      <c r="C17" s="63"/>
      <c r="D17" s="62">
        <f t="shared" si="0"/>
        <v>34429.454441000002</v>
      </c>
      <c r="E17" s="66">
        <f t="shared" si="1"/>
        <v>853.48388173991509</v>
      </c>
      <c r="F17" s="62">
        <f t="shared" si="2"/>
        <v>2869.1212034166674</v>
      </c>
      <c r="G17" s="66">
        <f t="shared" si="3"/>
        <v>71.123656811659615</v>
      </c>
      <c r="H17" s="62">
        <f t="shared" si="4"/>
        <v>0</v>
      </c>
      <c r="I17" s="66">
        <f t="shared" si="5"/>
        <v>0</v>
      </c>
      <c r="J17" s="62">
        <f t="shared" si="6"/>
        <v>0</v>
      </c>
      <c r="K17" s="66">
        <f t="shared" si="7"/>
        <v>0</v>
      </c>
      <c r="L17" s="79">
        <f t="shared" si="8"/>
        <v>17.423812976214577</v>
      </c>
      <c r="M17" s="80">
        <f t="shared" si="9"/>
        <v>0.43192504136635385</v>
      </c>
      <c r="N17" s="79">
        <f t="shared" si="10"/>
        <v>8.7119064881072887</v>
      </c>
      <c r="O17" s="80">
        <f t="shared" si="11"/>
        <v>0.21596252068317692</v>
      </c>
      <c r="P17" s="79">
        <f t="shared" si="12"/>
        <v>3.4847625952429153</v>
      </c>
      <c r="Q17" s="80">
        <f t="shared" si="13"/>
        <v>8.6385008273270766E-2</v>
      </c>
      <c r="R17" s="24">
        <f t="shared" si="14"/>
        <v>17.423812976214577</v>
      </c>
      <c r="S17" s="24">
        <f t="shared" si="15"/>
        <v>0.43192504136635385</v>
      </c>
      <c r="T17" s="79">
        <f t="shared" si="16"/>
        <v>16.552622327403846</v>
      </c>
      <c r="U17" s="80">
        <f t="shared" si="17"/>
        <v>0.41032878929803607</v>
      </c>
      <c r="W17" s="37"/>
    </row>
    <row r="18" spans="1:23" x14ac:dyDescent="0.3">
      <c r="A18" s="17">
        <f t="shared" si="18"/>
        <v>10</v>
      </c>
      <c r="B18" s="62">
        <v>25934.38</v>
      </c>
      <c r="C18" s="63"/>
      <c r="D18" s="62">
        <f t="shared" si="0"/>
        <v>34905.082042000002</v>
      </c>
      <c r="E18" s="66">
        <f t="shared" si="1"/>
        <v>865.27438198904815</v>
      </c>
      <c r="F18" s="62">
        <f t="shared" si="2"/>
        <v>2908.7568368333336</v>
      </c>
      <c r="G18" s="66">
        <f t="shared" si="3"/>
        <v>72.106198499087341</v>
      </c>
      <c r="H18" s="62">
        <f t="shared" si="4"/>
        <v>0</v>
      </c>
      <c r="I18" s="66">
        <f t="shared" si="5"/>
        <v>0</v>
      </c>
      <c r="J18" s="62">
        <f t="shared" si="6"/>
        <v>0</v>
      </c>
      <c r="K18" s="66">
        <f t="shared" si="7"/>
        <v>0</v>
      </c>
      <c r="L18" s="79">
        <f t="shared" si="8"/>
        <v>17.664515203441297</v>
      </c>
      <c r="M18" s="80">
        <f t="shared" si="9"/>
        <v>0.43789189371915394</v>
      </c>
      <c r="N18" s="79">
        <f t="shared" si="10"/>
        <v>8.8322576017206487</v>
      </c>
      <c r="O18" s="80">
        <f t="shared" si="11"/>
        <v>0.21894594685957697</v>
      </c>
      <c r="P18" s="79">
        <f t="shared" si="12"/>
        <v>3.5329030406882596</v>
      </c>
      <c r="Q18" s="80">
        <f t="shared" si="13"/>
        <v>8.7578378743830787E-2</v>
      </c>
      <c r="R18" s="24">
        <f t="shared" si="14"/>
        <v>17.664515203441297</v>
      </c>
      <c r="S18" s="24">
        <f t="shared" si="15"/>
        <v>0.43789189371915394</v>
      </c>
      <c r="T18" s="79">
        <f t="shared" si="16"/>
        <v>16.78128944326923</v>
      </c>
      <c r="U18" s="80">
        <f t="shared" si="17"/>
        <v>0.41599729903319616</v>
      </c>
      <c r="W18" s="37"/>
    </row>
    <row r="19" spans="1:23" x14ac:dyDescent="0.3">
      <c r="A19" s="17">
        <f t="shared" si="18"/>
        <v>11</v>
      </c>
      <c r="B19" s="62">
        <v>26233.279999999999</v>
      </c>
      <c r="C19" s="63"/>
      <c r="D19" s="62">
        <f t="shared" si="0"/>
        <v>35307.371552000004</v>
      </c>
      <c r="E19" s="66">
        <f t="shared" si="1"/>
        <v>875.24687845036806</v>
      </c>
      <c r="F19" s="62">
        <f t="shared" si="2"/>
        <v>2942.2809626666667</v>
      </c>
      <c r="G19" s="66">
        <f t="shared" si="3"/>
        <v>72.937239870864005</v>
      </c>
      <c r="H19" s="62">
        <f t="shared" si="4"/>
        <v>0</v>
      </c>
      <c r="I19" s="66">
        <f t="shared" si="5"/>
        <v>0</v>
      </c>
      <c r="J19" s="62">
        <f t="shared" si="6"/>
        <v>0</v>
      </c>
      <c r="K19" s="66">
        <f t="shared" si="7"/>
        <v>0</v>
      </c>
      <c r="L19" s="79">
        <f t="shared" si="8"/>
        <v>17.868103012145752</v>
      </c>
      <c r="M19" s="80">
        <f t="shared" si="9"/>
        <v>0.44293870366921467</v>
      </c>
      <c r="N19" s="79">
        <f t="shared" si="10"/>
        <v>8.9340515060728762</v>
      </c>
      <c r="O19" s="80">
        <f t="shared" si="11"/>
        <v>0.22146935183460734</v>
      </c>
      <c r="P19" s="79">
        <f t="shared" si="12"/>
        <v>3.5736206024291506</v>
      </c>
      <c r="Q19" s="80">
        <f t="shared" si="13"/>
        <v>8.8587740733842929E-2</v>
      </c>
      <c r="R19" s="24">
        <f t="shared" si="14"/>
        <v>17.868103012145749</v>
      </c>
      <c r="S19" s="24">
        <f t="shared" si="15"/>
        <v>0.44293870366921456</v>
      </c>
      <c r="T19" s="79">
        <f t="shared" si="16"/>
        <v>16.974697861538463</v>
      </c>
      <c r="U19" s="80">
        <f t="shared" si="17"/>
        <v>0.42079176848575389</v>
      </c>
      <c r="W19" s="37"/>
    </row>
    <row r="20" spans="1:23" x14ac:dyDescent="0.3">
      <c r="A20" s="17">
        <f t="shared" si="18"/>
        <v>12</v>
      </c>
      <c r="B20" s="62">
        <v>27066.45</v>
      </c>
      <c r="C20" s="63"/>
      <c r="D20" s="62">
        <f t="shared" si="0"/>
        <v>36428.735055000005</v>
      </c>
      <c r="E20" s="66">
        <f t="shared" si="1"/>
        <v>903.0447535814418</v>
      </c>
      <c r="F20" s="62">
        <f t="shared" si="2"/>
        <v>3035.7279212500002</v>
      </c>
      <c r="G20" s="66">
        <f t="shared" si="3"/>
        <v>75.253729465120145</v>
      </c>
      <c r="H20" s="62">
        <f t="shared" si="4"/>
        <v>0</v>
      </c>
      <c r="I20" s="66">
        <f t="shared" si="5"/>
        <v>0</v>
      </c>
      <c r="J20" s="62">
        <f t="shared" si="6"/>
        <v>0</v>
      </c>
      <c r="K20" s="66">
        <f t="shared" si="7"/>
        <v>0</v>
      </c>
      <c r="L20" s="79">
        <f t="shared" si="8"/>
        <v>18.43559466346154</v>
      </c>
      <c r="M20" s="80">
        <f t="shared" si="9"/>
        <v>0.45700645424162034</v>
      </c>
      <c r="N20" s="79">
        <f t="shared" si="10"/>
        <v>9.21779733173077</v>
      </c>
      <c r="O20" s="80">
        <f t="shared" si="11"/>
        <v>0.22850322712081017</v>
      </c>
      <c r="P20" s="79">
        <f t="shared" si="12"/>
        <v>3.6871189326923082</v>
      </c>
      <c r="Q20" s="80">
        <f t="shared" si="13"/>
        <v>9.1401290848324074E-2</v>
      </c>
      <c r="R20" s="24">
        <f t="shared" si="14"/>
        <v>18.43559466346154</v>
      </c>
      <c r="S20" s="24">
        <f t="shared" si="15"/>
        <v>0.45700645424162034</v>
      </c>
      <c r="T20" s="79">
        <f t="shared" si="16"/>
        <v>17.513814930288465</v>
      </c>
      <c r="U20" s="80">
        <f t="shared" si="17"/>
        <v>0.43415613152953936</v>
      </c>
      <c r="W20" s="37"/>
    </row>
    <row r="21" spans="1:23" x14ac:dyDescent="0.3">
      <c r="A21" s="17">
        <f t="shared" si="18"/>
        <v>13</v>
      </c>
      <c r="B21" s="62">
        <v>27066.45</v>
      </c>
      <c r="C21" s="63"/>
      <c r="D21" s="62">
        <f t="shared" si="0"/>
        <v>36428.735055000005</v>
      </c>
      <c r="E21" s="66">
        <f t="shared" si="1"/>
        <v>903.0447535814418</v>
      </c>
      <c r="F21" s="62">
        <f t="shared" si="2"/>
        <v>3035.7279212500002</v>
      </c>
      <c r="G21" s="66">
        <f t="shared" si="3"/>
        <v>75.253729465120145</v>
      </c>
      <c r="H21" s="62">
        <f t="shared" si="4"/>
        <v>0</v>
      </c>
      <c r="I21" s="66">
        <f t="shared" si="5"/>
        <v>0</v>
      </c>
      <c r="J21" s="62">
        <f t="shared" si="6"/>
        <v>0</v>
      </c>
      <c r="K21" s="66">
        <f t="shared" si="7"/>
        <v>0</v>
      </c>
      <c r="L21" s="79">
        <f t="shared" si="8"/>
        <v>18.43559466346154</v>
      </c>
      <c r="M21" s="80">
        <f t="shared" si="9"/>
        <v>0.45700645424162034</v>
      </c>
      <c r="N21" s="79">
        <f t="shared" si="10"/>
        <v>9.21779733173077</v>
      </c>
      <c r="O21" s="80">
        <f t="shared" si="11"/>
        <v>0.22850322712081017</v>
      </c>
      <c r="P21" s="79">
        <f t="shared" si="12"/>
        <v>3.6871189326923082</v>
      </c>
      <c r="Q21" s="80">
        <f t="shared" si="13"/>
        <v>9.1401290848324074E-2</v>
      </c>
      <c r="R21" s="24">
        <f t="shared" si="14"/>
        <v>18.43559466346154</v>
      </c>
      <c r="S21" s="24">
        <f t="shared" si="15"/>
        <v>0.45700645424162034</v>
      </c>
      <c r="T21" s="79">
        <f t="shared" si="16"/>
        <v>17.513814930288465</v>
      </c>
      <c r="U21" s="80">
        <f t="shared" si="17"/>
        <v>0.43415613152953936</v>
      </c>
      <c r="W21" s="37"/>
    </row>
    <row r="22" spans="1:23" x14ac:dyDescent="0.3">
      <c r="A22" s="17">
        <f t="shared" si="18"/>
        <v>14</v>
      </c>
      <c r="B22" s="62">
        <v>28198.52</v>
      </c>
      <c r="C22" s="63"/>
      <c r="D22" s="62">
        <f t="shared" si="0"/>
        <v>37952.388068</v>
      </c>
      <c r="E22" s="66">
        <f t="shared" si="1"/>
        <v>940.81512517383533</v>
      </c>
      <c r="F22" s="62">
        <f t="shared" si="2"/>
        <v>3162.6990056666668</v>
      </c>
      <c r="G22" s="66">
        <f t="shared" si="3"/>
        <v>78.401260431152949</v>
      </c>
      <c r="H22" s="62">
        <f t="shared" si="4"/>
        <v>0</v>
      </c>
      <c r="I22" s="66">
        <f t="shared" si="5"/>
        <v>0</v>
      </c>
      <c r="J22" s="62">
        <f t="shared" si="6"/>
        <v>0</v>
      </c>
      <c r="K22" s="66">
        <f t="shared" si="7"/>
        <v>0</v>
      </c>
      <c r="L22" s="79">
        <f t="shared" si="8"/>
        <v>19.206674123481783</v>
      </c>
      <c r="M22" s="80">
        <f t="shared" si="9"/>
        <v>0.47612101476408675</v>
      </c>
      <c r="N22" s="79">
        <f t="shared" si="10"/>
        <v>9.6033370617408913</v>
      </c>
      <c r="O22" s="80">
        <f t="shared" si="11"/>
        <v>0.23806050738204337</v>
      </c>
      <c r="P22" s="79">
        <f t="shared" si="12"/>
        <v>3.8413348246963563</v>
      </c>
      <c r="Q22" s="80">
        <f t="shared" si="13"/>
        <v>9.5224202952817347E-2</v>
      </c>
      <c r="R22" s="24">
        <f t="shared" si="14"/>
        <v>19.206674123481783</v>
      </c>
      <c r="S22" s="24">
        <f t="shared" si="15"/>
        <v>0.47612101476408675</v>
      </c>
      <c r="T22" s="79">
        <f t="shared" si="16"/>
        <v>18.246340417307692</v>
      </c>
      <c r="U22" s="80">
        <f t="shared" si="17"/>
        <v>0.45231496402588239</v>
      </c>
      <c r="W22" s="37"/>
    </row>
    <row r="23" spans="1:23" x14ac:dyDescent="0.3">
      <c r="A23" s="17">
        <f t="shared" si="18"/>
        <v>15</v>
      </c>
      <c r="B23" s="62">
        <v>28198.52</v>
      </c>
      <c r="C23" s="63"/>
      <c r="D23" s="62">
        <f t="shared" si="0"/>
        <v>37952.388068</v>
      </c>
      <c r="E23" s="66">
        <f t="shared" si="1"/>
        <v>940.81512517383533</v>
      </c>
      <c r="F23" s="62">
        <f t="shared" si="2"/>
        <v>3162.6990056666668</v>
      </c>
      <c r="G23" s="66">
        <f t="shared" si="3"/>
        <v>78.401260431152949</v>
      </c>
      <c r="H23" s="62">
        <f t="shared" si="4"/>
        <v>0</v>
      </c>
      <c r="I23" s="66">
        <f t="shared" si="5"/>
        <v>0</v>
      </c>
      <c r="J23" s="62">
        <f t="shared" si="6"/>
        <v>0</v>
      </c>
      <c r="K23" s="66">
        <f t="shared" si="7"/>
        <v>0</v>
      </c>
      <c r="L23" s="79">
        <f t="shared" si="8"/>
        <v>19.206674123481783</v>
      </c>
      <c r="M23" s="80">
        <f t="shared" si="9"/>
        <v>0.47612101476408675</v>
      </c>
      <c r="N23" s="79">
        <f t="shared" si="10"/>
        <v>9.6033370617408913</v>
      </c>
      <c r="O23" s="80">
        <f t="shared" si="11"/>
        <v>0.23806050738204337</v>
      </c>
      <c r="P23" s="79">
        <f t="shared" si="12"/>
        <v>3.8413348246963563</v>
      </c>
      <c r="Q23" s="80">
        <f t="shared" si="13"/>
        <v>9.5224202952817347E-2</v>
      </c>
      <c r="R23" s="24">
        <f t="shared" si="14"/>
        <v>19.206674123481783</v>
      </c>
      <c r="S23" s="24">
        <f t="shared" si="15"/>
        <v>0.47612101476408675</v>
      </c>
      <c r="T23" s="79">
        <f t="shared" si="16"/>
        <v>18.246340417307692</v>
      </c>
      <c r="U23" s="80">
        <f t="shared" si="17"/>
        <v>0.45231496402588239</v>
      </c>
      <c r="W23" s="37"/>
    </row>
    <row r="24" spans="1:23" x14ac:dyDescent="0.3">
      <c r="A24" s="17">
        <f t="shared" si="18"/>
        <v>16</v>
      </c>
      <c r="B24" s="62">
        <v>29784.880000000001</v>
      </c>
      <c r="C24" s="63"/>
      <c r="D24" s="62">
        <f t="shared" si="0"/>
        <v>40087.469992000006</v>
      </c>
      <c r="E24" s="66">
        <f t="shared" si="1"/>
        <v>993.74242355583442</v>
      </c>
      <c r="F24" s="62">
        <f t="shared" si="2"/>
        <v>3340.6224993333335</v>
      </c>
      <c r="G24" s="66">
        <f t="shared" si="3"/>
        <v>82.811868629652864</v>
      </c>
      <c r="H24" s="62">
        <f t="shared" si="4"/>
        <v>0</v>
      </c>
      <c r="I24" s="66">
        <f t="shared" si="5"/>
        <v>0</v>
      </c>
      <c r="J24" s="62">
        <f t="shared" si="6"/>
        <v>0</v>
      </c>
      <c r="K24" s="66">
        <f t="shared" si="7"/>
        <v>0</v>
      </c>
      <c r="L24" s="79">
        <f t="shared" si="8"/>
        <v>20.28718117004049</v>
      </c>
      <c r="M24" s="80">
        <f t="shared" si="9"/>
        <v>0.50290608479546284</v>
      </c>
      <c r="N24" s="79">
        <f t="shared" si="10"/>
        <v>10.143590585020245</v>
      </c>
      <c r="O24" s="80">
        <f t="shared" si="11"/>
        <v>0.25145304239773142</v>
      </c>
      <c r="P24" s="79">
        <f t="shared" si="12"/>
        <v>4.0574362340080983</v>
      </c>
      <c r="Q24" s="80">
        <f t="shared" si="13"/>
        <v>0.10058121695909257</v>
      </c>
      <c r="R24" s="24">
        <f t="shared" si="14"/>
        <v>20.287181170040487</v>
      </c>
      <c r="S24" s="24">
        <f t="shared" si="15"/>
        <v>0.50290608479546273</v>
      </c>
      <c r="T24" s="79">
        <f t="shared" si="16"/>
        <v>19.272822111538463</v>
      </c>
      <c r="U24" s="80">
        <f t="shared" si="17"/>
        <v>0.4777607805556896</v>
      </c>
      <c r="W24" s="37"/>
    </row>
    <row r="25" spans="1:23" x14ac:dyDescent="0.3">
      <c r="A25" s="17">
        <f t="shared" si="18"/>
        <v>17</v>
      </c>
      <c r="B25" s="62">
        <v>30437.17</v>
      </c>
      <c r="C25" s="63"/>
      <c r="D25" s="62">
        <f t="shared" si="0"/>
        <v>40965.387103000001</v>
      </c>
      <c r="E25" s="66">
        <f t="shared" si="1"/>
        <v>1015.5054202662873</v>
      </c>
      <c r="F25" s="62">
        <f t="shared" si="2"/>
        <v>3413.7822585833337</v>
      </c>
      <c r="G25" s="66">
        <f t="shared" si="3"/>
        <v>84.625451688857282</v>
      </c>
      <c r="H25" s="62">
        <f t="shared" si="4"/>
        <v>0</v>
      </c>
      <c r="I25" s="66">
        <f t="shared" si="5"/>
        <v>0</v>
      </c>
      <c r="J25" s="62">
        <f t="shared" si="6"/>
        <v>0</v>
      </c>
      <c r="K25" s="66">
        <f t="shared" si="7"/>
        <v>0</v>
      </c>
      <c r="L25" s="79">
        <f t="shared" si="8"/>
        <v>20.731471205971662</v>
      </c>
      <c r="M25" s="80">
        <f t="shared" si="9"/>
        <v>0.51391974709832355</v>
      </c>
      <c r="N25" s="79">
        <f t="shared" si="10"/>
        <v>10.365735602985831</v>
      </c>
      <c r="O25" s="80">
        <f t="shared" si="11"/>
        <v>0.25695987354916178</v>
      </c>
      <c r="P25" s="79">
        <f t="shared" si="12"/>
        <v>4.1462942411943322</v>
      </c>
      <c r="Q25" s="80">
        <f t="shared" si="13"/>
        <v>0.10278394941966471</v>
      </c>
      <c r="R25" s="24">
        <f t="shared" si="14"/>
        <v>20.731471205971662</v>
      </c>
      <c r="S25" s="24">
        <f t="shared" si="15"/>
        <v>0.51391974709832355</v>
      </c>
      <c r="T25" s="79">
        <f t="shared" si="16"/>
        <v>19.694897645673077</v>
      </c>
      <c r="U25" s="80">
        <f t="shared" si="17"/>
        <v>0.48822375974340732</v>
      </c>
      <c r="W25" s="37"/>
    </row>
    <row r="26" spans="1:23" x14ac:dyDescent="0.3">
      <c r="A26" s="17">
        <f t="shared" si="18"/>
        <v>18</v>
      </c>
      <c r="B26" s="62">
        <v>31371.14</v>
      </c>
      <c r="C26" s="63"/>
      <c r="D26" s="62">
        <f t="shared" si="0"/>
        <v>42222.417326000003</v>
      </c>
      <c r="E26" s="66">
        <f t="shared" si="1"/>
        <v>1046.6663855388833</v>
      </c>
      <c r="F26" s="62">
        <f t="shared" si="2"/>
        <v>3518.534777166667</v>
      </c>
      <c r="G26" s="66">
        <f t="shared" si="3"/>
        <v>87.222198794906959</v>
      </c>
      <c r="H26" s="62">
        <f t="shared" si="4"/>
        <v>0</v>
      </c>
      <c r="I26" s="66">
        <f t="shared" si="5"/>
        <v>0</v>
      </c>
      <c r="J26" s="62">
        <f t="shared" si="6"/>
        <v>0</v>
      </c>
      <c r="K26" s="66">
        <f t="shared" si="7"/>
        <v>0</v>
      </c>
      <c r="L26" s="79">
        <f t="shared" si="8"/>
        <v>21.367620104251014</v>
      </c>
      <c r="M26" s="80">
        <f t="shared" si="9"/>
        <v>0.5296894663658317</v>
      </c>
      <c r="N26" s="79">
        <f t="shared" si="10"/>
        <v>10.683810052125507</v>
      </c>
      <c r="O26" s="80">
        <f t="shared" si="11"/>
        <v>0.26484473318291585</v>
      </c>
      <c r="P26" s="79">
        <f t="shared" si="12"/>
        <v>4.2735240208502026</v>
      </c>
      <c r="Q26" s="80">
        <f t="shared" si="13"/>
        <v>0.10593789327316633</v>
      </c>
      <c r="R26" s="24">
        <f t="shared" si="14"/>
        <v>21.367620104251017</v>
      </c>
      <c r="S26" s="24">
        <f t="shared" si="15"/>
        <v>0.52968946636583181</v>
      </c>
      <c r="T26" s="79">
        <f t="shared" si="16"/>
        <v>20.299239099038463</v>
      </c>
      <c r="U26" s="80">
        <f t="shared" si="17"/>
        <v>0.50320499304754007</v>
      </c>
      <c r="W26" s="37"/>
    </row>
    <row r="27" spans="1:23" x14ac:dyDescent="0.3">
      <c r="A27" s="17">
        <f t="shared" si="18"/>
        <v>19</v>
      </c>
      <c r="B27" s="62">
        <v>32023.43</v>
      </c>
      <c r="C27" s="63"/>
      <c r="D27" s="62">
        <f t="shared" si="0"/>
        <v>43100.334437000005</v>
      </c>
      <c r="E27" s="66">
        <f t="shared" si="1"/>
        <v>1068.4293822493364</v>
      </c>
      <c r="F27" s="62">
        <f t="shared" si="2"/>
        <v>3591.6945364166672</v>
      </c>
      <c r="G27" s="66">
        <f t="shared" si="3"/>
        <v>89.035781854111363</v>
      </c>
      <c r="H27" s="62">
        <f t="shared" si="4"/>
        <v>0</v>
      </c>
      <c r="I27" s="66">
        <f t="shared" si="5"/>
        <v>0</v>
      </c>
      <c r="J27" s="62">
        <f t="shared" si="6"/>
        <v>0</v>
      </c>
      <c r="K27" s="66">
        <f t="shared" si="7"/>
        <v>0</v>
      </c>
      <c r="L27" s="79">
        <f t="shared" si="8"/>
        <v>21.811910140182189</v>
      </c>
      <c r="M27" s="80">
        <f t="shared" si="9"/>
        <v>0.54070312866869252</v>
      </c>
      <c r="N27" s="79">
        <f t="shared" si="10"/>
        <v>10.905955070091094</v>
      </c>
      <c r="O27" s="80">
        <f t="shared" si="11"/>
        <v>0.27035156433434626</v>
      </c>
      <c r="P27" s="79">
        <f t="shared" si="12"/>
        <v>4.3623820280364374</v>
      </c>
      <c r="Q27" s="80">
        <f t="shared" si="13"/>
        <v>0.10814062573373849</v>
      </c>
      <c r="R27" s="24">
        <f t="shared" si="14"/>
        <v>21.811910140182192</v>
      </c>
      <c r="S27" s="24">
        <f t="shared" si="15"/>
        <v>0.54070312866869263</v>
      </c>
      <c r="T27" s="79">
        <f t="shared" si="16"/>
        <v>20.72131463317308</v>
      </c>
      <c r="U27" s="80">
        <f t="shared" si="17"/>
        <v>0.51366797223525784</v>
      </c>
      <c r="W27" s="37"/>
    </row>
    <row r="28" spans="1:23" x14ac:dyDescent="0.3">
      <c r="A28" s="17">
        <f t="shared" si="18"/>
        <v>20</v>
      </c>
      <c r="B28" s="62">
        <v>32023.43</v>
      </c>
      <c r="C28" s="63"/>
      <c r="D28" s="62">
        <f t="shared" si="0"/>
        <v>43100.334437000005</v>
      </c>
      <c r="E28" s="66">
        <f t="shared" si="1"/>
        <v>1068.4293822493364</v>
      </c>
      <c r="F28" s="62">
        <f t="shared" si="2"/>
        <v>3591.6945364166672</v>
      </c>
      <c r="G28" s="66">
        <f t="shared" si="3"/>
        <v>89.035781854111363</v>
      </c>
      <c r="H28" s="62">
        <f t="shared" si="4"/>
        <v>0</v>
      </c>
      <c r="I28" s="66">
        <f t="shared" si="5"/>
        <v>0</v>
      </c>
      <c r="J28" s="62">
        <f t="shared" si="6"/>
        <v>0</v>
      </c>
      <c r="K28" s="66">
        <f t="shared" si="7"/>
        <v>0</v>
      </c>
      <c r="L28" s="79">
        <f t="shared" si="8"/>
        <v>21.811910140182189</v>
      </c>
      <c r="M28" s="80">
        <f t="shared" si="9"/>
        <v>0.54070312866869252</v>
      </c>
      <c r="N28" s="79">
        <f t="shared" si="10"/>
        <v>10.905955070091094</v>
      </c>
      <c r="O28" s="80">
        <f t="shared" si="11"/>
        <v>0.27035156433434626</v>
      </c>
      <c r="P28" s="79">
        <f t="shared" si="12"/>
        <v>4.3623820280364374</v>
      </c>
      <c r="Q28" s="80">
        <f t="shared" si="13"/>
        <v>0.10814062573373849</v>
      </c>
      <c r="R28" s="24">
        <f t="shared" si="14"/>
        <v>21.811910140182192</v>
      </c>
      <c r="S28" s="24">
        <f t="shared" si="15"/>
        <v>0.54070312866869263</v>
      </c>
      <c r="T28" s="79">
        <f t="shared" si="16"/>
        <v>20.72131463317308</v>
      </c>
      <c r="U28" s="80">
        <f t="shared" si="17"/>
        <v>0.51366797223525784</v>
      </c>
      <c r="W28" s="37"/>
    </row>
    <row r="29" spans="1:23" x14ac:dyDescent="0.3">
      <c r="A29" s="17">
        <f t="shared" si="18"/>
        <v>21</v>
      </c>
      <c r="B29" s="62">
        <v>32675.72</v>
      </c>
      <c r="C29" s="63"/>
      <c r="D29" s="62">
        <f t="shared" si="0"/>
        <v>43978.251548000007</v>
      </c>
      <c r="E29" s="66">
        <f t="shared" si="1"/>
        <v>1090.1923789597893</v>
      </c>
      <c r="F29" s="62">
        <f t="shared" si="2"/>
        <v>3664.8542956666674</v>
      </c>
      <c r="G29" s="66">
        <f t="shared" si="3"/>
        <v>90.849364913315782</v>
      </c>
      <c r="H29" s="62">
        <f t="shared" si="4"/>
        <v>0</v>
      </c>
      <c r="I29" s="66">
        <f t="shared" si="5"/>
        <v>0</v>
      </c>
      <c r="J29" s="62">
        <f t="shared" si="6"/>
        <v>0</v>
      </c>
      <c r="K29" s="66">
        <f t="shared" si="7"/>
        <v>0</v>
      </c>
      <c r="L29" s="79">
        <f t="shared" si="8"/>
        <v>22.256200176113364</v>
      </c>
      <c r="M29" s="80">
        <f t="shared" si="9"/>
        <v>0.55171679097155335</v>
      </c>
      <c r="N29" s="79">
        <f t="shared" si="10"/>
        <v>11.128100088056682</v>
      </c>
      <c r="O29" s="80">
        <f t="shared" si="11"/>
        <v>0.27585839548577668</v>
      </c>
      <c r="P29" s="79">
        <f t="shared" si="12"/>
        <v>4.4512400352226731</v>
      </c>
      <c r="Q29" s="80">
        <f t="shared" si="13"/>
        <v>0.11034335819431067</v>
      </c>
      <c r="R29" s="24">
        <f t="shared" si="14"/>
        <v>22.256200176113367</v>
      </c>
      <c r="S29" s="24">
        <f t="shared" si="15"/>
        <v>0.55171679097155335</v>
      </c>
      <c r="T29" s="79">
        <f t="shared" si="16"/>
        <v>21.143390167307697</v>
      </c>
      <c r="U29" s="80">
        <f t="shared" si="17"/>
        <v>0.52413095142297572</v>
      </c>
      <c r="W29" s="37"/>
    </row>
    <row r="30" spans="1:23" x14ac:dyDescent="0.3">
      <c r="A30" s="17">
        <f t="shared" si="18"/>
        <v>22</v>
      </c>
      <c r="B30" s="62">
        <v>32726.81</v>
      </c>
      <c r="C30" s="63"/>
      <c r="D30" s="62">
        <f t="shared" si="0"/>
        <v>44047.013579000006</v>
      </c>
      <c r="E30" s="66">
        <f t="shared" si="1"/>
        <v>1091.896945183305</v>
      </c>
      <c r="F30" s="62">
        <f t="shared" si="2"/>
        <v>3670.584464916667</v>
      </c>
      <c r="G30" s="66">
        <f t="shared" si="3"/>
        <v>90.991412098608748</v>
      </c>
      <c r="H30" s="62">
        <f t="shared" si="4"/>
        <v>0</v>
      </c>
      <c r="I30" s="66">
        <f t="shared" si="5"/>
        <v>0</v>
      </c>
      <c r="J30" s="62">
        <f t="shared" si="6"/>
        <v>0</v>
      </c>
      <c r="K30" s="66">
        <f t="shared" si="7"/>
        <v>0</v>
      </c>
      <c r="L30" s="79">
        <f t="shared" si="8"/>
        <v>22.290998774797576</v>
      </c>
      <c r="M30" s="80">
        <f t="shared" si="9"/>
        <v>0.55257942570005314</v>
      </c>
      <c r="N30" s="79">
        <f t="shared" si="10"/>
        <v>11.145499387398788</v>
      </c>
      <c r="O30" s="80">
        <f t="shared" si="11"/>
        <v>0.27628971285002657</v>
      </c>
      <c r="P30" s="79">
        <f t="shared" si="12"/>
        <v>4.4581997549595149</v>
      </c>
      <c r="Q30" s="80">
        <f t="shared" si="13"/>
        <v>0.11051588514001064</v>
      </c>
      <c r="R30" s="24">
        <f t="shared" si="14"/>
        <v>22.290998774797572</v>
      </c>
      <c r="S30" s="24">
        <f t="shared" si="15"/>
        <v>0.55257942570005314</v>
      </c>
      <c r="T30" s="79">
        <f t="shared" si="16"/>
        <v>21.176448836057695</v>
      </c>
      <c r="U30" s="80">
        <f t="shared" si="17"/>
        <v>0.5249504544150505</v>
      </c>
      <c r="W30" s="37"/>
    </row>
    <row r="31" spans="1:23" x14ac:dyDescent="0.3">
      <c r="A31" s="17">
        <f t="shared" si="18"/>
        <v>23</v>
      </c>
      <c r="B31" s="62">
        <v>33858.879999999997</v>
      </c>
      <c r="C31" s="63"/>
      <c r="D31" s="62">
        <f t="shared" si="0"/>
        <v>45570.666592000001</v>
      </c>
      <c r="E31" s="66">
        <f t="shared" si="1"/>
        <v>1129.6673167756985</v>
      </c>
      <c r="F31" s="62">
        <f t="shared" si="2"/>
        <v>3797.5555493333336</v>
      </c>
      <c r="G31" s="66">
        <f t="shared" si="3"/>
        <v>94.138943064641552</v>
      </c>
      <c r="H31" s="62">
        <f t="shared" si="4"/>
        <v>0</v>
      </c>
      <c r="I31" s="66">
        <f t="shared" si="5"/>
        <v>0</v>
      </c>
      <c r="J31" s="62">
        <f t="shared" si="6"/>
        <v>0</v>
      </c>
      <c r="K31" s="66">
        <f t="shared" si="7"/>
        <v>0</v>
      </c>
      <c r="L31" s="79">
        <f t="shared" si="8"/>
        <v>23.062078234817815</v>
      </c>
      <c r="M31" s="80">
        <f t="shared" si="9"/>
        <v>0.57169398622251955</v>
      </c>
      <c r="N31" s="79">
        <f t="shared" si="10"/>
        <v>11.531039117408907</v>
      </c>
      <c r="O31" s="80">
        <f t="shared" si="11"/>
        <v>0.28584699311125977</v>
      </c>
      <c r="P31" s="79">
        <f t="shared" si="12"/>
        <v>4.6124156469635631</v>
      </c>
      <c r="Q31" s="80">
        <f t="shared" si="13"/>
        <v>0.11433879724450391</v>
      </c>
      <c r="R31" s="24">
        <f t="shared" si="14"/>
        <v>23.062078234817815</v>
      </c>
      <c r="S31" s="24">
        <f t="shared" si="15"/>
        <v>0.57169398622251955</v>
      </c>
      <c r="T31" s="79">
        <f t="shared" si="16"/>
        <v>21.908974323076922</v>
      </c>
      <c r="U31" s="80">
        <f t="shared" si="17"/>
        <v>0.54310928691139349</v>
      </c>
      <c r="W31" s="37"/>
    </row>
    <row r="32" spans="1:23" x14ac:dyDescent="0.3">
      <c r="A32" s="17">
        <f t="shared" si="18"/>
        <v>24</v>
      </c>
      <c r="B32" s="62">
        <v>34990.959999999999</v>
      </c>
      <c r="C32" s="63"/>
      <c r="D32" s="62">
        <f t="shared" si="0"/>
        <v>47094.333063999999</v>
      </c>
      <c r="E32" s="66">
        <f t="shared" si="1"/>
        <v>1167.438022007987</v>
      </c>
      <c r="F32" s="62">
        <f t="shared" si="2"/>
        <v>3924.5277553333335</v>
      </c>
      <c r="G32" s="66">
        <f t="shared" si="3"/>
        <v>97.286501833998926</v>
      </c>
      <c r="H32" s="62">
        <f t="shared" si="4"/>
        <v>0</v>
      </c>
      <c r="I32" s="66">
        <f t="shared" si="5"/>
        <v>0</v>
      </c>
      <c r="J32" s="62">
        <f t="shared" si="6"/>
        <v>0</v>
      </c>
      <c r="K32" s="66">
        <f t="shared" si="7"/>
        <v>0</v>
      </c>
      <c r="L32" s="79">
        <f t="shared" si="8"/>
        <v>23.833164506072873</v>
      </c>
      <c r="M32" s="80">
        <f t="shared" si="9"/>
        <v>0.59080871559108661</v>
      </c>
      <c r="N32" s="79">
        <f t="shared" si="10"/>
        <v>11.916582253036436</v>
      </c>
      <c r="O32" s="80">
        <f t="shared" si="11"/>
        <v>0.2954043577955433</v>
      </c>
      <c r="P32" s="79">
        <f t="shared" si="12"/>
        <v>4.7666329012145745</v>
      </c>
      <c r="Q32" s="80">
        <f t="shared" si="13"/>
        <v>0.11816174311821731</v>
      </c>
      <c r="R32" s="24">
        <f t="shared" si="14"/>
        <v>23.833164506072876</v>
      </c>
      <c r="S32" s="24">
        <f t="shared" si="15"/>
        <v>0.59080871559108661</v>
      </c>
      <c r="T32" s="79">
        <f t="shared" si="16"/>
        <v>22.641506280769232</v>
      </c>
      <c r="U32" s="80">
        <f t="shared" si="17"/>
        <v>0.56126827981153227</v>
      </c>
      <c r="W32" s="37"/>
    </row>
    <row r="33" spans="1:23" x14ac:dyDescent="0.3">
      <c r="A33" s="17">
        <f t="shared" si="18"/>
        <v>25</v>
      </c>
      <c r="B33" s="62">
        <v>34990.959999999999</v>
      </c>
      <c r="C33" s="63"/>
      <c r="D33" s="62">
        <f t="shared" si="0"/>
        <v>47094.333063999999</v>
      </c>
      <c r="E33" s="66">
        <f t="shared" si="1"/>
        <v>1167.438022007987</v>
      </c>
      <c r="F33" s="62">
        <f t="shared" si="2"/>
        <v>3924.5277553333335</v>
      </c>
      <c r="G33" s="66">
        <f t="shared" si="3"/>
        <v>97.286501833998926</v>
      </c>
      <c r="H33" s="62">
        <f t="shared" si="4"/>
        <v>0</v>
      </c>
      <c r="I33" s="66">
        <f t="shared" si="5"/>
        <v>0</v>
      </c>
      <c r="J33" s="62">
        <f t="shared" si="6"/>
        <v>0</v>
      </c>
      <c r="K33" s="66">
        <f t="shared" si="7"/>
        <v>0</v>
      </c>
      <c r="L33" s="79">
        <f t="shared" si="8"/>
        <v>23.833164506072873</v>
      </c>
      <c r="M33" s="80">
        <f t="shared" si="9"/>
        <v>0.59080871559108661</v>
      </c>
      <c r="N33" s="79">
        <f t="shared" si="10"/>
        <v>11.916582253036436</v>
      </c>
      <c r="O33" s="80">
        <f t="shared" si="11"/>
        <v>0.2954043577955433</v>
      </c>
      <c r="P33" s="79">
        <f t="shared" si="12"/>
        <v>4.7666329012145745</v>
      </c>
      <c r="Q33" s="80">
        <f t="shared" si="13"/>
        <v>0.11816174311821731</v>
      </c>
      <c r="R33" s="24">
        <f t="shared" si="14"/>
        <v>23.833164506072876</v>
      </c>
      <c r="S33" s="24">
        <f t="shared" si="15"/>
        <v>0.59080871559108661</v>
      </c>
      <c r="T33" s="79">
        <f t="shared" si="16"/>
        <v>22.641506280769232</v>
      </c>
      <c r="U33" s="80">
        <f t="shared" si="17"/>
        <v>0.56126827981153227</v>
      </c>
      <c r="W33" s="37"/>
    </row>
    <row r="34" spans="1:23" x14ac:dyDescent="0.3">
      <c r="A34" s="17">
        <f t="shared" si="18"/>
        <v>26</v>
      </c>
      <c r="B34" s="62">
        <v>34990.959999999999</v>
      </c>
      <c r="C34" s="63"/>
      <c r="D34" s="62">
        <f t="shared" si="0"/>
        <v>47094.333063999999</v>
      </c>
      <c r="E34" s="66">
        <f t="shared" si="1"/>
        <v>1167.438022007987</v>
      </c>
      <c r="F34" s="62">
        <f t="shared" si="2"/>
        <v>3924.5277553333335</v>
      </c>
      <c r="G34" s="66">
        <f t="shared" si="3"/>
        <v>97.286501833998926</v>
      </c>
      <c r="H34" s="62">
        <f t="shared" si="4"/>
        <v>0</v>
      </c>
      <c r="I34" s="66">
        <f t="shared" si="5"/>
        <v>0</v>
      </c>
      <c r="J34" s="62">
        <f t="shared" si="6"/>
        <v>0</v>
      </c>
      <c r="K34" s="66">
        <f t="shared" si="7"/>
        <v>0</v>
      </c>
      <c r="L34" s="79">
        <f t="shared" si="8"/>
        <v>23.833164506072873</v>
      </c>
      <c r="M34" s="80">
        <f t="shared" si="9"/>
        <v>0.59080871559108661</v>
      </c>
      <c r="N34" s="79">
        <f t="shared" si="10"/>
        <v>11.916582253036436</v>
      </c>
      <c r="O34" s="80">
        <f t="shared" si="11"/>
        <v>0.2954043577955433</v>
      </c>
      <c r="P34" s="79">
        <f t="shared" si="12"/>
        <v>4.7666329012145745</v>
      </c>
      <c r="Q34" s="80">
        <f t="shared" si="13"/>
        <v>0.11816174311821731</v>
      </c>
      <c r="R34" s="24">
        <f t="shared" si="14"/>
        <v>23.833164506072876</v>
      </c>
      <c r="S34" s="24">
        <f t="shared" si="15"/>
        <v>0.59080871559108661</v>
      </c>
      <c r="T34" s="79">
        <f t="shared" si="16"/>
        <v>22.641506280769232</v>
      </c>
      <c r="U34" s="80">
        <f t="shared" si="17"/>
        <v>0.56126827981153227</v>
      </c>
      <c r="W34" s="37"/>
    </row>
    <row r="35" spans="1:23" x14ac:dyDescent="0.3">
      <c r="A35" s="17">
        <f t="shared" si="18"/>
        <v>27</v>
      </c>
      <c r="B35" s="62">
        <v>34990.959999999999</v>
      </c>
      <c r="C35" s="63"/>
      <c r="D35" s="62">
        <f t="shared" si="0"/>
        <v>47094.333063999999</v>
      </c>
      <c r="E35" s="66">
        <f t="shared" si="1"/>
        <v>1167.438022007987</v>
      </c>
      <c r="F35" s="62">
        <f t="shared" si="2"/>
        <v>3924.5277553333335</v>
      </c>
      <c r="G35" s="66">
        <f t="shared" si="3"/>
        <v>97.286501833998926</v>
      </c>
      <c r="H35" s="62">
        <f t="shared" si="4"/>
        <v>0</v>
      </c>
      <c r="I35" s="66">
        <f t="shared" si="5"/>
        <v>0</v>
      </c>
      <c r="J35" s="62">
        <f t="shared" si="6"/>
        <v>0</v>
      </c>
      <c r="K35" s="66">
        <f t="shared" si="7"/>
        <v>0</v>
      </c>
      <c r="L35" s="79">
        <f t="shared" si="8"/>
        <v>23.833164506072873</v>
      </c>
      <c r="M35" s="80">
        <f t="shared" si="9"/>
        <v>0.59080871559108661</v>
      </c>
      <c r="N35" s="79">
        <f t="shared" si="10"/>
        <v>11.916582253036436</v>
      </c>
      <c r="O35" s="80">
        <f t="shared" si="11"/>
        <v>0.2954043577955433</v>
      </c>
      <c r="P35" s="79">
        <f t="shared" si="12"/>
        <v>4.7666329012145745</v>
      </c>
      <c r="Q35" s="80">
        <f t="shared" si="13"/>
        <v>0.11816174311821731</v>
      </c>
      <c r="R35" s="24">
        <f t="shared" si="14"/>
        <v>23.833164506072876</v>
      </c>
      <c r="S35" s="24">
        <f t="shared" si="15"/>
        <v>0.59080871559108661</v>
      </c>
      <c r="T35" s="79">
        <f t="shared" si="16"/>
        <v>22.641506280769232</v>
      </c>
      <c r="U35" s="80">
        <f t="shared" si="17"/>
        <v>0.56126827981153227</v>
      </c>
      <c r="W35" s="37"/>
    </row>
    <row r="36" spans="1:23" x14ac:dyDescent="0.3">
      <c r="A36" s="25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5"/>
      <c r="S36" s="25"/>
      <c r="T36" s="64"/>
      <c r="U36" s="65"/>
    </row>
  </sheetData>
  <dataConsolidate/>
  <mergeCells count="286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P31:Q31"/>
    <mergeCell ref="P32:Q32"/>
    <mergeCell ref="P33:Q33"/>
    <mergeCell ref="P19:Q19"/>
    <mergeCell ref="P20:Q20"/>
    <mergeCell ref="P21:Q21"/>
    <mergeCell ref="P22:Q22"/>
    <mergeCell ref="P23:Q23"/>
    <mergeCell ref="P24:Q24"/>
    <mergeCell ref="P26:Q26"/>
    <mergeCell ref="P27:Q27"/>
    <mergeCell ref="P28:Q28"/>
    <mergeCell ref="P29:Q29"/>
    <mergeCell ref="P30:Q30"/>
    <mergeCell ref="T8:U8"/>
    <mergeCell ref="T9:U9"/>
    <mergeCell ref="T10:U10"/>
    <mergeCell ref="T11:U11"/>
    <mergeCell ref="T12:U12"/>
    <mergeCell ref="T13:U13"/>
    <mergeCell ref="P13:Q13"/>
    <mergeCell ref="P14:Q14"/>
    <mergeCell ref="P15:Q15"/>
    <mergeCell ref="P16:Q16"/>
    <mergeCell ref="P17:Q17"/>
    <mergeCell ref="P18:Q18"/>
    <mergeCell ref="N36:O36"/>
    <mergeCell ref="P8:Q8"/>
    <mergeCell ref="P9:Q9"/>
    <mergeCell ref="P10:Q10"/>
    <mergeCell ref="P11:Q11"/>
    <mergeCell ref="P12:Q12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P34:Q34"/>
    <mergeCell ref="P35:Q35"/>
    <mergeCell ref="P36:Q36"/>
    <mergeCell ref="P25:Q25"/>
    <mergeCell ref="N16:O16"/>
    <mergeCell ref="N17:O17"/>
    <mergeCell ref="N18:O18"/>
    <mergeCell ref="N19:O19"/>
    <mergeCell ref="L31:M31"/>
    <mergeCell ref="L32:M32"/>
    <mergeCell ref="L33:M33"/>
    <mergeCell ref="L34:M34"/>
    <mergeCell ref="L35:M35"/>
    <mergeCell ref="N32:O32"/>
    <mergeCell ref="N33:O33"/>
    <mergeCell ref="N34:O34"/>
    <mergeCell ref="N35:O35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J33:K33"/>
    <mergeCell ref="J34:K34"/>
    <mergeCell ref="J35:K35"/>
    <mergeCell ref="J24:K24"/>
    <mergeCell ref="J25:K25"/>
    <mergeCell ref="J26:K26"/>
    <mergeCell ref="J27:K27"/>
    <mergeCell ref="J28:K28"/>
    <mergeCell ref="J29:K29"/>
    <mergeCell ref="H36:I36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J36:K36"/>
    <mergeCell ref="J30:K30"/>
    <mergeCell ref="J31:K31"/>
    <mergeCell ref="J32:K32"/>
    <mergeCell ref="H28:I28"/>
    <mergeCell ref="H29:I29"/>
    <mergeCell ref="H18:I18"/>
    <mergeCell ref="H19:I19"/>
    <mergeCell ref="H20:I20"/>
    <mergeCell ref="H21:I21"/>
    <mergeCell ref="H22:I22"/>
    <mergeCell ref="H23:I23"/>
    <mergeCell ref="P7:Q7"/>
    <mergeCell ref="J20:K20"/>
    <mergeCell ref="J21:K21"/>
    <mergeCell ref="J22:K22"/>
    <mergeCell ref="J23:K23"/>
    <mergeCell ref="L8:M8"/>
    <mergeCell ref="L11:M11"/>
    <mergeCell ref="L12:M12"/>
    <mergeCell ref="L13:M13"/>
    <mergeCell ref="L14:M14"/>
    <mergeCell ref="L15:M15"/>
    <mergeCell ref="L16:M16"/>
    <mergeCell ref="L17:M17"/>
    <mergeCell ref="L18:M18"/>
    <mergeCell ref="J18:K18"/>
    <mergeCell ref="J19:K19"/>
    <mergeCell ref="N8:O8"/>
    <mergeCell ref="N9:O9"/>
    <mergeCell ref="N10:O10"/>
    <mergeCell ref="H10:I10"/>
    <mergeCell ref="H11:I11"/>
    <mergeCell ref="H12:I12"/>
    <mergeCell ref="H13:I13"/>
    <mergeCell ref="L7:M7"/>
    <mergeCell ref="N7:O7"/>
    <mergeCell ref="N11:O11"/>
    <mergeCell ref="N12:O12"/>
    <mergeCell ref="N13:O13"/>
    <mergeCell ref="L9:M9"/>
    <mergeCell ref="F33:G33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H4:I4"/>
    <mergeCell ref="J4:K4"/>
    <mergeCell ref="J5:K5"/>
    <mergeCell ref="L5:Q5"/>
    <mergeCell ref="J6:K6"/>
    <mergeCell ref="D34:E34"/>
    <mergeCell ref="D35:E35"/>
    <mergeCell ref="D36:E36"/>
    <mergeCell ref="D7:E7"/>
    <mergeCell ref="F8:G8"/>
    <mergeCell ref="F9:G9"/>
    <mergeCell ref="F10:G10"/>
    <mergeCell ref="J7:K7"/>
    <mergeCell ref="F11:G11"/>
    <mergeCell ref="F12:G12"/>
    <mergeCell ref="F7:G7"/>
    <mergeCell ref="H7:I7"/>
    <mergeCell ref="H8:I8"/>
    <mergeCell ref="H9:I9"/>
    <mergeCell ref="F19:G19"/>
    <mergeCell ref="F20:G20"/>
    <mergeCell ref="F21:G21"/>
    <mergeCell ref="F22:G22"/>
    <mergeCell ref="F23:G23"/>
    <mergeCell ref="D18:E18"/>
    <mergeCell ref="D19:E19"/>
    <mergeCell ref="D20:E20"/>
    <mergeCell ref="D21:E21"/>
    <mergeCell ref="D30:E30"/>
    <mergeCell ref="B31:C31"/>
    <mergeCell ref="B32:C32"/>
    <mergeCell ref="B18:C18"/>
    <mergeCell ref="T5:U5"/>
    <mergeCell ref="F24:G24"/>
    <mergeCell ref="F13:G13"/>
    <mergeCell ref="F14:G14"/>
    <mergeCell ref="F15:G15"/>
    <mergeCell ref="F16:G16"/>
    <mergeCell ref="F17:G17"/>
    <mergeCell ref="F18:G18"/>
    <mergeCell ref="F31:G31"/>
    <mergeCell ref="F32:G32"/>
    <mergeCell ref="T7:U7"/>
    <mergeCell ref="H14:I14"/>
    <mergeCell ref="H15:I15"/>
    <mergeCell ref="H16:I16"/>
    <mergeCell ref="H17:I17"/>
    <mergeCell ref="J17:K17"/>
    <mergeCell ref="D28:E28"/>
    <mergeCell ref="D29:E29"/>
    <mergeCell ref="D31:E31"/>
    <mergeCell ref="D32:E32"/>
    <mergeCell ref="D33:E33"/>
    <mergeCell ref="D22:E22"/>
    <mergeCell ref="D23:E23"/>
    <mergeCell ref="D24:E24"/>
    <mergeCell ref="D25:E25"/>
    <mergeCell ref="D26:E26"/>
    <mergeCell ref="D27:E27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5:C25"/>
    <mergeCell ref="B26:C26"/>
    <mergeCell ref="B27:C27"/>
    <mergeCell ref="B20:C20"/>
    <mergeCell ref="B21:C21"/>
    <mergeCell ref="B22:C22"/>
    <mergeCell ref="B23:C23"/>
    <mergeCell ref="B24:C24"/>
    <mergeCell ref="B33:C33"/>
    <mergeCell ref="B34:C34"/>
    <mergeCell ref="B35:C35"/>
    <mergeCell ref="B28:C28"/>
    <mergeCell ref="B29:C29"/>
    <mergeCell ref="B30:C30"/>
    <mergeCell ref="B19:C19"/>
    <mergeCell ref="L4:Q4"/>
    <mergeCell ref="B4:E4"/>
    <mergeCell ref="B6:C6"/>
    <mergeCell ref="P6:Q6"/>
    <mergeCell ref="F5:G5"/>
    <mergeCell ref="H5:I5"/>
    <mergeCell ref="H6:I6"/>
    <mergeCell ref="B13:C13"/>
    <mergeCell ref="L10:M10"/>
    <mergeCell ref="B8:C8"/>
    <mergeCell ref="B9:C9"/>
    <mergeCell ref="B10:C10"/>
    <mergeCell ref="B17:C17"/>
    <mergeCell ref="B14:C14"/>
    <mergeCell ref="B15:C15"/>
    <mergeCell ref="B16:C16"/>
    <mergeCell ref="B11:C11"/>
    <mergeCell ref="B12:C12"/>
    <mergeCell ref="B5:C5"/>
    <mergeCell ref="D5:E5"/>
    <mergeCell ref="D6:E6"/>
    <mergeCell ref="B7:C7"/>
    <mergeCell ref="D17:E1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3.28515625" style="1" customWidth="1"/>
    <col min="24" max="16384" width="8.85546875" style="1"/>
  </cols>
  <sheetData>
    <row r="1" spans="1:23" ht="16.5" x14ac:dyDescent="0.3">
      <c r="A1" s="5" t="s">
        <v>26</v>
      </c>
      <c r="B1" s="5" t="s">
        <v>1</v>
      </c>
      <c r="C1" s="5" t="s">
        <v>74</v>
      </c>
      <c r="D1" s="5"/>
      <c r="E1" s="5"/>
      <c r="G1" s="7"/>
      <c r="H1" s="7"/>
      <c r="I1" s="2"/>
      <c r="J1" s="2"/>
      <c r="K1" s="2"/>
      <c r="N1" s="35">
        <f>Inhoud!$C$3</f>
        <v>43374</v>
      </c>
      <c r="Q1" s="8" t="s">
        <v>25</v>
      </c>
    </row>
    <row r="2" spans="1:23" ht="16.5" x14ac:dyDescent="0.3">
      <c r="A2" s="8"/>
      <c r="F2" s="5"/>
      <c r="T2" s="1" t="s">
        <v>4</v>
      </c>
      <c r="U2" s="12">
        <f>'LOG4'!$U$2</f>
        <v>1.3459000000000001</v>
      </c>
    </row>
    <row r="4" spans="1:23" x14ac:dyDescent="0.3">
      <c r="A4" s="13"/>
      <c r="B4" s="69" t="s">
        <v>5</v>
      </c>
      <c r="C4" s="70"/>
      <c r="D4" s="70"/>
      <c r="E4" s="71"/>
      <c r="F4" s="14" t="s">
        <v>6</v>
      </c>
      <c r="G4" s="15"/>
      <c r="H4" s="69" t="s">
        <v>7</v>
      </c>
      <c r="I4" s="68"/>
      <c r="J4" s="69" t="s">
        <v>8</v>
      </c>
      <c r="K4" s="71"/>
      <c r="L4" s="69" t="s">
        <v>9</v>
      </c>
      <c r="M4" s="70"/>
      <c r="N4" s="70"/>
      <c r="O4" s="70"/>
      <c r="P4" s="70"/>
      <c r="Q4" s="71"/>
      <c r="R4" s="16" t="s">
        <v>10</v>
      </c>
      <c r="S4" s="16"/>
      <c r="T4" s="16"/>
      <c r="U4" s="15"/>
    </row>
    <row r="5" spans="1:23" x14ac:dyDescent="0.3">
      <c r="A5" s="17"/>
      <c r="B5" s="75">
        <v>1</v>
      </c>
      <c r="C5" s="76"/>
      <c r="D5" s="75"/>
      <c r="E5" s="76"/>
      <c r="F5" s="75"/>
      <c r="G5" s="76"/>
      <c r="H5" s="75"/>
      <c r="I5" s="76"/>
      <c r="J5" s="85" t="s">
        <v>11</v>
      </c>
      <c r="K5" s="76"/>
      <c r="L5" s="85" t="s">
        <v>12</v>
      </c>
      <c r="M5" s="86"/>
      <c r="N5" s="86"/>
      <c r="O5" s="86"/>
      <c r="P5" s="86"/>
      <c r="Q5" s="76"/>
      <c r="R5" s="18"/>
      <c r="S5" s="18"/>
      <c r="T5" s="84" t="s">
        <v>13</v>
      </c>
      <c r="U5" s="76"/>
    </row>
    <row r="6" spans="1:23" x14ac:dyDescent="0.3">
      <c r="A6" s="17"/>
      <c r="B6" s="72" t="s">
        <v>14</v>
      </c>
      <c r="C6" s="73"/>
      <c r="D6" s="83">
        <f>Inhoud!$C$3</f>
        <v>43374</v>
      </c>
      <c r="E6" s="78"/>
      <c r="F6" s="19">
        <f>D6</f>
        <v>43374</v>
      </c>
      <c r="G6" s="20"/>
      <c r="H6" s="77"/>
      <c r="I6" s="78"/>
      <c r="J6" s="77"/>
      <c r="K6" s="78"/>
      <c r="L6" s="21">
        <v>1</v>
      </c>
      <c r="M6" s="18"/>
      <c r="N6" s="22">
        <v>0.5</v>
      </c>
      <c r="O6" s="18"/>
      <c r="P6" s="74">
        <v>0.2</v>
      </c>
      <c r="Q6" s="73"/>
      <c r="R6" s="18" t="s">
        <v>7</v>
      </c>
      <c r="S6" s="18"/>
      <c r="T6" s="18"/>
      <c r="U6" s="23"/>
    </row>
    <row r="7" spans="1:23" x14ac:dyDescent="0.3">
      <c r="A7" s="17"/>
      <c r="B7" s="69"/>
      <c r="C7" s="71"/>
      <c r="D7" s="67"/>
      <c r="E7" s="68"/>
      <c r="F7" s="67"/>
      <c r="G7" s="68"/>
      <c r="H7" s="67"/>
      <c r="I7" s="68"/>
      <c r="J7" s="67"/>
      <c r="K7" s="68"/>
      <c r="L7" s="67"/>
      <c r="M7" s="68"/>
      <c r="N7" s="67"/>
      <c r="O7" s="68"/>
      <c r="P7" s="67"/>
      <c r="Q7" s="68"/>
      <c r="R7" s="13"/>
      <c r="S7" s="13"/>
      <c r="T7" s="67"/>
      <c r="U7" s="68"/>
    </row>
    <row r="8" spans="1:23" x14ac:dyDescent="0.3">
      <c r="A8" s="17">
        <v>0</v>
      </c>
      <c r="B8" s="62">
        <v>17037.73</v>
      </c>
      <c r="C8" s="63"/>
      <c r="D8" s="62">
        <f t="shared" ref="D8:D35" si="0">B8*$U$2</f>
        <v>22931.080807000002</v>
      </c>
      <c r="E8" s="66">
        <f t="shared" ref="E8:E35" si="1">D8/40.3399</f>
        <v>568.44664481072095</v>
      </c>
      <c r="F8" s="62">
        <f t="shared" ref="F8:F35" si="2">B8/12*$U$2</f>
        <v>1910.9234005833334</v>
      </c>
      <c r="G8" s="66">
        <f t="shared" ref="G8:G35" si="3">F8/40.3399</f>
        <v>47.370553734226746</v>
      </c>
      <c r="H8" s="62">
        <f t="shared" ref="H8:H35" si="4">((B8&lt;19968.2)*913.03+(B8&gt;19968.2)*(B8&lt;20424.71)*(20424.71-B8+456.51)+(B8&gt;20424.71)*(B8&lt;22659.62)*456.51+(B8&gt;22659.62)*(B8&lt;23116.13)*(23116.13-B8))/12*$U$2</f>
        <v>102.40392308333332</v>
      </c>
      <c r="I8" s="66">
        <f t="shared" ref="I8:I35" si="5">H8/40.3399</f>
        <v>2.538526944373519</v>
      </c>
      <c r="J8" s="62">
        <f t="shared" ref="J8:J35" si="6">((B8&lt;19968.2)*456.51+(B8&gt;19968.2)*(B8&lt;20196.46)*(20196.46-B8+228.26)+(B8&gt;20196.46)*(B8&lt;22659.62)*228.26+(B8&gt;22659.62)*(B8&lt;22887.88)*(22887.88-B8))/12*$U$2</f>
        <v>51.201400749999998</v>
      </c>
      <c r="K8" s="66">
        <f t="shared" ref="K8:K35" si="7">J8/40.3399</f>
        <v>1.2692495705244682</v>
      </c>
      <c r="L8" s="79">
        <f t="shared" ref="L8:L35" si="8">D8/1976</f>
        <v>11.604797979251014</v>
      </c>
      <c r="M8" s="80">
        <f t="shared" ref="M8:M35" si="9">L8/40.3399</f>
        <v>0.28767542753578995</v>
      </c>
      <c r="N8" s="79">
        <f t="shared" ref="N8:N35" si="10">L8/2</f>
        <v>5.802398989625507</v>
      </c>
      <c r="O8" s="80">
        <f t="shared" ref="O8:O35" si="11">N8/40.3399</f>
        <v>0.14383771376789498</v>
      </c>
      <c r="P8" s="79">
        <f t="shared" ref="P8:P35" si="12">L8/5</f>
        <v>2.3209595958502027</v>
      </c>
      <c r="Q8" s="80">
        <f t="shared" ref="Q8:Q35" si="13">P8/40.3399</f>
        <v>5.7535085507157996E-2</v>
      </c>
      <c r="R8" s="24">
        <f t="shared" ref="R8:R35" si="14">(F8+H8)/1976*12</f>
        <v>12.226684151821864</v>
      </c>
      <c r="S8" s="24">
        <f t="shared" ref="S8:S35" si="15">R8/40.3399</f>
        <v>0.30309158306842265</v>
      </c>
      <c r="T8" s="79">
        <f t="shared" ref="T8:T35" si="16">D8/2080</f>
        <v>11.024558080288463</v>
      </c>
      <c r="U8" s="80">
        <f t="shared" ref="U8:U35" si="17">T8/40.3399</f>
        <v>0.27329165615900047</v>
      </c>
      <c r="W8" s="37"/>
    </row>
    <row r="9" spans="1:23" x14ac:dyDescent="0.3">
      <c r="A9" s="17">
        <f t="shared" ref="A9:A35" si="18">+A8+1</f>
        <v>1</v>
      </c>
      <c r="B9" s="62">
        <v>17736.689999999999</v>
      </c>
      <c r="C9" s="63"/>
      <c r="D9" s="62">
        <f t="shared" si="0"/>
        <v>23871.811071</v>
      </c>
      <c r="E9" s="66">
        <f t="shared" si="1"/>
        <v>591.76673891110295</v>
      </c>
      <c r="F9" s="62">
        <f t="shared" si="2"/>
        <v>1989.3175892500001</v>
      </c>
      <c r="G9" s="66">
        <f t="shared" si="3"/>
        <v>49.313894909258579</v>
      </c>
      <c r="H9" s="62">
        <f t="shared" si="4"/>
        <v>102.40392308333332</v>
      </c>
      <c r="I9" s="66">
        <f t="shared" si="5"/>
        <v>2.538526944373519</v>
      </c>
      <c r="J9" s="62">
        <f t="shared" si="6"/>
        <v>51.201400749999998</v>
      </c>
      <c r="K9" s="66">
        <f t="shared" si="7"/>
        <v>1.2692495705244682</v>
      </c>
      <c r="L9" s="79">
        <f t="shared" si="8"/>
        <v>12.080876048076924</v>
      </c>
      <c r="M9" s="80">
        <f t="shared" si="9"/>
        <v>0.29947709459063915</v>
      </c>
      <c r="N9" s="79">
        <f t="shared" si="10"/>
        <v>6.0404380240384619</v>
      </c>
      <c r="O9" s="80">
        <f t="shared" si="11"/>
        <v>0.14973854729531957</v>
      </c>
      <c r="P9" s="79">
        <f t="shared" si="12"/>
        <v>2.4161752096153846</v>
      </c>
      <c r="Q9" s="80">
        <f t="shared" si="13"/>
        <v>5.9895418918127823E-2</v>
      </c>
      <c r="R9" s="24">
        <f t="shared" si="14"/>
        <v>12.702762220647774</v>
      </c>
      <c r="S9" s="24">
        <f t="shared" si="15"/>
        <v>0.31489325012327185</v>
      </c>
      <c r="T9" s="79">
        <f t="shared" si="16"/>
        <v>11.476832245673076</v>
      </c>
      <c r="U9" s="80">
        <f t="shared" si="17"/>
        <v>0.28450323986110715</v>
      </c>
      <c r="W9" s="37"/>
    </row>
    <row r="10" spans="1:23" x14ac:dyDescent="0.3">
      <c r="A10" s="17">
        <f t="shared" si="18"/>
        <v>2</v>
      </c>
      <c r="B10" s="62">
        <v>18435.650000000001</v>
      </c>
      <c r="C10" s="63"/>
      <c r="D10" s="62">
        <f t="shared" si="0"/>
        <v>24812.541335000005</v>
      </c>
      <c r="E10" s="66">
        <f t="shared" si="1"/>
        <v>615.08683301148506</v>
      </c>
      <c r="F10" s="62">
        <f t="shared" si="2"/>
        <v>2067.711777916667</v>
      </c>
      <c r="G10" s="66">
        <f t="shared" si="3"/>
        <v>51.257236084290419</v>
      </c>
      <c r="H10" s="62">
        <f t="shared" si="4"/>
        <v>102.40392308333332</v>
      </c>
      <c r="I10" s="66">
        <f t="shared" si="5"/>
        <v>2.538526944373519</v>
      </c>
      <c r="J10" s="62">
        <f t="shared" si="6"/>
        <v>51.201400749999998</v>
      </c>
      <c r="K10" s="66">
        <f t="shared" si="7"/>
        <v>1.2692495705244682</v>
      </c>
      <c r="L10" s="79">
        <f t="shared" si="8"/>
        <v>12.556954116902837</v>
      </c>
      <c r="M10" s="80">
        <f t="shared" si="9"/>
        <v>0.3112787616454884</v>
      </c>
      <c r="N10" s="79">
        <f t="shared" si="10"/>
        <v>6.2784770584514185</v>
      </c>
      <c r="O10" s="80">
        <f t="shared" si="11"/>
        <v>0.1556393808227442</v>
      </c>
      <c r="P10" s="79">
        <f t="shared" si="12"/>
        <v>2.5113908233805673</v>
      </c>
      <c r="Q10" s="80">
        <f t="shared" si="13"/>
        <v>6.2255752329097677E-2</v>
      </c>
      <c r="R10" s="24">
        <f t="shared" si="14"/>
        <v>13.178840289473687</v>
      </c>
      <c r="S10" s="24">
        <f t="shared" si="15"/>
        <v>0.3266949171781211</v>
      </c>
      <c r="T10" s="79">
        <f t="shared" si="16"/>
        <v>11.929106411057695</v>
      </c>
      <c r="U10" s="80">
        <f t="shared" si="17"/>
        <v>0.29571482356321399</v>
      </c>
      <c r="W10" s="37"/>
    </row>
    <row r="11" spans="1:23" x14ac:dyDescent="0.3">
      <c r="A11" s="17">
        <f t="shared" si="18"/>
        <v>3</v>
      </c>
      <c r="B11" s="62">
        <v>19134.62</v>
      </c>
      <c r="C11" s="63"/>
      <c r="D11" s="62">
        <f t="shared" si="0"/>
        <v>25753.285058000001</v>
      </c>
      <c r="E11" s="66">
        <f t="shared" si="1"/>
        <v>638.4072607517619</v>
      </c>
      <c r="F11" s="62">
        <f t="shared" si="2"/>
        <v>2146.1070881666665</v>
      </c>
      <c r="G11" s="66">
        <f t="shared" si="3"/>
        <v>53.200605062646822</v>
      </c>
      <c r="H11" s="62">
        <f t="shared" si="4"/>
        <v>102.40392308333332</v>
      </c>
      <c r="I11" s="66">
        <f t="shared" si="5"/>
        <v>2.538526944373519</v>
      </c>
      <c r="J11" s="62">
        <f t="shared" si="6"/>
        <v>51.201400749999998</v>
      </c>
      <c r="K11" s="66">
        <f t="shared" si="7"/>
        <v>1.2692495705244682</v>
      </c>
      <c r="L11" s="79">
        <f t="shared" si="8"/>
        <v>13.033038996963564</v>
      </c>
      <c r="M11" s="80">
        <f t="shared" si="9"/>
        <v>0.32308059754643825</v>
      </c>
      <c r="N11" s="79">
        <f t="shared" si="10"/>
        <v>6.5165194984817818</v>
      </c>
      <c r="O11" s="80">
        <f t="shared" si="11"/>
        <v>0.16154029877321913</v>
      </c>
      <c r="P11" s="79">
        <f t="shared" si="12"/>
        <v>2.6066077993927128</v>
      </c>
      <c r="Q11" s="80">
        <f t="shared" si="13"/>
        <v>6.4616119509287653E-2</v>
      </c>
      <c r="R11" s="24">
        <f t="shared" si="14"/>
        <v>13.654925169534412</v>
      </c>
      <c r="S11" s="24">
        <f t="shared" si="15"/>
        <v>0.3384967530790709</v>
      </c>
      <c r="T11" s="79">
        <f t="shared" si="16"/>
        <v>12.381387047115386</v>
      </c>
      <c r="U11" s="80">
        <f t="shared" si="17"/>
        <v>0.3069265676691163</v>
      </c>
      <c r="W11" s="37"/>
    </row>
    <row r="12" spans="1:23" x14ac:dyDescent="0.3">
      <c r="A12" s="17">
        <f t="shared" si="18"/>
        <v>4</v>
      </c>
      <c r="B12" s="62">
        <v>19833.580000000002</v>
      </c>
      <c r="C12" s="63"/>
      <c r="D12" s="62">
        <f t="shared" si="0"/>
        <v>26694.015322000003</v>
      </c>
      <c r="E12" s="66">
        <f t="shared" si="1"/>
        <v>661.727354852144</v>
      </c>
      <c r="F12" s="62">
        <f t="shared" si="2"/>
        <v>2224.5012768333336</v>
      </c>
      <c r="G12" s="66">
        <f t="shared" si="3"/>
        <v>55.143946237678662</v>
      </c>
      <c r="H12" s="62">
        <f t="shared" si="4"/>
        <v>102.40392308333332</v>
      </c>
      <c r="I12" s="66">
        <f t="shared" si="5"/>
        <v>2.538526944373519</v>
      </c>
      <c r="J12" s="62">
        <f t="shared" si="6"/>
        <v>51.201400749999998</v>
      </c>
      <c r="K12" s="66">
        <f t="shared" si="7"/>
        <v>1.2692495705244682</v>
      </c>
      <c r="L12" s="79">
        <f t="shared" si="8"/>
        <v>13.509117065789475</v>
      </c>
      <c r="M12" s="80">
        <f t="shared" si="9"/>
        <v>0.33488226460128745</v>
      </c>
      <c r="N12" s="79">
        <f t="shared" si="10"/>
        <v>6.7545585328947375</v>
      </c>
      <c r="O12" s="80">
        <f t="shared" si="11"/>
        <v>0.16744113230064372</v>
      </c>
      <c r="P12" s="79">
        <f t="shared" si="12"/>
        <v>2.7018234131578951</v>
      </c>
      <c r="Q12" s="80">
        <f t="shared" si="13"/>
        <v>6.6976452920257487E-2</v>
      </c>
      <c r="R12" s="24">
        <f t="shared" si="14"/>
        <v>14.131003238360325</v>
      </c>
      <c r="S12" s="24">
        <f t="shared" si="15"/>
        <v>0.35029842013392015</v>
      </c>
      <c r="T12" s="79">
        <f t="shared" si="16"/>
        <v>12.833661212500001</v>
      </c>
      <c r="U12" s="80">
        <f t="shared" si="17"/>
        <v>0.31813815137122303</v>
      </c>
      <c r="W12" s="37"/>
    </row>
    <row r="13" spans="1:23" x14ac:dyDescent="0.3">
      <c r="A13" s="17">
        <f t="shared" si="18"/>
        <v>5</v>
      </c>
      <c r="B13" s="62">
        <v>19833.580000000002</v>
      </c>
      <c r="C13" s="63"/>
      <c r="D13" s="62">
        <f t="shared" si="0"/>
        <v>26694.015322000003</v>
      </c>
      <c r="E13" s="66">
        <f t="shared" si="1"/>
        <v>661.727354852144</v>
      </c>
      <c r="F13" s="62">
        <f t="shared" si="2"/>
        <v>2224.5012768333336</v>
      </c>
      <c r="G13" s="66">
        <f t="shared" si="3"/>
        <v>55.143946237678662</v>
      </c>
      <c r="H13" s="62">
        <f t="shared" si="4"/>
        <v>102.40392308333332</v>
      </c>
      <c r="I13" s="66">
        <f t="shared" si="5"/>
        <v>2.538526944373519</v>
      </c>
      <c r="J13" s="62">
        <f t="shared" si="6"/>
        <v>51.201400749999998</v>
      </c>
      <c r="K13" s="66">
        <f t="shared" si="7"/>
        <v>1.2692495705244682</v>
      </c>
      <c r="L13" s="79">
        <f t="shared" si="8"/>
        <v>13.509117065789475</v>
      </c>
      <c r="M13" s="80">
        <f t="shared" si="9"/>
        <v>0.33488226460128745</v>
      </c>
      <c r="N13" s="79">
        <f t="shared" si="10"/>
        <v>6.7545585328947375</v>
      </c>
      <c r="O13" s="80">
        <f t="shared" si="11"/>
        <v>0.16744113230064372</v>
      </c>
      <c r="P13" s="79">
        <f t="shared" si="12"/>
        <v>2.7018234131578951</v>
      </c>
      <c r="Q13" s="80">
        <f t="shared" si="13"/>
        <v>6.6976452920257487E-2</v>
      </c>
      <c r="R13" s="24">
        <f t="shared" si="14"/>
        <v>14.131003238360325</v>
      </c>
      <c r="S13" s="24">
        <f t="shared" si="15"/>
        <v>0.35029842013392015</v>
      </c>
      <c r="T13" s="79">
        <f t="shared" si="16"/>
        <v>12.833661212500001</v>
      </c>
      <c r="U13" s="80">
        <f t="shared" si="17"/>
        <v>0.31813815137122303</v>
      </c>
      <c r="W13" s="37"/>
    </row>
    <row r="14" spans="1:23" x14ac:dyDescent="0.3">
      <c r="A14" s="17">
        <f t="shared" si="18"/>
        <v>6</v>
      </c>
      <c r="B14" s="62">
        <v>20829.810000000001</v>
      </c>
      <c r="C14" s="63"/>
      <c r="D14" s="62">
        <f t="shared" si="0"/>
        <v>28034.841279000004</v>
      </c>
      <c r="E14" s="66">
        <f t="shared" si="1"/>
        <v>694.9655621109622</v>
      </c>
      <c r="F14" s="62">
        <f t="shared" si="2"/>
        <v>2336.2367732500002</v>
      </c>
      <c r="G14" s="66">
        <f t="shared" si="3"/>
        <v>57.913796842580176</v>
      </c>
      <c r="H14" s="62">
        <f t="shared" si="4"/>
        <v>51.201400749999998</v>
      </c>
      <c r="I14" s="66">
        <f t="shared" si="5"/>
        <v>1.2692495705244682</v>
      </c>
      <c r="J14" s="62">
        <f t="shared" si="6"/>
        <v>25.601261166666667</v>
      </c>
      <c r="K14" s="66">
        <f t="shared" si="7"/>
        <v>0.63463868692452552</v>
      </c>
      <c r="L14" s="79">
        <f t="shared" si="8"/>
        <v>14.187672712044536</v>
      </c>
      <c r="M14" s="80">
        <f t="shared" si="9"/>
        <v>0.35170321969178248</v>
      </c>
      <c r="N14" s="79">
        <f t="shared" si="10"/>
        <v>7.0938363560222681</v>
      </c>
      <c r="O14" s="80">
        <f t="shared" si="11"/>
        <v>0.17585160984589124</v>
      </c>
      <c r="P14" s="79">
        <f t="shared" si="12"/>
        <v>2.8375345424089073</v>
      </c>
      <c r="Q14" s="80">
        <f t="shared" si="13"/>
        <v>7.0340643938356498E-2</v>
      </c>
      <c r="R14" s="24">
        <f t="shared" si="14"/>
        <v>14.498612392712552</v>
      </c>
      <c r="S14" s="24">
        <f t="shared" si="15"/>
        <v>0.35941121303504847</v>
      </c>
      <c r="T14" s="79">
        <f t="shared" si="16"/>
        <v>13.478289076442309</v>
      </c>
      <c r="U14" s="80">
        <f t="shared" si="17"/>
        <v>0.33411805870719335</v>
      </c>
      <c r="W14" s="37"/>
    </row>
    <row r="15" spans="1:23" x14ac:dyDescent="0.3">
      <c r="A15" s="17">
        <f t="shared" si="18"/>
        <v>7</v>
      </c>
      <c r="B15" s="62">
        <v>20829.810000000001</v>
      </c>
      <c r="C15" s="63"/>
      <c r="D15" s="62">
        <f t="shared" si="0"/>
        <v>28034.841279000004</v>
      </c>
      <c r="E15" s="66">
        <f t="shared" si="1"/>
        <v>694.9655621109622</v>
      </c>
      <c r="F15" s="62">
        <f t="shared" si="2"/>
        <v>2336.2367732500002</v>
      </c>
      <c r="G15" s="66">
        <f t="shared" si="3"/>
        <v>57.913796842580176</v>
      </c>
      <c r="H15" s="62">
        <f t="shared" si="4"/>
        <v>51.201400749999998</v>
      </c>
      <c r="I15" s="66">
        <f t="shared" si="5"/>
        <v>1.2692495705244682</v>
      </c>
      <c r="J15" s="62">
        <f t="shared" si="6"/>
        <v>25.601261166666667</v>
      </c>
      <c r="K15" s="66">
        <f t="shared" si="7"/>
        <v>0.63463868692452552</v>
      </c>
      <c r="L15" s="79">
        <f t="shared" si="8"/>
        <v>14.187672712044536</v>
      </c>
      <c r="M15" s="80">
        <f t="shared" si="9"/>
        <v>0.35170321969178248</v>
      </c>
      <c r="N15" s="79">
        <f t="shared" si="10"/>
        <v>7.0938363560222681</v>
      </c>
      <c r="O15" s="80">
        <f t="shared" si="11"/>
        <v>0.17585160984589124</v>
      </c>
      <c r="P15" s="79">
        <f t="shared" si="12"/>
        <v>2.8375345424089073</v>
      </c>
      <c r="Q15" s="80">
        <f t="shared" si="13"/>
        <v>7.0340643938356498E-2</v>
      </c>
      <c r="R15" s="24">
        <f t="shared" si="14"/>
        <v>14.498612392712552</v>
      </c>
      <c r="S15" s="24">
        <f t="shared" si="15"/>
        <v>0.35941121303504847</v>
      </c>
      <c r="T15" s="79">
        <f t="shared" si="16"/>
        <v>13.478289076442309</v>
      </c>
      <c r="U15" s="80">
        <f t="shared" si="17"/>
        <v>0.33411805870719335</v>
      </c>
      <c r="W15" s="37"/>
    </row>
    <row r="16" spans="1:23" x14ac:dyDescent="0.3">
      <c r="A16" s="17">
        <f t="shared" si="18"/>
        <v>8</v>
      </c>
      <c r="B16" s="62">
        <v>21826.03</v>
      </c>
      <c r="C16" s="63"/>
      <c r="D16" s="62">
        <f t="shared" si="0"/>
        <v>29375.653777</v>
      </c>
      <c r="E16" s="66">
        <f t="shared" si="1"/>
        <v>728.20343572988531</v>
      </c>
      <c r="F16" s="62">
        <f t="shared" si="2"/>
        <v>2447.9711480833334</v>
      </c>
      <c r="G16" s="66">
        <f t="shared" si="3"/>
        <v>60.683619644157112</v>
      </c>
      <c r="H16" s="62">
        <f t="shared" si="4"/>
        <v>51.201400749999998</v>
      </c>
      <c r="I16" s="66">
        <f t="shared" si="5"/>
        <v>1.2692495705244682</v>
      </c>
      <c r="J16" s="62">
        <f t="shared" si="6"/>
        <v>25.601261166666667</v>
      </c>
      <c r="K16" s="66">
        <f t="shared" si="7"/>
        <v>0.63463868692452552</v>
      </c>
      <c r="L16" s="79">
        <f t="shared" si="8"/>
        <v>14.866221547064777</v>
      </c>
      <c r="M16" s="80">
        <f t="shared" si="9"/>
        <v>0.36852400593617674</v>
      </c>
      <c r="N16" s="79">
        <f t="shared" si="10"/>
        <v>7.4331107735323885</v>
      </c>
      <c r="O16" s="80">
        <f t="shared" si="11"/>
        <v>0.18426200296808837</v>
      </c>
      <c r="P16" s="79">
        <f t="shared" si="12"/>
        <v>2.9732443094129555</v>
      </c>
      <c r="Q16" s="80">
        <f t="shared" si="13"/>
        <v>7.3704801187235353E-2</v>
      </c>
      <c r="R16" s="24">
        <f t="shared" si="14"/>
        <v>15.177161227732794</v>
      </c>
      <c r="S16" s="24">
        <f t="shared" si="15"/>
        <v>0.37623199927944279</v>
      </c>
      <c r="T16" s="79">
        <f t="shared" si="16"/>
        <v>14.122910469711538</v>
      </c>
      <c r="U16" s="80">
        <f t="shared" si="17"/>
        <v>0.35009780563936793</v>
      </c>
      <c r="W16" s="37"/>
    </row>
    <row r="17" spans="1:23" x14ac:dyDescent="0.3">
      <c r="A17" s="17">
        <f t="shared" si="18"/>
        <v>9</v>
      </c>
      <c r="B17" s="62">
        <v>21826.03</v>
      </c>
      <c r="C17" s="63"/>
      <c r="D17" s="62">
        <f t="shared" si="0"/>
        <v>29375.653777</v>
      </c>
      <c r="E17" s="66">
        <f t="shared" si="1"/>
        <v>728.20343572988531</v>
      </c>
      <c r="F17" s="62">
        <f t="shared" si="2"/>
        <v>2447.9711480833334</v>
      </c>
      <c r="G17" s="66">
        <f t="shared" si="3"/>
        <v>60.683619644157112</v>
      </c>
      <c r="H17" s="62">
        <f t="shared" si="4"/>
        <v>51.201400749999998</v>
      </c>
      <c r="I17" s="66">
        <f t="shared" si="5"/>
        <v>1.2692495705244682</v>
      </c>
      <c r="J17" s="62">
        <f t="shared" si="6"/>
        <v>25.601261166666667</v>
      </c>
      <c r="K17" s="66">
        <f t="shared" si="7"/>
        <v>0.63463868692452552</v>
      </c>
      <c r="L17" s="79">
        <f t="shared" si="8"/>
        <v>14.866221547064777</v>
      </c>
      <c r="M17" s="80">
        <f t="shared" si="9"/>
        <v>0.36852400593617674</v>
      </c>
      <c r="N17" s="79">
        <f t="shared" si="10"/>
        <v>7.4331107735323885</v>
      </c>
      <c r="O17" s="80">
        <f t="shared" si="11"/>
        <v>0.18426200296808837</v>
      </c>
      <c r="P17" s="79">
        <f t="shared" si="12"/>
        <v>2.9732443094129555</v>
      </c>
      <c r="Q17" s="80">
        <f t="shared" si="13"/>
        <v>7.3704801187235353E-2</v>
      </c>
      <c r="R17" s="24">
        <f t="shared" si="14"/>
        <v>15.177161227732794</v>
      </c>
      <c r="S17" s="24">
        <f t="shared" si="15"/>
        <v>0.37623199927944279</v>
      </c>
      <c r="T17" s="79">
        <f t="shared" si="16"/>
        <v>14.122910469711538</v>
      </c>
      <c r="U17" s="80">
        <f t="shared" si="17"/>
        <v>0.35009780563936793</v>
      </c>
      <c r="W17" s="37"/>
    </row>
    <row r="18" spans="1:23" x14ac:dyDescent="0.3">
      <c r="A18" s="17">
        <f t="shared" si="18"/>
        <v>10</v>
      </c>
      <c r="B18" s="62">
        <v>22822.25</v>
      </c>
      <c r="C18" s="63"/>
      <c r="D18" s="62">
        <f t="shared" si="0"/>
        <v>30716.466275000002</v>
      </c>
      <c r="E18" s="66">
        <f t="shared" si="1"/>
        <v>761.44130934880855</v>
      </c>
      <c r="F18" s="62">
        <f t="shared" si="2"/>
        <v>2559.7055229166672</v>
      </c>
      <c r="G18" s="66">
        <f t="shared" si="3"/>
        <v>63.453442445734055</v>
      </c>
      <c r="H18" s="62">
        <f t="shared" si="4"/>
        <v>32.961091000000117</v>
      </c>
      <c r="I18" s="66">
        <f t="shared" si="5"/>
        <v>0.81708410283615274</v>
      </c>
      <c r="J18" s="62">
        <f t="shared" si="6"/>
        <v>7.3609514166667811</v>
      </c>
      <c r="K18" s="66">
        <f t="shared" si="7"/>
        <v>0.18247321923620982</v>
      </c>
      <c r="L18" s="79">
        <f t="shared" si="8"/>
        <v>15.544770382085021</v>
      </c>
      <c r="M18" s="80">
        <f t="shared" si="9"/>
        <v>0.38534479218057111</v>
      </c>
      <c r="N18" s="79">
        <f t="shared" si="10"/>
        <v>7.7723851910425106</v>
      </c>
      <c r="O18" s="80">
        <f t="shared" si="11"/>
        <v>0.19267239609028555</v>
      </c>
      <c r="P18" s="79">
        <f t="shared" si="12"/>
        <v>3.1089540764170041</v>
      </c>
      <c r="Q18" s="80">
        <f t="shared" si="13"/>
        <v>7.7068958436114221E-2</v>
      </c>
      <c r="R18" s="24">
        <f t="shared" si="14"/>
        <v>15.744938950910935</v>
      </c>
      <c r="S18" s="24">
        <f t="shared" si="15"/>
        <v>0.3903068413880782</v>
      </c>
      <c r="T18" s="79">
        <f t="shared" si="16"/>
        <v>14.767531862980771</v>
      </c>
      <c r="U18" s="80">
        <f t="shared" si="17"/>
        <v>0.36607755257154262</v>
      </c>
      <c r="W18" s="37"/>
    </row>
    <row r="19" spans="1:23" x14ac:dyDescent="0.3">
      <c r="A19" s="17">
        <f t="shared" si="18"/>
        <v>11</v>
      </c>
      <c r="B19" s="62">
        <v>22822.25</v>
      </c>
      <c r="C19" s="63"/>
      <c r="D19" s="62">
        <f t="shared" si="0"/>
        <v>30716.466275000002</v>
      </c>
      <c r="E19" s="66">
        <f t="shared" si="1"/>
        <v>761.44130934880855</v>
      </c>
      <c r="F19" s="62">
        <f t="shared" si="2"/>
        <v>2559.7055229166672</v>
      </c>
      <c r="G19" s="66">
        <f t="shared" si="3"/>
        <v>63.453442445734055</v>
      </c>
      <c r="H19" s="62">
        <f t="shared" si="4"/>
        <v>32.961091000000117</v>
      </c>
      <c r="I19" s="66">
        <f t="shared" si="5"/>
        <v>0.81708410283615274</v>
      </c>
      <c r="J19" s="62">
        <f t="shared" si="6"/>
        <v>7.3609514166667811</v>
      </c>
      <c r="K19" s="66">
        <f t="shared" si="7"/>
        <v>0.18247321923620982</v>
      </c>
      <c r="L19" s="79">
        <f t="shared" si="8"/>
        <v>15.544770382085021</v>
      </c>
      <c r="M19" s="80">
        <f t="shared" si="9"/>
        <v>0.38534479218057111</v>
      </c>
      <c r="N19" s="79">
        <f t="shared" si="10"/>
        <v>7.7723851910425106</v>
      </c>
      <c r="O19" s="80">
        <f t="shared" si="11"/>
        <v>0.19267239609028555</v>
      </c>
      <c r="P19" s="79">
        <f t="shared" si="12"/>
        <v>3.1089540764170041</v>
      </c>
      <c r="Q19" s="80">
        <f t="shared" si="13"/>
        <v>7.7068958436114221E-2</v>
      </c>
      <c r="R19" s="24">
        <f t="shared" si="14"/>
        <v>15.744938950910935</v>
      </c>
      <c r="S19" s="24">
        <f t="shared" si="15"/>
        <v>0.3903068413880782</v>
      </c>
      <c r="T19" s="79">
        <f t="shared" si="16"/>
        <v>14.767531862980771</v>
      </c>
      <c r="U19" s="80">
        <f t="shared" si="17"/>
        <v>0.36607755257154262</v>
      </c>
      <c r="W19" s="37"/>
    </row>
    <row r="20" spans="1:23" x14ac:dyDescent="0.3">
      <c r="A20" s="17">
        <f t="shared" si="18"/>
        <v>12</v>
      </c>
      <c r="B20" s="62">
        <v>23818.48</v>
      </c>
      <c r="C20" s="63"/>
      <c r="D20" s="62">
        <f t="shared" si="0"/>
        <v>32057.292232000003</v>
      </c>
      <c r="E20" s="66">
        <f t="shared" si="1"/>
        <v>794.67951660762674</v>
      </c>
      <c r="F20" s="62">
        <f t="shared" si="2"/>
        <v>2671.4410193333333</v>
      </c>
      <c r="G20" s="66">
        <f t="shared" si="3"/>
        <v>66.223293050635561</v>
      </c>
      <c r="H20" s="62">
        <f t="shared" si="4"/>
        <v>0</v>
      </c>
      <c r="I20" s="66">
        <f t="shared" si="5"/>
        <v>0</v>
      </c>
      <c r="J20" s="62">
        <f t="shared" si="6"/>
        <v>0</v>
      </c>
      <c r="K20" s="66">
        <f t="shared" si="7"/>
        <v>0</v>
      </c>
      <c r="L20" s="79">
        <f t="shared" si="8"/>
        <v>16.223326028340082</v>
      </c>
      <c r="M20" s="80">
        <f t="shared" si="9"/>
        <v>0.40216574727106619</v>
      </c>
      <c r="N20" s="79">
        <f t="shared" si="10"/>
        <v>8.1116630141700412</v>
      </c>
      <c r="O20" s="80">
        <f t="shared" si="11"/>
        <v>0.20108287363553309</v>
      </c>
      <c r="P20" s="79">
        <f t="shared" si="12"/>
        <v>3.2446652056680163</v>
      </c>
      <c r="Q20" s="80">
        <f t="shared" si="13"/>
        <v>8.0433149454213232E-2</v>
      </c>
      <c r="R20" s="24">
        <f t="shared" si="14"/>
        <v>16.223326028340079</v>
      </c>
      <c r="S20" s="24">
        <f t="shared" si="15"/>
        <v>0.40216574727106608</v>
      </c>
      <c r="T20" s="79">
        <f t="shared" si="16"/>
        <v>15.412159726923079</v>
      </c>
      <c r="U20" s="80">
        <f t="shared" si="17"/>
        <v>0.38205745990751289</v>
      </c>
      <c r="W20" s="37"/>
    </row>
    <row r="21" spans="1:23" x14ac:dyDescent="0.3">
      <c r="A21" s="17">
        <f t="shared" si="18"/>
        <v>13</v>
      </c>
      <c r="B21" s="62">
        <v>23818.48</v>
      </c>
      <c r="C21" s="63"/>
      <c r="D21" s="62">
        <f t="shared" si="0"/>
        <v>32057.292232000003</v>
      </c>
      <c r="E21" s="66">
        <f t="shared" si="1"/>
        <v>794.67951660762674</v>
      </c>
      <c r="F21" s="62">
        <f t="shared" si="2"/>
        <v>2671.4410193333333</v>
      </c>
      <c r="G21" s="66">
        <f t="shared" si="3"/>
        <v>66.223293050635561</v>
      </c>
      <c r="H21" s="62">
        <f t="shared" si="4"/>
        <v>0</v>
      </c>
      <c r="I21" s="66">
        <f t="shared" si="5"/>
        <v>0</v>
      </c>
      <c r="J21" s="62">
        <f t="shared" si="6"/>
        <v>0</v>
      </c>
      <c r="K21" s="66">
        <f t="shared" si="7"/>
        <v>0</v>
      </c>
      <c r="L21" s="79">
        <f t="shared" si="8"/>
        <v>16.223326028340082</v>
      </c>
      <c r="M21" s="80">
        <f t="shared" si="9"/>
        <v>0.40216574727106619</v>
      </c>
      <c r="N21" s="79">
        <f t="shared" si="10"/>
        <v>8.1116630141700412</v>
      </c>
      <c r="O21" s="80">
        <f t="shared" si="11"/>
        <v>0.20108287363553309</v>
      </c>
      <c r="P21" s="79">
        <f t="shared" si="12"/>
        <v>3.2446652056680163</v>
      </c>
      <c r="Q21" s="80">
        <f t="shared" si="13"/>
        <v>8.0433149454213232E-2</v>
      </c>
      <c r="R21" s="24">
        <f t="shared" si="14"/>
        <v>16.223326028340079</v>
      </c>
      <c r="S21" s="24">
        <f t="shared" si="15"/>
        <v>0.40216574727106608</v>
      </c>
      <c r="T21" s="79">
        <f t="shared" si="16"/>
        <v>15.412159726923079</v>
      </c>
      <c r="U21" s="80">
        <f t="shared" si="17"/>
        <v>0.38205745990751289</v>
      </c>
      <c r="W21" s="37"/>
    </row>
    <row r="22" spans="1:23" x14ac:dyDescent="0.3">
      <c r="A22" s="17">
        <f t="shared" si="18"/>
        <v>14</v>
      </c>
      <c r="B22" s="62">
        <v>24814.7</v>
      </c>
      <c r="C22" s="63"/>
      <c r="D22" s="62">
        <f t="shared" si="0"/>
        <v>33398.104730000006</v>
      </c>
      <c r="E22" s="66">
        <f t="shared" si="1"/>
        <v>827.91739022655008</v>
      </c>
      <c r="F22" s="62">
        <f t="shared" si="2"/>
        <v>2783.175394166667</v>
      </c>
      <c r="G22" s="66">
        <f t="shared" si="3"/>
        <v>68.993115852212497</v>
      </c>
      <c r="H22" s="62">
        <f t="shared" si="4"/>
        <v>0</v>
      </c>
      <c r="I22" s="66">
        <f t="shared" si="5"/>
        <v>0</v>
      </c>
      <c r="J22" s="62">
        <f t="shared" si="6"/>
        <v>0</v>
      </c>
      <c r="K22" s="66">
        <f t="shared" si="7"/>
        <v>0</v>
      </c>
      <c r="L22" s="79">
        <f t="shared" si="8"/>
        <v>16.901874863360327</v>
      </c>
      <c r="M22" s="80">
        <f t="shared" si="9"/>
        <v>0.41898653351546056</v>
      </c>
      <c r="N22" s="79">
        <f t="shared" si="10"/>
        <v>8.4509374316801633</v>
      </c>
      <c r="O22" s="80">
        <f t="shared" si="11"/>
        <v>0.20949326675773028</v>
      </c>
      <c r="P22" s="79">
        <f t="shared" si="12"/>
        <v>3.3803749726720653</v>
      </c>
      <c r="Q22" s="80">
        <f t="shared" si="13"/>
        <v>8.3797306703092114E-2</v>
      </c>
      <c r="R22" s="24">
        <f t="shared" si="14"/>
        <v>16.901874863360327</v>
      </c>
      <c r="S22" s="24">
        <f t="shared" si="15"/>
        <v>0.41898653351546056</v>
      </c>
      <c r="T22" s="79">
        <f t="shared" si="16"/>
        <v>16.056781120192312</v>
      </c>
      <c r="U22" s="80">
        <f t="shared" si="17"/>
        <v>0.39803720683968757</v>
      </c>
      <c r="W22" s="37"/>
    </row>
    <row r="23" spans="1:23" x14ac:dyDescent="0.3">
      <c r="A23" s="17">
        <f t="shared" si="18"/>
        <v>15</v>
      </c>
      <c r="B23" s="62">
        <v>24814.7</v>
      </c>
      <c r="C23" s="63"/>
      <c r="D23" s="62">
        <f t="shared" si="0"/>
        <v>33398.104730000006</v>
      </c>
      <c r="E23" s="66">
        <f t="shared" si="1"/>
        <v>827.91739022655008</v>
      </c>
      <c r="F23" s="62">
        <f t="shared" si="2"/>
        <v>2783.175394166667</v>
      </c>
      <c r="G23" s="66">
        <f t="shared" si="3"/>
        <v>68.993115852212497</v>
      </c>
      <c r="H23" s="62">
        <f t="shared" si="4"/>
        <v>0</v>
      </c>
      <c r="I23" s="66">
        <f t="shared" si="5"/>
        <v>0</v>
      </c>
      <c r="J23" s="62">
        <f t="shared" si="6"/>
        <v>0</v>
      </c>
      <c r="K23" s="66">
        <f t="shared" si="7"/>
        <v>0</v>
      </c>
      <c r="L23" s="79">
        <f t="shared" si="8"/>
        <v>16.901874863360327</v>
      </c>
      <c r="M23" s="80">
        <f t="shared" si="9"/>
        <v>0.41898653351546056</v>
      </c>
      <c r="N23" s="79">
        <f t="shared" si="10"/>
        <v>8.4509374316801633</v>
      </c>
      <c r="O23" s="80">
        <f t="shared" si="11"/>
        <v>0.20949326675773028</v>
      </c>
      <c r="P23" s="79">
        <f t="shared" si="12"/>
        <v>3.3803749726720653</v>
      </c>
      <c r="Q23" s="80">
        <f t="shared" si="13"/>
        <v>8.3797306703092114E-2</v>
      </c>
      <c r="R23" s="24">
        <f t="shared" si="14"/>
        <v>16.901874863360327</v>
      </c>
      <c r="S23" s="24">
        <f t="shared" si="15"/>
        <v>0.41898653351546056</v>
      </c>
      <c r="T23" s="79">
        <f t="shared" si="16"/>
        <v>16.056781120192312</v>
      </c>
      <c r="U23" s="80">
        <f t="shared" si="17"/>
        <v>0.39803720683968757</v>
      </c>
      <c r="W23" s="37"/>
    </row>
    <row r="24" spans="1:23" x14ac:dyDescent="0.3">
      <c r="A24" s="17">
        <f t="shared" si="18"/>
        <v>16</v>
      </c>
      <c r="B24" s="62">
        <v>25810.92</v>
      </c>
      <c r="C24" s="63"/>
      <c r="D24" s="62">
        <f t="shared" si="0"/>
        <v>34738.917227999998</v>
      </c>
      <c r="E24" s="66">
        <f t="shared" si="1"/>
        <v>861.15526384547309</v>
      </c>
      <c r="F24" s="62">
        <f t="shared" si="2"/>
        <v>2894.9097689999999</v>
      </c>
      <c r="G24" s="66">
        <f t="shared" si="3"/>
        <v>71.762938653789419</v>
      </c>
      <c r="H24" s="62">
        <f t="shared" si="4"/>
        <v>0</v>
      </c>
      <c r="I24" s="66">
        <f t="shared" si="5"/>
        <v>0</v>
      </c>
      <c r="J24" s="62">
        <f t="shared" si="6"/>
        <v>0</v>
      </c>
      <c r="K24" s="66">
        <f t="shared" si="7"/>
        <v>0</v>
      </c>
      <c r="L24" s="79">
        <f t="shared" si="8"/>
        <v>17.580423698380567</v>
      </c>
      <c r="M24" s="80">
        <f t="shared" si="9"/>
        <v>0.43580731975985482</v>
      </c>
      <c r="N24" s="79">
        <f t="shared" si="10"/>
        <v>8.7902118491902836</v>
      </c>
      <c r="O24" s="80">
        <f t="shared" si="11"/>
        <v>0.21790365987992741</v>
      </c>
      <c r="P24" s="79">
        <f t="shared" si="12"/>
        <v>3.5160847396761135</v>
      </c>
      <c r="Q24" s="80">
        <f t="shared" si="13"/>
        <v>8.7161463951970969E-2</v>
      </c>
      <c r="R24" s="24">
        <f t="shared" si="14"/>
        <v>17.580423698380564</v>
      </c>
      <c r="S24" s="24">
        <f t="shared" si="15"/>
        <v>0.43580731975985471</v>
      </c>
      <c r="T24" s="79">
        <f t="shared" si="16"/>
        <v>16.701402513461538</v>
      </c>
      <c r="U24" s="80">
        <f t="shared" si="17"/>
        <v>0.41401695377186204</v>
      </c>
      <c r="W24" s="37"/>
    </row>
    <row r="25" spans="1:23" x14ac:dyDescent="0.3">
      <c r="A25" s="17">
        <f t="shared" si="18"/>
        <v>17</v>
      </c>
      <c r="B25" s="62">
        <v>25810.92</v>
      </c>
      <c r="C25" s="63"/>
      <c r="D25" s="62">
        <f t="shared" si="0"/>
        <v>34738.917227999998</v>
      </c>
      <c r="E25" s="66">
        <f t="shared" si="1"/>
        <v>861.15526384547309</v>
      </c>
      <c r="F25" s="62">
        <f t="shared" si="2"/>
        <v>2894.9097689999999</v>
      </c>
      <c r="G25" s="66">
        <f t="shared" si="3"/>
        <v>71.762938653789419</v>
      </c>
      <c r="H25" s="62">
        <f t="shared" si="4"/>
        <v>0</v>
      </c>
      <c r="I25" s="66">
        <f t="shared" si="5"/>
        <v>0</v>
      </c>
      <c r="J25" s="62">
        <f t="shared" si="6"/>
        <v>0</v>
      </c>
      <c r="K25" s="66">
        <f t="shared" si="7"/>
        <v>0</v>
      </c>
      <c r="L25" s="79">
        <f t="shared" si="8"/>
        <v>17.580423698380567</v>
      </c>
      <c r="M25" s="80">
        <f t="shared" si="9"/>
        <v>0.43580731975985482</v>
      </c>
      <c r="N25" s="79">
        <f t="shared" si="10"/>
        <v>8.7902118491902836</v>
      </c>
      <c r="O25" s="80">
        <f t="shared" si="11"/>
        <v>0.21790365987992741</v>
      </c>
      <c r="P25" s="79">
        <f t="shared" si="12"/>
        <v>3.5160847396761135</v>
      </c>
      <c r="Q25" s="80">
        <f t="shared" si="13"/>
        <v>8.7161463951970969E-2</v>
      </c>
      <c r="R25" s="24">
        <f t="shared" si="14"/>
        <v>17.580423698380564</v>
      </c>
      <c r="S25" s="24">
        <f t="shared" si="15"/>
        <v>0.43580731975985471</v>
      </c>
      <c r="T25" s="79">
        <f t="shared" si="16"/>
        <v>16.701402513461538</v>
      </c>
      <c r="U25" s="80">
        <f t="shared" si="17"/>
        <v>0.41401695377186204</v>
      </c>
      <c r="W25" s="37"/>
    </row>
    <row r="26" spans="1:23" x14ac:dyDescent="0.3">
      <c r="A26" s="17">
        <f t="shared" si="18"/>
        <v>18</v>
      </c>
      <c r="B26" s="62">
        <v>26807.15</v>
      </c>
      <c r="C26" s="63"/>
      <c r="D26" s="62">
        <f t="shared" si="0"/>
        <v>36079.743185000007</v>
      </c>
      <c r="E26" s="66">
        <f t="shared" si="1"/>
        <v>894.39347110429139</v>
      </c>
      <c r="F26" s="62">
        <f t="shared" si="2"/>
        <v>3006.6452654166669</v>
      </c>
      <c r="G26" s="66">
        <f t="shared" si="3"/>
        <v>74.53278925869094</v>
      </c>
      <c r="H26" s="62">
        <f t="shared" si="4"/>
        <v>0</v>
      </c>
      <c r="I26" s="66">
        <f t="shared" si="5"/>
        <v>0</v>
      </c>
      <c r="J26" s="62">
        <f t="shared" si="6"/>
        <v>0</v>
      </c>
      <c r="K26" s="66">
        <f t="shared" si="7"/>
        <v>0</v>
      </c>
      <c r="L26" s="79">
        <f t="shared" si="8"/>
        <v>18.25897934463563</v>
      </c>
      <c r="M26" s="80">
        <f t="shared" si="9"/>
        <v>0.4526282748503499</v>
      </c>
      <c r="N26" s="79">
        <f t="shared" si="10"/>
        <v>9.1294896723178152</v>
      </c>
      <c r="O26" s="80">
        <f t="shared" si="11"/>
        <v>0.22631413742517495</v>
      </c>
      <c r="P26" s="79">
        <f t="shared" si="12"/>
        <v>3.6517958689271262</v>
      </c>
      <c r="Q26" s="80">
        <f t="shared" si="13"/>
        <v>9.052565497006998E-2</v>
      </c>
      <c r="R26" s="24">
        <f t="shared" si="14"/>
        <v>18.258979344635627</v>
      </c>
      <c r="S26" s="24">
        <f t="shared" si="15"/>
        <v>0.45262827485034984</v>
      </c>
      <c r="T26" s="79">
        <f t="shared" si="16"/>
        <v>17.346030377403849</v>
      </c>
      <c r="U26" s="80">
        <f t="shared" si="17"/>
        <v>0.42999686110783242</v>
      </c>
      <c r="W26" s="37"/>
    </row>
    <row r="27" spans="1:23" x14ac:dyDescent="0.3">
      <c r="A27" s="17">
        <f t="shared" si="18"/>
        <v>19</v>
      </c>
      <c r="B27" s="62">
        <v>26807.15</v>
      </c>
      <c r="C27" s="63"/>
      <c r="D27" s="62">
        <f t="shared" si="0"/>
        <v>36079.743185000007</v>
      </c>
      <c r="E27" s="66">
        <f t="shared" si="1"/>
        <v>894.39347110429139</v>
      </c>
      <c r="F27" s="62">
        <f t="shared" si="2"/>
        <v>3006.6452654166669</v>
      </c>
      <c r="G27" s="66">
        <f t="shared" si="3"/>
        <v>74.53278925869094</v>
      </c>
      <c r="H27" s="62">
        <f t="shared" si="4"/>
        <v>0</v>
      </c>
      <c r="I27" s="66">
        <f t="shared" si="5"/>
        <v>0</v>
      </c>
      <c r="J27" s="62">
        <f t="shared" si="6"/>
        <v>0</v>
      </c>
      <c r="K27" s="66">
        <f t="shared" si="7"/>
        <v>0</v>
      </c>
      <c r="L27" s="79">
        <f t="shared" si="8"/>
        <v>18.25897934463563</v>
      </c>
      <c r="M27" s="80">
        <f t="shared" si="9"/>
        <v>0.4526282748503499</v>
      </c>
      <c r="N27" s="79">
        <f t="shared" si="10"/>
        <v>9.1294896723178152</v>
      </c>
      <c r="O27" s="80">
        <f t="shared" si="11"/>
        <v>0.22631413742517495</v>
      </c>
      <c r="P27" s="79">
        <f t="shared" si="12"/>
        <v>3.6517958689271262</v>
      </c>
      <c r="Q27" s="80">
        <f t="shared" si="13"/>
        <v>9.052565497006998E-2</v>
      </c>
      <c r="R27" s="24">
        <f t="shared" si="14"/>
        <v>18.258979344635627</v>
      </c>
      <c r="S27" s="24">
        <f t="shared" si="15"/>
        <v>0.45262827485034984</v>
      </c>
      <c r="T27" s="79">
        <f t="shared" si="16"/>
        <v>17.346030377403849</v>
      </c>
      <c r="U27" s="80">
        <f t="shared" si="17"/>
        <v>0.42999686110783242</v>
      </c>
      <c r="W27" s="37"/>
    </row>
    <row r="28" spans="1:23" x14ac:dyDescent="0.3">
      <c r="A28" s="17">
        <f t="shared" si="18"/>
        <v>20</v>
      </c>
      <c r="B28" s="62">
        <v>27803.37</v>
      </c>
      <c r="C28" s="63"/>
      <c r="D28" s="62">
        <f t="shared" si="0"/>
        <v>37420.555682999999</v>
      </c>
      <c r="E28" s="66">
        <f t="shared" si="1"/>
        <v>927.6313447232144</v>
      </c>
      <c r="F28" s="62">
        <f t="shared" si="2"/>
        <v>3118.3796402499997</v>
      </c>
      <c r="G28" s="66">
        <f t="shared" si="3"/>
        <v>77.302612060267862</v>
      </c>
      <c r="H28" s="62">
        <f t="shared" si="4"/>
        <v>0</v>
      </c>
      <c r="I28" s="66">
        <f t="shared" si="5"/>
        <v>0</v>
      </c>
      <c r="J28" s="62">
        <f t="shared" si="6"/>
        <v>0</v>
      </c>
      <c r="K28" s="66">
        <f t="shared" si="7"/>
        <v>0</v>
      </c>
      <c r="L28" s="79">
        <f t="shared" si="8"/>
        <v>18.937528179655871</v>
      </c>
      <c r="M28" s="80">
        <f t="shared" si="9"/>
        <v>0.46944906109474416</v>
      </c>
      <c r="N28" s="79">
        <f t="shared" si="10"/>
        <v>9.4687640898279355</v>
      </c>
      <c r="O28" s="80">
        <f t="shared" si="11"/>
        <v>0.23472453054737208</v>
      </c>
      <c r="P28" s="79">
        <f t="shared" si="12"/>
        <v>3.7875056359311743</v>
      </c>
      <c r="Q28" s="80">
        <f t="shared" si="13"/>
        <v>9.3889812218948834E-2</v>
      </c>
      <c r="R28" s="24">
        <f t="shared" si="14"/>
        <v>18.937528179655871</v>
      </c>
      <c r="S28" s="24">
        <f t="shared" si="15"/>
        <v>0.46944906109474416</v>
      </c>
      <c r="T28" s="79">
        <f t="shared" si="16"/>
        <v>17.990651770673075</v>
      </c>
      <c r="U28" s="80">
        <f t="shared" si="17"/>
        <v>0.44597660804000694</v>
      </c>
      <c r="W28" s="37"/>
    </row>
    <row r="29" spans="1:23" x14ac:dyDescent="0.3">
      <c r="A29" s="17">
        <f t="shared" si="18"/>
        <v>21</v>
      </c>
      <c r="B29" s="62">
        <v>27803.37</v>
      </c>
      <c r="C29" s="63"/>
      <c r="D29" s="62">
        <f t="shared" si="0"/>
        <v>37420.555682999999</v>
      </c>
      <c r="E29" s="66">
        <f t="shared" si="1"/>
        <v>927.6313447232144</v>
      </c>
      <c r="F29" s="62">
        <f t="shared" si="2"/>
        <v>3118.3796402499997</v>
      </c>
      <c r="G29" s="66">
        <f t="shared" si="3"/>
        <v>77.302612060267862</v>
      </c>
      <c r="H29" s="62">
        <f t="shared" si="4"/>
        <v>0</v>
      </c>
      <c r="I29" s="66">
        <f t="shared" si="5"/>
        <v>0</v>
      </c>
      <c r="J29" s="62">
        <f t="shared" si="6"/>
        <v>0</v>
      </c>
      <c r="K29" s="66">
        <f t="shared" si="7"/>
        <v>0</v>
      </c>
      <c r="L29" s="79">
        <f t="shared" si="8"/>
        <v>18.937528179655871</v>
      </c>
      <c r="M29" s="80">
        <f t="shared" si="9"/>
        <v>0.46944906109474416</v>
      </c>
      <c r="N29" s="79">
        <f t="shared" si="10"/>
        <v>9.4687640898279355</v>
      </c>
      <c r="O29" s="80">
        <f t="shared" si="11"/>
        <v>0.23472453054737208</v>
      </c>
      <c r="P29" s="79">
        <f t="shared" si="12"/>
        <v>3.7875056359311743</v>
      </c>
      <c r="Q29" s="80">
        <f t="shared" si="13"/>
        <v>9.3889812218948834E-2</v>
      </c>
      <c r="R29" s="24">
        <f t="shared" si="14"/>
        <v>18.937528179655871</v>
      </c>
      <c r="S29" s="24">
        <f t="shared" si="15"/>
        <v>0.46944906109474416</v>
      </c>
      <c r="T29" s="79">
        <f t="shared" si="16"/>
        <v>17.990651770673075</v>
      </c>
      <c r="U29" s="80">
        <f t="shared" si="17"/>
        <v>0.44597660804000694</v>
      </c>
      <c r="W29" s="37"/>
    </row>
    <row r="30" spans="1:23" x14ac:dyDescent="0.3">
      <c r="A30" s="17">
        <f t="shared" si="18"/>
        <v>22</v>
      </c>
      <c r="B30" s="62">
        <v>28799.59</v>
      </c>
      <c r="C30" s="63"/>
      <c r="D30" s="62">
        <f t="shared" si="0"/>
        <v>38761.368181000005</v>
      </c>
      <c r="E30" s="66">
        <f t="shared" si="1"/>
        <v>960.86921834213786</v>
      </c>
      <c r="F30" s="62">
        <f t="shared" si="2"/>
        <v>3230.1140150833335</v>
      </c>
      <c r="G30" s="66">
        <f t="shared" si="3"/>
        <v>80.072434861844812</v>
      </c>
      <c r="H30" s="62">
        <f t="shared" si="4"/>
        <v>0</v>
      </c>
      <c r="I30" s="66">
        <f t="shared" si="5"/>
        <v>0</v>
      </c>
      <c r="J30" s="62">
        <f t="shared" si="6"/>
        <v>0</v>
      </c>
      <c r="K30" s="66">
        <f t="shared" si="7"/>
        <v>0</v>
      </c>
      <c r="L30" s="79">
        <f t="shared" si="8"/>
        <v>19.616077014676115</v>
      </c>
      <c r="M30" s="80">
        <f t="shared" si="9"/>
        <v>0.48626984733913853</v>
      </c>
      <c r="N30" s="79">
        <f t="shared" si="10"/>
        <v>9.8080385073380576</v>
      </c>
      <c r="O30" s="80">
        <f t="shared" si="11"/>
        <v>0.24313492366956926</v>
      </c>
      <c r="P30" s="79">
        <f t="shared" si="12"/>
        <v>3.9232154029352229</v>
      </c>
      <c r="Q30" s="80">
        <f t="shared" si="13"/>
        <v>9.7253969467827703E-2</v>
      </c>
      <c r="R30" s="24">
        <f t="shared" si="14"/>
        <v>19.616077014676115</v>
      </c>
      <c r="S30" s="24">
        <f t="shared" si="15"/>
        <v>0.48626984733913853</v>
      </c>
      <c r="T30" s="79">
        <f t="shared" si="16"/>
        <v>18.635273163942312</v>
      </c>
      <c r="U30" s="80">
        <f t="shared" si="17"/>
        <v>0.46195635497218168</v>
      </c>
      <c r="W30" s="37"/>
    </row>
    <row r="31" spans="1:23" x14ac:dyDescent="0.3">
      <c r="A31" s="17">
        <f t="shared" si="18"/>
        <v>23</v>
      </c>
      <c r="B31" s="62">
        <v>29795.82</v>
      </c>
      <c r="C31" s="63"/>
      <c r="D31" s="62">
        <f t="shared" si="0"/>
        <v>40102.194137999999</v>
      </c>
      <c r="E31" s="66">
        <f t="shared" si="1"/>
        <v>994.10742560095582</v>
      </c>
      <c r="F31" s="62">
        <f t="shared" si="2"/>
        <v>3341.8495115000005</v>
      </c>
      <c r="G31" s="66">
        <f t="shared" si="3"/>
        <v>82.842285466746333</v>
      </c>
      <c r="H31" s="62">
        <f t="shared" si="4"/>
        <v>0</v>
      </c>
      <c r="I31" s="66">
        <f t="shared" si="5"/>
        <v>0</v>
      </c>
      <c r="J31" s="62">
        <f t="shared" si="6"/>
        <v>0</v>
      </c>
      <c r="K31" s="66">
        <f t="shared" si="7"/>
        <v>0</v>
      </c>
      <c r="L31" s="79">
        <f t="shared" si="8"/>
        <v>20.294632660931175</v>
      </c>
      <c r="M31" s="80">
        <f t="shared" si="9"/>
        <v>0.50309080242963355</v>
      </c>
      <c r="N31" s="79">
        <f t="shared" si="10"/>
        <v>10.147316330465587</v>
      </c>
      <c r="O31" s="80">
        <f t="shared" si="11"/>
        <v>0.25154540121481678</v>
      </c>
      <c r="P31" s="79">
        <f t="shared" si="12"/>
        <v>4.0589265321862351</v>
      </c>
      <c r="Q31" s="80">
        <f t="shared" si="13"/>
        <v>0.10061816048592671</v>
      </c>
      <c r="R31" s="24">
        <f t="shared" si="14"/>
        <v>20.294632660931178</v>
      </c>
      <c r="S31" s="24">
        <f t="shared" si="15"/>
        <v>0.50309080242963367</v>
      </c>
      <c r="T31" s="79">
        <f t="shared" si="16"/>
        <v>19.279901027884616</v>
      </c>
      <c r="U31" s="80">
        <f t="shared" si="17"/>
        <v>0.47793626230815189</v>
      </c>
      <c r="W31" s="37"/>
    </row>
    <row r="32" spans="1:23" x14ac:dyDescent="0.3">
      <c r="A32" s="17">
        <f t="shared" si="18"/>
        <v>24</v>
      </c>
      <c r="B32" s="62">
        <v>30792.04</v>
      </c>
      <c r="C32" s="63"/>
      <c r="D32" s="62">
        <f t="shared" si="0"/>
        <v>41443.006636000006</v>
      </c>
      <c r="E32" s="66">
        <f t="shared" si="1"/>
        <v>1027.3452992198793</v>
      </c>
      <c r="F32" s="62">
        <f t="shared" si="2"/>
        <v>3453.5838863333338</v>
      </c>
      <c r="G32" s="66">
        <f t="shared" si="3"/>
        <v>85.612108268323269</v>
      </c>
      <c r="H32" s="62">
        <f t="shared" si="4"/>
        <v>0</v>
      </c>
      <c r="I32" s="66">
        <f t="shared" si="5"/>
        <v>0</v>
      </c>
      <c r="J32" s="62">
        <f t="shared" si="6"/>
        <v>0</v>
      </c>
      <c r="K32" s="66">
        <f t="shared" si="7"/>
        <v>0</v>
      </c>
      <c r="L32" s="79">
        <f t="shared" si="8"/>
        <v>20.973181495951419</v>
      </c>
      <c r="M32" s="80">
        <f t="shared" si="9"/>
        <v>0.51991158867402787</v>
      </c>
      <c r="N32" s="79">
        <f t="shared" si="10"/>
        <v>10.486590747975709</v>
      </c>
      <c r="O32" s="80">
        <f t="shared" si="11"/>
        <v>0.25995579433701393</v>
      </c>
      <c r="P32" s="79">
        <f t="shared" si="12"/>
        <v>4.1946362991902841</v>
      </c>
      <c r="Q32" s="80">
        <f t="shared" si="13"/>
        <v>0.1039823177348056</v>
      </c>
      <c r="R32" s="24">
        <f t="shared" si="14"/>
        <v>20.973181495951419</v>
      </c>
      <c r="S32" s="24">
        <f t="shared" si="15"/>
        <v>0.51991158867402787</v>
      </c>
      <c r="T32" s="79">
        <f t="shared" si="16"/>
        <v>19.924522421153849</v>
      </c>
      <c r="U32" s="80">
        <f t="shared" si="17"/>
        <v>0.49391600924032658</v>
      </c>
      <c r="W32" s="37"/>
    </row>
    <row r="33" spans="1:23" x14ac:dyDescent="0.3">
      <c r="A33" s="17">
        <f t="shared" si="18"/>
        <v>25</v>
      </c>
      <c r="B33" s="62">
        <v>30792.04</v>
      </c>
      <c r="C33" s="63"/>
      <c r="D33" s="62">
        <f t="shared" si="0"/>
        <v>41443.006636000006</v>
      </c>
      <c r="E33" s="66">
        <f t="shared" si="1"/>
        <v>1027.3452992198793</v>
      </c>
      <c r="F33" s="62">
        <f t="shared" si="2"/>
        <v>3453.5838863333338</v>
      </c>
      <c r="G33" s="66">
        <f t="shared" si="3"/>
        <v>85.612108268323269</v>
      </c>
      <c r="H33" s="62">
        <f t="shared" si="4"/>
        <v>0</v>
      </c>
      <c r="I33" s="66">
        <f t="shared" si="5"/>
        <v>0</v>
      </c>
      <c r="J33" s="62">
        <f t="shared" si="6"/>
        <v>0</v>
      </c>
      <c r="K33" s="66">
        <f t="shared" si="7"/>
        <v>0</v>
      </c>
      <c r="L33" s="79">
        <f t="shared" si="8"/>
        <v>20.973181495951419</v>
      </c>
      <c r="M33" s="80">
        <f t="shared" si="9"/>
        <v>0.51991158867402787</v>
      </c>
      <c r="N33" s="79">
        <f t="shared" si="10"/>
        <v>10.486590747975709</v>
      </c>
      <c r="O33" s="80">
        <f t="shared" si="11"/>
        <v>0.25995579433701393</v>
      </c>
      <c r="P33" s="79">
        <f t="shared" si="12"/>
        <v>4.1946362991902841</v>
      </c>
      <c r="Q33" s="80">
        <f t="shared" si="13"/>
        <v>0.1039823177348056</v>
      </c>
      <c r="R33" s="24">
        <f t="shared" si="14"/>
        <v>20.973181495951419</v>
      </c>
      <c r="S33" s="24">
        <f t="shared" si="15"/>
        <v>0.51991158867402787</v>
      </c>
      <c r="T33" s="79">
        <f t="shared" si="16"/>
        <v>19.924522421153849</v>
      </c>
      <c r="U33" s="80">
        <f t="shared" si="17"/>
        <v>0.49391600924032658</v>
      </c>
      <c r="W33" s="37"/>
    </row>
    <row r="34" spans="1:23" x14ac:dyDescent="0.3">
      <c r="A34" s="17">
        <f t="shared" si="18"/>
        <v>26</v>
      </c>
      <c r="B34" s="62">
        <v>30792.04</v>
      </c>
      <c r="C34" s="63"/>
      <c r="D34" s="62">
        <f t="shared" si="0"/>
        <v>41443.006636000006</v>
      </c>
      <c r="E34" s="66">
        <f t="shared" si="1"/>
        <v>1027.3452992198793</v>
      </c>
      <c r="F34" s="62">
        <f t="shared" si="2"/>
        <v>3453.5838863333338</v>
      </c>
      <c r="G34" s="66">
        <f t="shared" si="3"/>
        <v>85.612108268323269</v>
      </c>
      <c r="H34" s="62">
        <f t="shared" si="4"/>
        <v>0</v>
      </c>
      <c r="I34" s="66">
        <f t="shared" si="5"/>
        <v>0</v>
      </c>
      <c r="J34" s="62">
        <f t="shared" si="6"/>
        <v>0</v>
      </c>
      <c r="K34" s="66">
        <f t="shared" si="7"/>
        <v>0</v>
      </c>
      <c r="L34" s="79">
        <f t="shared" si="8"/>
        <v>20.973181495951419</v>
      </c>
      <c r="M34" s="80">
        <f t="shared" si="9"/>
        <v>0.51991158867402787</v>
      </c>
      <c r="N34" s="79">
        <f t="shared" si="10"/>
        <v>10.486590747975709</v>
      </c>
      <c r="O34" s="80">
        <f t="shared" si="11"/>
        <v>0.25995579433701393</v>
      </c>
      <c r="P34" s="79">
        <f t="shared" si="12"/>
        <v>4.1946362991902841</v>
      </c>
      <c r="Q34" s="80">
        <f t="shared" si="13"/>
        <v>0.1039823177348056</v>
      </c>
      <c r="R34" s="24">
        <f t="shared" si="14"/>
        <v>20.973181495951419</v>
      </c>
      <c r="S34" s="24">
        <f t="shared" si="15"/>
        <v>0.51991158867402787</v>
      </c>
      <c r="T34" s="79">
        <f t="shared" si="16"/>
        <v>19.924522421153849</v>
      </c>
      <c r="U34" s="80">
        <f t="shared" si="17"/>
        <v>0.49391600924032658</v>
      </c>
      <c r="W34" s="37"/>
    </row>
    <row r="35" spans="1:23" x14ac:dyDescent="0.3">
      <c r="A35" s="17">
        <f t="shared" si="18"/>
        <v>27</v>
      </c>
      <c r="B35" s="62">
        <v>30792.04</v>
      </c>
      <c r="C35" s="63"/>
      <c r="D35" s="62">
        <f t="shared" si="0"/>
        <v>41443.006636000006</v>
      </c>
      <c r="E35" s="66">
        <f t="shared" si="1"/>
        <v>1027.3452992198793</v>
      </c>
      <c r="F35" s="62">
        <f t="shared" si="2"/>
        <v>3453.5838863333338</v>
      </c>
      <c r="G35" s="66">
        <f t="shared" si="3"/>
        <v>85.612108268323269</v>
      </c>
      <c r="H35" s="62">
        <f t="shared" si="4"/>
        <v>0</v>
      </c>
      <c r="I35" s="66">
        <f t="shared" si="5"/>
        <v>0</v>
      </c>
      <c r="J35" s="62">
        <f t="shared" si="6"/>
        <v>0</v>
      </c>
      <c r="K35" s="66">
        <f t="shared" si="7"/>
        <v>0</v>
      </c>
      <c r="L35" s="79">
        <f t="shared" si="8"/>
        <v>20.973181495951419</v>
      </c>
      <c r="M35" s="80">
        <f t="shared" si="9"/>
        <v>0.51991158867402787</v>
      </c>
      <c r="N35" s="79">
        <f t="shared" si="10"/>
        <v>10.486590747975709</v>
      </c>
      <c r="O35" s="80">
        <f t="shared" si="11"/>
        <v>0.25995579433701393</v>
      </c>
      <c r="P35" s="79">
        <f t="shared" si="12"/>
        <v>4.1946362991902841</v>
      </c>
      <c r="Q35" s="80">
        <f t="shared" si="13"/>
        <v>0.1039823177348056</v>
      </c>
      <c r="R35" s="24">
        <f t="shared" si="14"/>
        <v>20.973181495951419</v>
      </c>
      <c r="S35" s="24">
        <f t="shared" si="15"/>
        <v>0.51991158867402787</v>
      </c>
      <c r="T35" s="79">
        <f t="shared" si="16"/>
        <v>19.924522421153849</v>
      </c>
      <c r="U35" s="80">
        <f t="shared" si="17"/>
        <v>0.49391600924032658</v>
      </c>
      <c r="W35" s="37"/>
    </row>
    <row r="36" spans="1:23" x14ac:dyDescent="0.3">
      <c r="A36" s="25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5"/>
      <c r="S36" s="25"/>
      <c r="T36" s="64"/>
      <c r="U36" s="65"/>
    </row>
  </sheetData>
  <dataConsolidate/>
  <mergeCells count="286">
    <mergeCell ref="L4:Q4"/>
    <mergeCell ref="B4:E4"/>
    <mergeCell ref="B6:C6"/>
    <mergeCell ref="P6:Q6"/>
    <mergeCell ref="F5:G5"/>
    <mergeCell ref="L9:M9"/>
    <mergeCell ref="B16:C16"/>
    <mergeCell ref="B11:C11"/>
    <mergeCell ref="B12:C12"/>
    <mergeCell ref="D8:E8"/>
    <mergeCell ref="D9:E9"/>
    <mergeCell ref="D10:E10"/>
    <mergeCell ref="D11:E11"/>
    <mergeCell ref="D12:E12"/>
    <mergeCell ref="H4:I4"/>
    <mergeCell ref="J4:K4"/>
    <mergeCell ref="J5:K5"/>
    <mergeCell ref="L5:Q5"/>
    <mergeCell ref="D7:E7"/>
    <mergeCell ref="B5:C5"/>
    <mergeCell ref="D5:E5"/>
    <mergeCell ref="D6:E6"/>
    <mergeCell ref="B7:C7"/>
    <mergeCell ref="J6:K6"/>
    <mergeCell ref="B17:C17"/>
    <mergeCell ref="B26:C26"/>
    <mergeCell ref="B27:C27"/>
    <mergeCell ref="B20:C20"/>
    <mergeCell ref="D13:E13"/>
    <mergeCell ref="D14:E14"/>
    <mergeCell ref="B35:C35"/>
    <mergeCell ref="B28:C28"/>
    <mergeCell ref="B29:C29"/>
    <mergeCell ref="B30:C30"/>
    <mergeCell ref="B31:C31"/>
    <mergeCell ref="B32:C32"/>
    <mergeCell ref="D15:E15"/>
    <mergeCell ref="D16:E16"/>
    <mergeCell ref="D17:E17"/>
    <mergeCell ref="D18:E18"/>
    <mergeCell ref="B25:C25"/>
    <mergeCell ref="B13:C13"/>
    <mergeCell ref="B14:C14"/>
    <mergeCell ref="B15:C15"/>
    <mergeCell ref="B21:C21"/>
    <mergeCell ref="B22:C22"/>
    <mergeCell ref="B18:C18"/>
    <mergeCell ref="B19:C19"/>
    <mergeCell ref="B23:C23"/>
    <mergeCell ref="B24:C24"/>
    <mergeCell ref="D19:E19"/>
    <mergeCell ref="D20:E20"/>
    <mergeCell ref="D21:E21"/>
    <mergeCell ref="D22:E22"/>
    <mergeCell ref="D23:E23"/>
    <mergeCell ref="D24:E24"/>
    <mergeCell ref="B36:C36"/>
    <mergeCell ref="D25:E25"/>
    <mergeCell ref="D26:E26"/>
    <mergeCell ref="D27:E27"/>
    <mergeCell ref="D28:E28"/>
    <mergeCell ref="D33:E33"/>
    <mergeCell ref="D34:E34"/>
    <mergeCell ref="D35:E35"/>
    <mergeCell ref="D36:E36"/>
    <mergeCell ref="D29:E29"/>
    <mergeCell ref="D30:E30"/>
    <mergeCell ref="D31:E31"/>
    <mergeCell ref="D32:E32"/>
    <mergeCell ref="B33:C33"/>
    <mergeCell ref="B34:C34"/>
    <mergeCell ref="F8:G8"/>
    <mergeCell ref="F9:G9"/>
    <mergeCell ref="F10:G10"/>
    <mergeCell ref="J7:K7"/>
    <mergeCell ref="B8:C8"/>
    <mergeCell ref="B9:C9"/>
    <mergeCell ref="B10:C10"/>
    <mergeCell ref="T5:U5"/>
    <mergeCell ref="L10:M10"/>
    <mergeCell ref="P7:Q7"/>
    <mergeCell ref="T7:U7"/>
    <mergeCell ref="H5:I5"/>
    <mergeCell ref="H6:I6"/>
    <mergeCell ref="T8:U8"/>
    <mergeCell ref="T9:U9"/>
    <mergeCell ref="T10:U10"/>
    <mergeCell ref="L7:M7"/>
    <mergeCell ref="N7:O7"/>
    <mergeCell ref="L16:M16"/>
    <mergeCell ref="L17:M17"/>
    <mergeCell ref="L8:M8"/>
    <mergeCell ref="L11:M11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L12:M12"/>
    <mergeCell ref="L13:M13"/>
    <mergeCell ref="L14:M14"/>
    <mergeCell ref="L15:M15"/>
    <mergeCell ref="N17:O17"/>
    <mergeCell ref="F18:G18"/>
    <mergeCell ref="F11:G11"/>
    <mergeCell ref="F12:G12"/>
    <mergeCell ref="F13:G13"/>
    <mergeCell ref="F14:G14"/>
    <mergeCell ref="F23:G23"/>
    <mergeCell ref="F24:G24"/>
    <mergeCell ref="F25:G25"/>
    <mergeCell ref="F26:G26"/>
    <mergeCell ref="F19:G19"/>
    <mergeCell ref="F20:G20"/>
    <mergeCell ref="F21:G21"/>
    <mergeCell ref="F22:G22"/>
    <mergeCell ref="F15:G15"/>
    <mergeCell ref="F16:G16"/>
    <mergeCell ref="F17:G17"/>
    <mergeCell ref="F31:G31"/>
    <mergeCell ref="F32:G32"/>
    <mergeCell ref="F33:G33"/>
    <mergeCell ref="F34:G34"/>
    <mergeCell ref="F27:G27"/>
    <mergeCell ref="F28:G28"/>
    <mergeCell ref="F29:G29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4:I14"/>
    <mergeCell ref="H15:I15"/>
    <mergeCell ref="H16:I16"/>
    <mergeCell ref="H17:I17"/>
    <mergeCell ref="H12:I12"/>
    <mergeCell ref="H13:I13"/>
    <mergeCell ref="H22:I22"/>
    <mergeCell ref="H23:I23"/>
    <mergeCell ref="H24:I24"/>
    <mergeCell ref="H25:I25"/>
    <mergeCell ref="H18:I18"/>
    <mergeCell ref="H19:I19"/>
    <mergeCell ref="H20:I20"/>
    <mergeCell ref="H21:I21"/>
    <mergeCell ref="H30:I30"/>
    <mergeCell ref="H31:I31"/>
    <mergeCell ref="H32:I32"/>
    <mergeCell ref="H34:I34"/>
    <mergeCell ref="H35:I35"/>
    <mergeCell ref="H36:I36"/>
    <mergeCell ref="J8:K8"/>
    <mergeCell ref="J9:K9"/>
    <mergeCell ref="J10:K10"/>
    <mergeCell ref="J11:K11"/>
    <mergeCell ref="J12:K12"/>
    <mergeCell ref="J13:K13"/>
    <mergeCell ref="J14:K14"/>
    <mergeCell ref="J19:K19"/>
    <mergeCell ref="J20:K20"/>
    <mergeCell ref="J21:K21"/>
    <mergeCell ref="J22:K22"/>
    <mergeCell ref="J15:K15"/>
    <mergeCell ref="J16:K16"/>
    <mergeCell ref="J17:K17"/>
    <mergeCell ref="J18:K18"/>
    <mergeCell ref="J31:K31"/>
    <mergeCell ref="J35:K35"/>
    <mergeCell ref="J36:K36"/>
    <mergeCell ref="L18:M18"/>
    <mergeCell ref="L19:M19"/>
    <mergeCell ref="L20:M20"/>
    <mergeCell ref="L21:M21"/>
    <mergeCell ref="H33:I33"/>
    <mergeCell ref="H26:I26"/>
    <mergeCell ref="H27:I27"/>
    <mergeCell ref="H28:I28"/>
    <mergeCell ref="H29:I29"/>
    <mergeCell ref="J23:K23"/>
    <mergeCell ref="J24:K24"/>
    <mergeCell ref="J25:K25"/>
    <mergeCell ref="J26:K26"/>
    <mergeCell ref="L28:M28"/>
    <mergeCell ref="L29:M29"/>
    <mergeCell ref="L22:M22"/>
    <mergeCell ref="L23:M23"/>
    <mergeCell ref="L24:M24"/>
    <mergeCell ref="L25:M25"/>
    <mergeCell ref="L36:M36"/>
    <mergeCell ref="L30:M30"/>
    <mergeCell ref="L31:M31"/>
    <mergeCell ref="J32:K32"/>
    <mergeCell ref="J33:K33"/>
    <mergeCell ref="J34:K34"/>
    <mergeCell ref="J27:K27"/>
    <mergeCell ref="J28:K28"/>
    <mergeCell ref="J29:K29"/>
    <mergeCell ref="J30:K30"/>
    <mergeCell ref="N18:O18"/>
    <mergeCell ref="N23:O23"/>
    <mergeCell ref="N24:O24"/>
    <mergeCell ref="L34:M34"/>
    <mergeCell ref="L35:M35"/>
    <mergeCell ref="L32:M32"/>
    <mergeCell ref="L33:M33"/>
    <mergeCell ref="L26:M26"/>
    <mergeCell ref="L27:M27"/>
    <mergeCell ref="N25:O25"/>
    <mergeCell ref="N26:O26"/>
    <mergeCell ref="N19:O19"/>
    <mergeCell ref="N20:O20"/>
    <mergeCell ref="N21:O21"/>
    <mergeCell ref="N22:O22"/>
    <mergeCell ref="N31:O31"/>
    <mergeCell ref="N32:O32"/>
    <mergeCell ref="N33:O33"/>
    <mergeCell ref="N34:O34"/>
    <mergeCell ref="N27:O27"/>
    <mergeCell ref="N28:O28"/>
    <mergeCell ref="N29:O29"/>
    <mergeCell ref="N30:O30"/>
    <mergeCell ref="N35:O35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20:Q20"/>
    <mergeCell ref="P21:Q21"/>
    <mergeCell ref="P22:Q22"/>
    <mergeCell ref="P23:Q23"/>
    <mergeCell ref="P16:Q16"/>
    <mergeCell ref="P17:Q17"/>
    <mergeCell ref="P18:Q18"/>
    <mergeCell ref="P19:Q19"/>
    <mergeCell ref="P34:Q34"/>
    <mergeCell ref="P35:Q35"/>
    <mergeCell ref="P28:Q28"/>
    <mergeCell ref="P29:Q29"/>
    <mergeCell ref="P30:Q30"/>
    <mergeCell ref="P31:Q31"/>
    <mergeCell ref="P36:Q36"/>
    <mergeCell ref="P32:Q32"/>
    <mergeCell ref="P33:Q33"/>
    <mergeCell ref="P24:Q24"/>
    <mergeCell ref="P25:Q25"/>
    <mergeCell ref="P26:Q26"/>
    <mergeCell ref="P27:Q27"/>
    <mergeCell ref="T17:U17"/>
    <mergeCell ref="T18:U18"/>
    <mergeCell ref="T19:U19"/>
    <mergeCell ref="T20:U20"/>
    <mergeCell ref="T11:U11"/>
    <mergeCell ref="T12:U12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T13:U13"/>
    <mergeCell ref="T14:U14"/>
    <mergeCell ref="T15:U15"/>
    <mergeCell ref="T16:U1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1.28515625" style="1" customWidth="1"/>
    <col min="24" max="16384" width="8.85546875" style="1"/>
  </cols>
  <sheetData>
    <row r="1" spans="1:21" ht="16.5" x14ac:dyDescent="0.3">
      <c r="A1" s="5" t="s">
        <v>28</v>
      </c>
      <c r="B1" s="5" t="s">
        <v>1</v>
      </c>
      <c r="C1" s="5" t="s">
        <v>63</v>
      </c>
      <c r="D1" s="5"/>
      <c r="E1" s="6"/>
      <c r="G1" s="5"/>
      <c r="H1" s="5"/>
      <c r="N1" s="35">
        <f>Inhoud!$C$3</f>
        <v>43374</v>
      </c>
      <c r="Q1" s="8" t="s">
        <v>27</v>
      </c>
    </row>
    <row r="2" spans="1:21" x14ac:dyDescent="0.3">
      <c r="A2" s="8"/>
      <c r="T2" s="1" t="s">
        <v>4</v>
      </c>
      <c r="U2" s="12">
        <f>'LOG4'!$U$2</f>
        <v>1.3459000000000001</v>
      </c>
    </row>
    <row r="4" spans="1:21" x14ac:dyDescent="0.3">
      <c r="A4" s="13"/>
      <c r="B4" s="69" t="s">
        <v>5</v>
      </c>
      <c r="C4" s="70"/>
      <c r="D4" s="70"/>
      <c r="E4" s="71"/>
      <c r="F4" s="14" t="s">
        <v>6</v>
      </c>
      <c r="G4" s="15"/>
      <c r="H4" s="69" t="s">
        <v>7</v>
      </c>
      <c r="I4" s="68"/>
      <c r="J4" s="69" t="s">
        <v>8</v>
      </c>
      <c r="K4" s="71"/>
      <c r="L4" s="69" t="s">
        <v>9</v>
      </c>
      <c r="M4" s="70"/>
      <c r="N4" s="70"/>
      <c r="O4" s="70"/>
      <c r="P4" s="70"/>
      <c r="Q4" s="71"/>
      <c r="R4" s="16" t="s">
        <v>10</v>
      </c>
      <c r="S4" s="16"/>
      <c r="T4" s="16"/>
      <c r="U4" s="15"/>
    </row>
    <row r="5" spans="1:21" x14ac:dyDescent="0.3">
      <c r="A5" s="17"/>
      <c r="B5" s="75">
        <v>1</v>
      </c>
      <c r="C5" s="76"/>
      <c r="D5" s="75"/>
      <c r="E5" s="76"/>
      <c r="F5" s="75"/>
      <c r="G5" s="76"/>
      <c r="H5" s="75"/>
      <c r="I5" s="76"/>
      <c r="J5" s="85" t="s">
        <v>11</v>
      </c>
      <c r="K5" s="76"/>
      <c r="L5" s="85" t="s">
        <v>12</v>
      </c>
      <c r="M5" s="86"/>
      <c r="N5" s="86"/>
      <c r="O5" s="86"/>
      <c r="P5" s="86"/>
      <c r="Q5" s="76"/>
      <c r="R5" s="18"/>
      <c r="S5" s="18"/>
      <c r="T5" s="84" t="s">
        <v>13</v>
      </c>
      <c r="U5" s="76"/>
    </row>
    <row r="6" spans="1:21" x14ac:dyDescent="0.3">
      <c r="A6" s="17"/>
      <c r="B6" s="72" t="s">
        <v>14</v>
      </c>
      <c r="C6" s="73"/>
      <c r="D6" s="83">
        <f>Inhoud!$C$3</f>
        <v>43374</v>
      </c>
      <c r="E6" s="78"/>
      <c r="F6" s="19">
        <f>D6</f>
        <v>43374</v>
      </c>
      <c r="G6" s="20"/>
      <c r="H6" s="77"/>
      <c r="I6" s="78"/>
      <c r="J6" s="77"/>
      <c r="K6" s="78"/>
      <c r="L6" s="21">
        <v>1</v>
      </c>
      <c r="M6" s="18"/>
      <c r="N6" s="22">
        <v>0.5</v>
      </c>
      <c r="O6" s="18"/>
      <c r="P6" s="74">
        <v>0.2</v>
      </c>
      <c r="Q6" s="73"/>
      <c r="R6" s="18" t="s">
        <v>7</v>
      </c>
      <c r="S6" s="18"/>
      <c r="T6" s="18"/>
      <c r="U6" s="23"/>
    </row>
    <row r="7" spans="1:21" x14ac:dyDescent="0.3">
      <c r="A7" s="17"/>
      <c r="B7" s="69"/>
      <c r="C7" s="71"/>
      <c r="D7" s="67"/>
      <c r="E7" s="68"/>
      <c r="F7" s="59"/>
      <c r="G7" s="60"/>
      <c r="H7" s="61"/>
      <c r="I7" s="60"/>
      <c r="J7" s="61"/>
      <c r="K7" s="60"/>
      <c r="L7" s="67"/>
      <c r="M7" s="68"/>
      <c r="N7" s="67"/>
      <c r="O7" s="68"/>
      <c r="P7" s="67"/>
      <c r="Q7" s="68"/>
      <c r="R7" s="13"/>
      <c r="S7" s="13"/>
      <c r="T7" s="67"/>
      <c r="U7" s="68"/>
    </row>
    <row r="8" spans="1:21" x14ac:dyDescent="0.3">
      <c r="A8" s="17">
        <v>0</v>
      </c>
      <c r="B8" s="62">
        <v>15682.44</v>
      </c>
      <c r="C8" s="63"/>
      <c r="D8" s="62">
        <f t="shared" ref="D8:D35" si="0">B8*$U$2</f>
        <v>21106.995996000001</v>
      </c>
      <c r="E8" s="66">
        <f t="shared" ref="E8:E35" si="1">D8/40.3399</f>
        <v>523.22876348230909</v>
      </c>
      <c r="F8" s="81">
        <f t="shared" ref="F8:F35" si="2">B8/12*$U$2</f>
        <v>1758.9163330000003</v>
      </c>
      <c r="G8" s="82">
        <f t="shared" ref="G8:G35" si="3">F8/40.3399</f>
        <v>43.602396956859096</v>
      </c>
      <c r="H8" s="81">
        <f t="shared" ref="H8:H35" si="4">((B8&lt;19968.2)*913.03+(B8&gt;19968.2)*(B8&lt;20424.71)*(20424.71-B8+456.51)+(B8&gt;20424.71)*(B8&lt;22659.62)*456.51+(B8&gt;22659.62)*(B8&lt;23116.13)*(23116.13-B8))/12*$U$2</f>
        <v>102.40392308333332</v>
      </c>
      <c r="I8" s="82">
        <f t="shared" ref="I8:I35" si="5">H8/40.3399</f>
        <v>2.538526944373519</v>
      </c>
      <c r="J8" s="81">
        <f t="shared" ref="J8:J35" si="6">((B8&lt;19968.2)*456.51+(B8&gt;19968.2)*(B8&lt;20196.46)*(20196.46-B8+228.26)+(B8&gt;20196.46)*(B8&lt;22659.62)*228.26+(B8&gt;22659.62)*(B8&lt;22887.88)*(22887.88-B8))/12*$U$2</f>
        <v>51.201400749999998</v>
      </c>
      <c r="K8" s="82">
        <f t="shared" ref="K8:K35" si="7">J8/40.3399</f>
        <v>1.2692495705244682</v>
      </c>
      <c r="L8" s="79">
        <f t="shared" ref="L8:L35" si="8">D8/1976</f>
        <v>10.68167813562753</v>
      </c>
      <c r="M8" s="80">
        <f t="shared" ref="M8:M35" si="9">L8/40.3399</f>
        <v>0.26479188435339529</v>
      </c>
      <c r="N8" s="79">
        <f t="shared" ref="N8:N35" si="10">L8/2</f>
        <v>5.3408390678137652</v>
      </c>
      <c r="O8" s="80">
        <f t="shared" ref="O8:O35" si="11">N8/40.3399</f>
        <v>0.13239594217669765</v>
      </c>
      <c r="P8" s="79">
        <f t="shared" ref="P8:P35" si="12">L8/5</f>
        <v>2.1363356271255061</v>
      </c>
      <c r="Q8" s="80">
        <f t="shared" ref="Q8:Q35" si="13">P8/40.3399</f>
        <v>5.2958376870679058E-2</v>
      </c>
      <c r="R8" s="24">
        <f t="shared" ref="R8:R35" si="14">(F8+H8)/1976*12</f>
        <v>11.303564308198384</v>
      </c>
      <c r="S8" s="24">
        <f t="shared" ref="S8:S35" si="15">R8/40.3399</f>
        <v>0.28020803988602805</v>
      </c>
      <c r="T8" s="79">
        <f t="shared" ref="T8:T35" si="16">D8/2080</f>
        <v>10.147594228846154</v>
      </c>
      <c r="U8" s="80">
        <f t="shared" ref="U8:U35" si="17">T8/40.3399</f>
        <v>0.25155229013572555</v>
      </c>
    </row>
    <row r="9" spans="1:21" x14ac:dyDescent="0.3">
      <c r="A9" s="17">
        <f t="shared" ref="A9:A35" si="18">+A8+1</f>
        <v>1</v>
      </c>
      <c r="B9" s="62">
        <v>16325.8</v>
      </c>
      <c r="C9" s="63"/>
      <c r="D9" s="62">
        <f t="shared" si="0"/>
        <v>21972.894220000002</v>
      </c>
      <c r="E9" s="66">
        <f t="shared" si="1"/>
        <v>544.69381976653392</v>
      </c>
      <c r="F9" s="81">
        <f t="shared" si="2"/>
        <v>1831.0745183333336</v>
      </c>
      <c r="G9" s="82">
        <f t="shared" si="3"/>
        <v>45.39115164721116</v>
      </c>
      <c r="H9" s="81">
        <f t="shared" si="4"/>
        <v>102.40392308333332</v>
      </c>
      <c r="I9" s="82">
        <f t="shared" si="5"/>
        <v>2.538526944373519</v>
      </c>
      <c r="J9" s="81">
        <f t="shared" si="6"/>
        <v>51.201400749999998</v>
      </c>
      <c r="K9" s="82">
        <f t="shared" si="7"/>
        <v>1.2692495705244682</v>
      </c>
      <c r="L9" s="79">
        <f t="shared" si="8"/>
        <v>11.119885738866397</v>
      </c>
      <c r="M9" s="80">
        <f t="shared" si="9"/>
        <v>0.27565476708832687</v>
      </c>
      <c r="N9" s="79">
        <f t="shared" si="10"/>
        <v>5.5599428694331987</v>
      </c>
      <c r="O9" s="80">
        <f t="shared" si="11"/>
        <v>0.13782738354416343</v>
      </c>
      <c r="P9" s="79">
        <f t="shared" si="12"/>
        <v>2.2239771477732795</v>
      </c>
      <c r="Q9" s="80">
        <f t="shared" si="13"/>
        <v>5.5130953417665378E-2</v>
      </c>
      <c r="R9" s="24">
        <f t="shared" si="14"/>
        <v>11.741771911437249</v>
      </c>
      <c r="S9" s="24">
        <f t="shared" si="15"/>
        <v>0.29107092262095963</v>
      </c>
      <c r="T9" s="79">
        <f t="shared" si="16"/>
        <v>10.563891451923078</v>
      </c>
      <c r="U9" s="80">
        <f t="shared" si="17"/>
        <v>0.26187202873391058</v>
      </c>
    </row>
    <row r="10" spans="1:21" x14ac:dyDescent="0.3">
      <c r="A10" s="17">
        <f t="shared" si="18"/>
        <v>2</v>
      </c>
      <c r="B10" s="62">
        <v>16969.169999999998</v>
      </c>
      <c r="C10" s="63"/>
      <c r="D10" s="62">
        <f t="shared" si="0"/>
        <v>22838.805903</v>
      </c>
      <c r="E10" s="66">
        <f t="shared" si="1"/>
        <v>566.15920969065371</v>
      </c>
      <c r="F10" s="62">
        <f t="shared" si="2"/>
        <v>1903.2338252499999</v>
      </c>
      <c r="G10" s="66">
        <f t="shared" si="3"/>
        <v>47.179934140887802</v>
      </c>
      <c r="H10" s="62">
        <f t="shared" si="4"/>
        <v>102.40392308333332</v>
      </c>
      <c r="I10" s="66">
        <f t="shared" si="5"/>
        <v>2.538526944373519</v>
      </c>
      <c r="J10" s="62">
        <f t="shared" si="6"/>
        <v>51.201400749999998</v>
      </c>
      <c r="K10" s="66">
        <f t="shared" si="7"/>
        <v>1.2692495705244682</v>
      </c>
      <c r="L10" s="79">
        <f t="shared" si="8"/>
        <v>11.558100153340082</v>
      </c>
      <c r="M10" s="80">
        <f t="shared" si="9"/>
        <v>0.28651781866935916</v>
      </c>
      <c r="N10" s="79">
        <f t="shared" si="10"/>
        <v>5.7790500766700408</v>
      </c>
      <c r="O10" s="80">
        <f t="shared" si="11"/>
        <v>0.14325890933467958</v>
      </c>
      <c r="P10" s="79">
        <f t="shared" si="12"/>
        <v>2.3116200306680161</v>
      </c>
      <c r="Q10" s="80">
        <f t="shared" si="13"/>
        <v>5.7303563733871826E-2</v>
      </c>
      <c r="R10" s="24">
        <f t="shared" si="14"/>
        <v>12.17998632591093</v>
      </c>
      <c r="S10" s="24">
        <f t="shared" si="15"/>
        <v>0.30193397420199181</v>
      </c>
      <c r="T10" s="79">
        <f t="shared" si="16"/>
        <v>10.980195145673077</v>
      </c>
      <c r="U10" s="80">
        <f t="shared" si="17"/>
        <v>0.27219192773589118</v>
      </c>
    </row>
    <row r="11" spans="1:21" x14ac:dyDescent="0.3">
      <c r="A11" s="17">
        <f t="shared" si="18"/>
        <v>3</v>
      </c>
      <c r="B11" s="62">
        <v>17612.560000000001</v>
      </c>
      <c r="C11" s="63"/>
      <c r="D11" s="62">
        <f t="shared" si="0"/>
        <v>23704.744504000002</v>
      </c>
      <c r="E11" s="66">
        <f t="shared" si="1"/>
        <v>587.62526689456354</v>
      </c>
      <c r="F11" s="62">
        <f t="shared" si="2"/>
        <v>1975.3953753333335</v>
      </c>
      <c r="G11" s="66">
        <f t="shared" si="3"/>
        <v>48.968772241213628</v>
      </c>
      <c r="H11" s="62">
        <f t="shared" si="4"/>
        <v>102.40392308333332</v>
      </c>
      <c r="I11" s="66">
        <f t="shared" si="5"/>
        <v>2.538526944373519</v>
      </c>
      <c r="J11" s="62">
        <f t="shared" si="6"/>
        <v>51.201400749999998</v>
      </c>
      <c r="K11" s="66">
        <f t="shared" si="7"/>
        <v>1.2692495705244682</v>
      </c>
      <c r="L11" s="79">
        <f t="shared" si="8"/>
        <v>11.996328190283402</v>
      </c>
      <c r="M11" s="80">
        <f t="shared" si="9"/>
        <v>0.29738120794259287</v>
      </c>
      <c r="N11" s="79">
        <f t="shared" si="10"/>
        <v>5.9981640951417008</v>
      </c>
      <c r="O11" s="80">
        <f t="shared" si="11"/>
        <v>0.14869060397129644</v>
      </c>
      <c r="P11" s="79">
        <f t="shared" si="12"/>
        <v>2.3992656380566801</v>
      </c>
      <c r="Q11" s="80">
        <f t="shared" si="13"/>
        <v>5.9476241588518566E-2</v>
      </c>
      <c r="R11" s="24">
        <f t="shared" si="14"/>
        <v>12.618214362854253</v>
      </c>
      <c r="S11" s="24">
        <f t="shared" si="15"/>
        <v>0.31279736347522558</v>
      </c>
      <c r="T11" s="79">
        <f t="shared" si="16"/>
        <v>11.396511780769231</v>
      </c>
      <c r="U11" s="80">
        <f t="shared" si="17"/>
        <v>0.28251214754546322</v>
      </c>
    </row>
    <row r="12" spans="1:21" x14ac:dyDescent="0.3">
      <c r="A12" s="17">
        <f t="shared" si="18"/>
        <v>4</v>
      </c>
      <c r="B12" s="62">
        <v>18255.93</v>
      </c>
      <c r="C12" s="63"/>
      <c r="D12" s="62">
        <f t="shared" si="0"/>
        <v>24570.656187000001</v>
      </c>
      <c r="E12" s="66">
        <f t="shared" si="1"/>
        <v>609.09065681868321</v>
      </c>
      <c r="F12" s="62">
        <f t="shared" si="2"/>
        <v>2047.5546822500003</v>
      </c>
      <c r="G12" s="66">
        <f t="shared" si="3"/>
        <v>50.757554734890277</v>
      </c>
      <c r="H12" s="62">
        <f t="shared" si="4"/>
        <v>102.40392308333332</v>
      </c>
      <c r="I12" s="66">
        <f t="shared" si="5"/>
        <v>2.538526944373519</v>
      </c>
      <c r="J12" s="62">
        <f t="shared" si="6"/>
        <v>51.201400749999998</v>
      </c>
      <c r="K12" s="66">
        <f t="shared" si="7"/>
        <v>1.2692495705244682</v>
      </c>
      <c r="L12" s="79">
        <f t="shared" si="8"/>
        <v>12.434542604757086</v>
      </c>
      <c r="M12" s="80">
        <f t="shared" si="9"/>
        <v>0.30824425952362516</v>
      </c>
      <c r="N12" s="79">
        <f t="shared" si="10"/>
        <v>6.2172713023785429</v>
      </c>
      <c r="O12" s="80">
        <f t="shared" si="11"/>
        <v>0.15412212976181258</v>
      </c>
      <c r="P12" s="79">
        <f t="shared" si="12"/>
        <v>2.4869085209514172</v>
      </c>
      <c r="Q12" s="80">
        <f t="shared" si="13"/>
        <v>6.1648851904725029E-2</v>
      </c>
      <c r="R12" s="24">
        <f t="shared" si="14"/>
        <v>13.056428777327937</v>
      </c>
      <c r="S12" s="24">
        <f t="shared" si="15"/>
        <v>0.32366041505625787</v>
      </c>
      <c r="T12" s="79">
        <f t="shared" si="16"/>
        <v>11.812815474519232</v>
      </c>
      <c r="U12" s="80">
        <f t="shared" si="17"/>
        <v>0.29283204654744388</v>
      </c>
    </row>
    <row r="13" spans="1:21" x14ac:dyDescent="0.3">
      <c r="A13" s="17">
        <f t="shared" si="18"/>
        <v>5</v>
      </c>
      <c r="B13" s="62">
        <v>18255.93</v>
      </c>
      <c r="C13" s="63"/>
      <c r="D13" s="62">
        <f t="shared" si="0"/>
        <v>24570.656187000001</v>
      </c>
      <c r="E13" s="66">
        <f t="shared" si="1"/>
        <v>609.09065681868321</v>
      </c>
      <c r="F13" s="62">
        <f t="shared" si="2"/>
        <v>2047.5546822500003</v>
      </c>
      <c r="G13" s="66">
        <f t="shared" si="3"/>
        <v>50.757554734890277</v>
      </c>
      <c r="H13" s="62">
        <f t="shared" si="4"/>
        <v>102.40392308333332</v>
      </c>
      <c r="I13" s="66">
        <f t="shared" si="5"/>
        <v>2.538526944373519</v>
      </c>
      <c r="J13" s="62">
        <f t="shared" si="6"/>
        <v>51.201400749999998</v>
      </c>
      <c r="K13" s="66">
        <f t="shared" si="7"/>
        <v>1.2692495705244682</v>
      </c>
      <c r="L13" s="79">
        <f t="shared" si="8"/>
        <v>12.434542604757086</v>
      </c>
      <c r="M13" s="80">
        <f t="shared" si="9"/>
        <v>0.30824425952362516</v>
      </c>
      <c r="N13" s="79">
        <f t="shared" si="10"/>
        <v>6.2172713023785429</v>
      </c>
      <c r="O13" s="80">
        <f t="shared" si="11"/>
        <v>0.15412212976181258</v>
      </c>
      <c r="P13" s="79">
        <f t="shared" si="12"/>
        <v>2.4869085209514172</v>
      </c>
      <c r="Q13" s="80">
        <f t="shared" si="13"/>
        <v>6.1648851904725029E-2</v>
      </c>
      <c r="R13" s="24">
        <f t="shared" si="14"/>
        <v>13.056428777327937</v>
      </c>
      <c r="S13" s="24">
        <f t="shared" si="15"/>
        <v>0.32366041505625787</v>
      </c>
      <c r="T13" s="79">
        <f t="shared" si="16"/>
        <v>11.812815474519232</v>
      </c>
      <c r="U13" s="80">
        <f t="shared" si="17"/>
        <v>0.29283204654744388</v>
      </c>
    </row>
    <row r="14" spans="1:21" x14ac:dyDescent="0.3">
      <c r="A14" s="17">
        <f t="shared" si="18"/>
        <v>6</v>
      </c>
      <c r="B14" s="62">
        <v>19172.88</v>
      </c>
      <c r="C14" s="63"/>
      <c r="D14" s="62">
        <f t="shared" si="0"/>
        <v>25804.779192000002</v>
      </c>
      <c r="E14" s="66">
        <f t="shared" si="1"/>
        <v>639.68376699000248</v>
      </c>
      <c r="F14" s="62">
        <f t="shared" si="2"/>
        <v>2150.3982660000001</v>
      </c>
      <c r="G14" s="66">
        <f t="shared" si="3"/>
        <v>53.306980582500209</v>
      </c>
      <c r="H14" s="62">
        <f t="shared" si="4"/>
        <v>102.40392308333332</v>
      </c>
      <c r="I14" s="66">
        <f t="shared" si="5"/>
        <v>2.538526944373519</v>
      </c>
      <c r="J14" s="62">
        <f t="shared" si="6"/>
        <v>51.201400749999998</v>
      </c>
      <c r="K14" s="66">
        <f t="shared" si="7"/>
        <v>1.2692495705244682</v>
      </c>
      <c r="L14" s="79">
        <f t="shared" si="8"/>
        <v>13.05909878137652</v>
      </c>
      <c r="M14" s="80">
        <f t="shared" si="9"/>
        <v>0.32372660272773407</v>
      </c>
      <c r="N14" s="79">
        <f t="shared" si="10"/>
        <v>6.5295493906882598</v>
      </c>
      <c r="O14" s="80">
        <f t="shared" si="11"/>
        <v>0.16186330136386703</v>
      </c>
      <c r="P14" s="79">
        <f t="shared" si="12"/>
        <v>2.6118197562753038</v>
      </c>
      <c r="Q14" s="80">
        <f t="shared" si="13"/>
        <v>6.4745320545546811E-2</v>
      </c>
      <c r="R14" s="24">
        <f t="shared" si="14"/>
        <v>13.68098495394737</v>
      </c>
      <c r="S14" s="24">
        <f t="shared" si="15"/>
        <v>0.33914275826036677</v>
      </c>
      <c r="T14" s="79">
        <f t="shared" si="16"/>
        <v>12.406143842307694</v>
      </c>
      <c r="U14" s="80">
        <f t="shared" si="17"/>
        <v>0.30754027259134736</v>
      </c>
    </row>
    <row r="15" spans="1:21" x14ac:dyDescent="0.3">
      <c r="A15" s="17">
        <f t="shared" si="18"/>
        <v>7</v>
      </c>
      <c r="B15" s="62">
        <v>19172.88</v>
      </c>
      <c r="C15" s="63"/>
      <c r="D15" s="62">
        <f t="shared" si="0"/>
        <v>25804.779192000002</v>
      </c>
      <c r="E15" s="66">
        <f t="shared" si="1"/>
        <v>639.68376699000248</v>
      </c>
      <c r="F15" s="62">
        <f t="shared" si="2"/>
        <v>2150.3982660000001</v>
      </c>
      <c r="G15" s="66">
        <f t="shared" si="3"/>
        <v>53.306980582500209</v>
      </c>
      <c r="H15" s="62">
        <f t="shared" si="4"/>
        <v>102.40392308333332</v>
      </c>
      <c r="I15" s="66">
        <f t="shared" si="5"/>
        <v>2.538526944373519</v>
      </c>
      <c r="J15" s="62">
        <f t="shared" si="6"/>
        <v>51.201400749999998</v>
      </c>
      <c r="K15" s="66">
        <f t="shared" si="7"/>
        <v>1.2692495705244682</v>
      </c>
      <c r="L15" s="79">
        <f t="shared" si="8"/>
        <v>13.05909878137652</v>
      </c>
      <c r="M15" s="80">
        <f t="shared" si="9"/>
        <v>0.32372660272773407</v>
      </c>
      <c r="N15" s="79">
        <f t="shared" si="10"/>
        <v>6.5295493906882598</v>
      </c>
      <c r="O15" s="80">
        <f t="shared" si="11"/>
        <v>0.16186330136386703</v>
      </c>
      <c r="P15" s="79">
        <f t="shared" si="12"/>
        <v>2.6118197562753038</v>
      </c>
      <c r="Q15" s="80">
        <f t="shared" si="13"/>
        <v>6.4745320545546811E-2</v>
      </c>
      <c r="R15" s="24">
        <f t="shared" si="14"/>
        <v>13.68098495394737</v>
      </c>
      <c r="S15" s="24">
        <f t="shared" si="15"/>
        <v>0.33914275826036677</v>
      </c>
      <c r="T15" s="79">
        <f t="shared" si="16"/>
        <v>12.406143842307694</v>
      </c>
      <c r="U15" s="80">
        <f t="shared" si="17"/>
        <v>0.30754027259134736</v>
      </c>
    </row>
    <row r="16" spans="1:21" x14ac:dyDescent="0.3">
      <c r="A16" s="17">
        <f t="shared" si="18"/>
        <v>8</v>
      </c>
      <c r="B16" s="62">
        <v>20089.87</v>
      </c>
      <c r="C16" s="63"/>
      <c r="D16" s="62">
        <f t="shared" si="0"/>
        <v>27038.956033000002</v>
      </c>
      <c r="E16" s="66">
        <f t="shared" si="1"/>
        <v>670.27821172090171</v>
      </c>
      <c r="F16" s="62">
        <f t="shared" si="2"/>
        <v>2253.2463360833335</v>
      </c>
      <c r="G16" s="66">
        <f t="shared" si="3"/>
        <v>55.856517643408473</v>
      </c>
      <c r="H16" s="62">
        <f t="shared" si="4"/>
        <v>88.756497083333343</v>
      </c>
      <c r="I16" s="66">
        <f t="shared" si="5"/>
        <v>2.2002160908513244</v>
      </c>
      <c r="J16" s="62">
        <f t="shared" si="6"/>
        <v>37.556217916666689</v>
      </c>
      <c r="K16" s="66">
        <f t="shared" si="7"/>
        <v>0.93099432365143908</v>
      </c>
      <c r="L16" s="79">
        <f t="shared" si="8"/>
        <v>13.683682202935223</v>
      </c>
      <c r="M16" s="80">
        <f t="shared" si="9"/>
        <v>0.33920962131624577</v>
      </c>
      <c r="N16" s="79">
        <f t="shared" si="10"/>
        <v>6.8418411014676117</v>
      </c>
      <c r="O16" s="80">
        <f t="shared" si="11"/>
        <v>0.16960481065812288</v>
      </c>
      <c r="P16" s="79">
        <f t="shared" si="12"/>
        <v>2.7367364405870447</v>
      </c>
      <c r="Q16" s="80">
        <f t="shared" si="13"/>
        <v>6.7841924263249156E-2</v>
      </c>
      <c r="R16" s="24">
        <f t="shared" si="14"/>
        <v>14.222689270242913</v>
      </c>
      <c r="S16" s="24">
        <f t="shared" si="15"/>
        <v>0.35257125749550478</v>
      </c>
      <c r="T16" s="79">
        <f t="shared" si="16"/>
        <v>12.999498092788462</v>
      </c>
      <c r="U16" s="80">
        <f t="shared" si="17"/>
        <v>0.3222491402504335</v>
      </c>
    </row>
    <row r="17" spans="1:21" x14ac:dyDescent="0.3">
      <c r="A17" s="17">
        <f t="shared" si="18"/>
        <v>9</v>
      </c>
      <c r="B17" s="62">
        <v>20089.87</v>
      </c>
      <c r="C17" s="63"/>
      <c r="D17" s="62">
        <f t="shared" si="0"/>
        <v>27038.956033000002</v>
      </c>
      <c r="E17" s="66">
        <f t="shared" si="1"/>
        <v>670.27821172090171</v>
      </c>
      <c r="F17" s="62">
        <f t="shared" si="2"/>
        <v>2253.2463360833335</v>
      </c>
      <c r="G17" s="66">
        <f t="shared" si="3"/>
        <v>55.856517643408473</v>
      </c>
      <c r="H17" s="62">
        <f t="shared" si="4"/>
        <v>88.756497083333343</v>
      </c>
      <c r="I17" s="66">
        <f t="shared" si="5"/>
        <v>2.2002160908513244</v>
      </c>
      <c r="J17" s="62">
        <f t="shared" si="6"/>
        <v>37.556217916666689</v>
      </c>
      <c r="K17" s="66">
        <f t="shared" si="7"/>
        <v>0.93099432365143908</v>
      </c>
      <c r="L17" s="79">
        <f t="shared" si="8"/>
        <v>13.683682202935223</v>
      </c>
      <c r="M17" s="80">
        <f t="shared" si="9"/>
        <v>0.33920962131624577</v>
      </c>
      <c r="N17" s="79">
        <f t="shared" si="10"/>
        <v>6.8418411014676117</v>
      </c>
      <c r="O17" s="80">
        <f t="shared" si="11"/>
        <v>0.16960481065812288</v>
      </c>
      <c r="P17" s="79">
        <f t="shared" si="12"/>
        <v>2.7367364405870447</v>
      </c>
      <c r="Q17" s="80">
        <f t="shared" si="13"/>
        <v>6.7841924263249156E-2</v>
      </c>
      <c r="R17" s="24">
        <f t="shared" si="14"/>
        <v>14.222689270242913</v>
      </c>
      <c r="S17" s="24">
        <f t="shared" si="15"/>
        <v>0.35257125749550478</v>
      </c>
      <c r="T17" s="79">
        <f t="shared" si="16"/>
        <v>12.999498092788462</v>
      </c>
      <c r="U17" s="80">
        <f t="shared" si="17"/>
        <v>0.3222491402504335</v>
      </c>
    </row>
    <row r="18" spans="1:21" x14ac:dyDescent="0.3">
      <c r="A18" s="17">
        <f t="shared" si="18"/>
        <v>10</v>
      </c>
      <c r="B18" s="62">
        <v>21006.86</v>
      </c>
      <c r="C18" s="63"/>
      <c r="D18" s="62">
        <f t="shared" si="0"/>
        <v>28273.132874000003</v>
      </c>
      <c r="E18" s="66">
        <f t="shared" si="1"/>
        <v>700.87265645180094</v>
      </c>
      <c r="F18" s="62">
        <f t="shared" si="2"/>
        <v>2356.0944061666669</v>
      </c>
      <c r="G18" s="66">
        <f t="shared" si="3"/>
        <v>58.406054704316738</v>
      </c>
      <c r="H18" s="62">
        <f t="shared" si="4"/>
        <v>51.201400749999998</v>
      </c>
      <c r="I18" s="66">
        <f t="shared" si="5"/>
        <v>1.2692495705244682</v>
      </c>
      <c r="J18" s="62">
        <f t="shared" si="6"/>
        <v>25.601261166666667</v>
      </c>
      <c r="K18" s="66">
        <f t="shared" si="7"/>
        <v>0.63463868692452552</v>
      </c>
      <c r="L18" s="79">
        <f t="shared" si="8"/>
        <v>14.308265624493929</v>
      </c>
      <c r="M18" s="80">
        <f t="shared" si="9"/>
        <v>0.35469263990475752</v>
      </c>
      <c r="N18" s="79">
        <f t="shared" si="10"/>
        <v>7.1541328122469645</v>
      </c>
      <c r="O18" s="80">
        <f t="shared" si="11"/>
        <v>0.17734631995237876</v>
      </c>
      <c r="P18" s="79">
        <f t="shared" si="12"/>
        <v>2.861653124898786</v>
      </c>
      <c r="Q18" s="80">
        <f t="shared" si="13"/>
        <v>7.0938527980951516E-2</v>
      </c>
      <c r="R18" s="24">
        <f t="shared" si="14"/>
        <v>14.619205305161946</v>
      </c>
      <c r="S18" s="24">
        <f t="shared" si="15"/>
        <v>0.36240063324802357</v>
      </c>
      <c r="T18" s="79">
        <f t="shared" si="16"/>
        <v>13.592852343269232</v>
      </c>
      <c r="U18" s="80">
        <f t="shared" si="17"/>
        <v>0.33695800790951969</v>
      </c>
    </row>
    <row r="19" spans="1:21" x14ac:dyDescent="0.3">
      <c r="A19" s="17">
        <f t="shared" si="18"/>
        <v>11</v>
      </c>
      <c r="B19" s="62">
        <v>21006.86</v>
      </c>
      <c r="C19" s="63"/>
      <c r="D19" s="62">
        <f t="shared" si="0"/>
        <v>28273.132874000003</v>
      </c>
      <c r="E19" s="66">
        <f t="shared" si="1"/>
        <v>700.87265645180094</v>
      </c>
      <c r="F19" s="62">
        <f t="shared" si="2"/>
        <v>2356.0944061666669</v>
      </c>
      <c r="G19" s="66">
        <f t="shared" si="3"/>
        <v>58.406054704316738</v>
      </c>
      <c r="H19" s="62">
        <f t="shared" si="4"/>
        <v>51.201400749999998</v>
      </c>
      <c r="I19" s="66">
        <f t="shared" si="5"/>
        <v>1.2692495705244682</v>
      </c>
      <c r="J19" s="62">
        <f t="shared" si="6"/>
        <v>25.601261166666667</v>
      </c>
      <c r="K19" s="66">
        <f t="shared" si="7"/>
        <v>0.63463868692452552</v>
      </c>
      <c r="L19" s="79">
        <f t="shared" si="8"/>
        <v>14.308265624493929</v>
      </c>
      <c r="M19" s="80">
        <f t="shared" si="9"/>
        <v>0.35469263990475752</v>
      </c>
      <c r="N19" s="79">
        <f t="shared" si="10"/>
        <v>7.1541328122469645</v>
      </c>
      <c r="O19" s="80">
        <f t="shared" si="11"/>
        <v>0.17734631995237876</v>
      </c>
      <c r="P19" s="79">
        <f t="shared" si="12"/>
        <v>2.861653124898786</v>
      </c>
      <c r="Q19" s="80">
        <f t="shared" si="13"/>
        <v>7.0938527980951516E-2</v>
      </c>
      <c r="R19" s="24">
        <f t="shared" si="14"/>
        <v>14.619205305161946</v>
      </c>
      <c r="S19" s="24">
        <f t="shared" si="15"/>
        <v>0.36240063324802357</v>
      </c>
      <c r="T19" s="79">
        <f t="shared" si="16"/>
        <v>13.592852343269232</v>
      </c>
      <c r="U19" s="80">
        <f t="shared" si="17"/>
        <v>0.33695800790951969</v>
      </c>
    </row>
    <row r="20" spans="1:21" x14ac:dyDescent="0.3">
      <c r="A20" s="17">
        <f t="shared" si="18"/>
        <v>12</v>
      </c>
      <c r="B20" s="62">
        <v>21923.82</v>
      </c>
      <c r="C20" s="63"/>
      <c r="D20" s="62">
        <f t="shared" si="0"/>
        <v>29507.269338000002</v>
      </c>
      <c r="E20" s="66">
        <f t="shared" si="1"/>
        <v>731.46610026301505</v>
      </c>
      <c r="F20" s="62">
        <f t="shared" si="2"/>
        <v>2458.9391114999999</v>
      </c>
      <c r="G20" s="66">
        <f t="shared" si="3"/>
        <v>60.955508355251247</v>
      </c>
      <c r="H20" s="62">
        <f t="shared" si="4"/>
        <v>51.201400749999998</v>
      </c>
      <c r="I20" s="66">
        <f t="shared" si="5"/>
        <v>1.2692495705244682</v>
      </c>
      <c r="J20" s="62">
        <f t="shared" si="6"/>
        <v>25.601261166666667</v>
      </c>
      <c r="K20" s="66">
        <f t="shared" si="7"/>
        <v>0.63463868692452552</v>
      </c>
      <c r="L20" s="79">
        <f t="shared" si="8"/>
        <v>14.93282861234818</v>
      </c>
      <c r="M20" s="80">
        <f t="shared" si="9"/>
        <v>0.37017515195496714</v>
      </c>
      <c r="N20" s="79">
        <f t="shared" si="10"/>
        <v>7.46641430617409</v>
      </c>
      <c r="O20" s="80">
        <f t="shared" si="11"/>
        <v>0.18508757597748357</v>
      </c>
      <c r="P20" s="79">
        <f t="shared" si="12"/>
        <v>2.9865657224696358</v>
      </c>
      <c r="Q20" s="80">
        <f t="shared" si="13"/>
        <v>7.4035030390993434E-2</v>
      </c>
      <c r="R20" s="24">
        <f t="shared" si="14"/>
        <v>15.243768293016196</v>
      </c>
      <c r="S20" s="24">
        <f t="shared" si="15"/>
        <v>0.37788314529823314</v>
      </c>
      <c r="T20" s="79">
        <f t="shared" si="16"/>
        <v>14.186187181730769</v>
      </c>
      <c r="U20" s="80">
        <f t="shared" si="17"/>
        <v>0.35166639435721875</v>
      </c>
    </row>
    <row r="21" spans="1:21" x14ac:dyDescent="0.3">
      <c r="A21" s="17">
        <f t="shared" si="18"/>
        <v>13</v>
      </c>
      <c r="B21" s="62">
        <v>21923.82</v>
      </c>
      <c r="C21" s="63"/>
      <c r="D21" s="62">
        <f t="shared" si="0"/>
        <v>29507.269338000002</v>
      </c>
      <c r="E21" s="66">
        <f t="shared" si="1"/>
        <v>731.46610026301505</v>
      </c>
      <c r="F21" s="62">
        <f t="shared" si="2"/>
        <v>2458.9391114999999</v>
      </c>
      <c r="G21" s="66">
        <f t="shared" si="3"/>
        <v>60.955508355251247</v>
      </c>
      <c r="H21" s="62">
        <f t="shared" si="4"/>
        <v>51.201400749999998</v>
      </c>
      <c r="I21" s="66">
        <f t="shared" si="5"/>
        <v>1.2692495705244682</v>
      </c>
      <c r="J21" s="62">
        <f t="shared" si="6"/>
        <v>25.601261166666667</v>
      </c>
      <c r="K21" s="66">
        <f t="shared" si="7"/>
        <v>0.63463868692452552</v>
      </c>
      <c r="L21" s="79">
        <f t="shared" si="8"/>
        <v>14.93282861234818</v>
      </c>
      <c r="M21" s="80">
        <f t="shared" si="9"/>
        <v>0.37017515195496714</v>
      </c>
      <c r="N21" s="79">
        <f t="shared" si="10"/>
        <v>7.46641430617409</v>
      </c>
      <c r="O21" s="80">
        <f t="shared" si="11"/>
        <v>0.18508757597748357</v>
      </c>
      <c r="P21" s="79">
        <f t="shared" si="12"/>
        <v>2.9865657224696358</v>
      </c>
      <c r="Q21" s="80">
        <f t="shared" si="13"/>
        <v>7.4035030390993434E-2</v>
      </c>
      <c r="R21" s="24">
        <f t="shared" si="14"/>
        <v>15.243768293016196</v>
      </c>
      <c r="S21" s="24">
        <f t="shared" si="15"/>
        <v>0.37788314529823314</v>
      </c>
      <c r="T21" s="79">
        <f t="shared" si="16"/>
        <v>14.186187181730769</v>
      </c>
      <c r="U21" s="80">
        <f t="shared" si="17"/>
        <v>0.35166639435721875</v>
      </c>
    </row>
    <row r="22" spans="1:21" x14ac:dyDescent="0.3">
      <c r="A22" s="17">
        <f t="shared" si="18"/>
        <v>14</v>
      </c>
      <c r="B22" s="62">
        <v>22840.81</v>
      </c>
      <c r="C22" s="63"/>
      <c r="D22" s="62">
        <f t="shared" si="0"/>
        <v>30741.446179000002</v>
      </c>
      <c r="E22" s="66">
        <f t="shared" si="1"/>
        <v>762.06054499391428</v>
      </c>
      <c r="F22" s="62">
        <f t="shared" si="2"/>
        <v>2561.7871815833337</v>
      </c>
      <c r="G22" s="66">
        <f t="shared" si="3"/>
        <v>63.505045416159525</v>
      </c>
      <c r="H22" s="62">
        <f t="shared" si="4"/>
        <v>30.879432333333305</v>
      </c>
      <c r="I22" s="66">
        <f t="shared" si="5"/>
        <v>0.76548113241067295</v>
      </c>
      <c r="J22" s="62">
        <f t="shared" si="6"/>
        <v>5.2792927499999678</v>
      </c>
      <c r="K22" s="66">
        <f t="shared" si="7"/>
        <v>0.13087024881073001</v>
      </c>
      <c r="L22" s="79">
        <f t="shared" si="8"/>
        <v>15.557412033906884</v>
      </c>
      <c r="M22" s="80">
        <f t="shared" si="9"/>
        <v>0.3856581705434789</v>
      </c>
      <c r="N22" s="79">
        <f t="shared" si="10"/>
        <v>7.7787060169534419</v>
      </c>
      <c r="O22" s="80">
        <f t="shared" si="11"/>
        <v>0.19282908527173945</v>
      </c>
      <c r="P22" s="79">
        <f t="shared" si="12"/>
        <v>3.1114824067813767</v>
      </c>
      <c r="Q22" s="80">
        <f t="shared" si="13"/>
        <v>7.7131634108695779E-2</v>
      </c>
      <c r="R22" s="24">
        <f t="shared" si="14"/>
        <v>15.744938950910932</v>
      </c>
      <c r="S22" s="24">
        <f t="shared" si="15"/>
        <v>0.39030684138807809</v>
      </c>
      <c r="T22" s="79">
        <f t="shared" si="16"/>
        <v>14.779541432211539</v>
      </c>
      <c r="U22" s="80">
        <f t="shared" si="17"/>
        <v>0.36637526201630494</v>
      </c>
    </row>
    <row r="23" spans="1:21" x14ac:dyDescent="0.3">
      <c r="A23" s="17">
        <f t="shared" si="18"/>
        <v>15</v>
      </c>
      <c r="B23" s="62">
        <v>22840.81</v>
      </c>
      <c r="C23" s="63"/>
      <c r="D23" s="62">
        <f t="shared" si="0"/>
        <v>30741.446179000002</v>
      </c>
      <c r="E23" s="66">
        <f t="shared" si="1"/>
        <v>762.06054499391428</v>
      </c>
      <c r="F23" s="62">
        <f t="shared" si="2"/>
        <v>2561.7871815833337</v>
      </c>
      <c r="G23" s="66">
        <f t="shared" si="3"/>
        <v>63.505045416159525</v>
      </c>
      <c r="H23" s="62">
        <f t="shared" si="4"/>
        <v>30.879432333333305</v>
      </c>
      <c r="I23" s="66">
        <f t="shared" si="5"/>
        <v>0.76548113241067295</v>
      </c>
      <c r="J23" s="62">
        <f t="shared" si="6"/>
        <v>5.2792927499999678</v>
      </c>
      <c r="K23" s="66">
        <f t="shared" si="7"/>
        <v>0.13087024881073001</v>
      </c>
      <c r="L23" s="79">
        <f t="shared" si="8"/>
        <v>15.557412033906884</v>
      </c>
      <c r="M23" s="80">
        <f t="shared" si="9"/>
        <v>0.3856581705434789</v>
      </c>
      <c r="N23" s="79">
        <f t="shared" si="10"/>
        <v>7.7787060169534419</v>
      </c>
      <c r="O23" s="80">
        <f t="shared" si="11"/>
        <v>0.19282908527173945</v>
      </c>
      <c r="P23" s="79">
        <f t="shared" si="12"/>
        <v>3.1114824067813767</v>
      </c>
      <c r="Q23" s="80">
        <f t="shared" si="13"/>
        <v>7.7131634108695779E-2</v>
      </c>
      <c r="R23" s="24">
        <f t="shared" si="14"/>
        <v>15.744938950910932</v>
      </c>
      <c r="S23" s="24">
        <f t="shared" si="15"/>
        <v>0.39030684138807809</v>
      </c>
      <c r="T23" s="79">
        <f t="shared" si="16"/>
        <v>14.779541432211539</v>
      </c>
      <c r="U23" s="80">
        <f t="shared" si="17"/>
        <v>0.36637526201630494</v>
      </c>
    </row>
    <row r="24" spans="1:21" x14ac:dyDescent="0.3">
      <c r="A24" s="17">
        <f t="shared" si="18"/>
        <v>16</v>
      </c>
      <c r="B24" s="62">
        <v>23757.8</v>
      </c>
      <c r="C24" s="63"/>
      <c r="D24" s="62">
        <f t="shared" si="0"/>
        <v>31975.623020000003</v>
      </c>
      <c r="E24" s="66">
        <f t="shared" si="1"/>
        <v>792.6549897248135</v>
      </c>
      <c r="F24" s="62">
        <f t="shared" si="2"/>
        <v>2664.6352516666666</v>
      </c>
      <c r="G24" s="66">
        <f t="shared" si="3"/>
        <v>66.054582477067783</v>
      </c>
      <c r="H24" s="62">
        <f t="shared" si="4"/>
        <v>0</v>
      </c>
      <c r="I24" s="66">
        <f t="shared" si="5"/>
        <v>0</v>
      </c>
      <c r="J24" s="62">
        <f t="shared" si="6"/>
        <v>0</v>
      </c>
      <c r="K24" s="66">
        <f t="shared" si="7"/>
        <v>0</v>
      </c>
      <c r="L24" s="79">
        <f t="shared" si="8"/>
        <v>16.181995455465589</v>
      </c>
      <c r="M24" s="80">
        <f t="shared" si="9"/>
        <v>0.40114118913199065</v>
      </c>
      <c r="N24" s="79">
        <f t="shared" si="10"/>
        <v>8.0909977277327947</v>
      </c>
      <c r="O24" s="80">
        <f t="shared" si="11"/>
        <v>0.20057059456599532</v>
      </c>
      <c r="P24" s="79">
        <f t="shared" si="12"/>
        <v>3.236399091093118</v>
      </c>
      <c r="Q24" s="80">
        <f t="shared" si="13"/>
        <v>8.0228237826398124E-2</v>
      </c>
      <c r="R24" s="24">
        <f t="shared" si="14"/>
        <v>16.181995455465589</v>
      </c>
      <c r="S24" s="24">
        <f t="shared" si="15"/>
        <v>0.40114118913199065</v>
      </c>
      <c r="T24" s="79">
        <f t="shared" si="16"/>
        <v>15.37289568269231</v>
      </c>
      <c r="U24" s="80">
        <f t="shared" si="17"/>
        <v>0.38108412967539113</v>
      </c>
    </row>
    <row r="25" spans="1:21" x14ac:dyDescent="0.3">
      <c r="A25" s="17">
        <f t="shared" si="18"/>
        <v>17</v>
      </c>
      <c r="B25" s="62">
        <v>23757.8</v>
      </c>
      <c r="C25" s="63"/>
      <c r="D25" s="62">
        <f t="shared" si="0"/>
        <v>31975.623020000003</v>
      </c>
      <c r="E25" s="66">
        <f t="shared" si="1"/>
        <v>792.6549897248135</v>
      </c>
      <c r="F25" s="62">
        <f t="shared" si="2"/>
        <v>2664.6352516666666</v>
      </c>
      <c r="G25" s="66">
        <f t="shared" si="3"/>
        <v>66.054582477067783</v>
      </c>
      <c r="H25" s="62">
        <f t="shared" si="4"/>
        <v>0</v>
      </c>
      <c r="I25" s="66">
        <f t="shared" si="5"/>
        <v>0</v>
      </c>
      <c r="J25" s="62">
        <f t="shared" si="6"/>
        <v>0</v>
      </c>
      <c r="K25" s="66">
        <f t="shared" si="7"/>
        <v>0</v>
      </c>
      <c r="L25" s="79">
        <f t="shared" si="8"/>
        <v>16.181995455465589</v>
      </c>
      <c r="M25" s="80">
        <f t="shared" si="9"/>
        <v>0.40114118913199065</v>
      </c>
      <c r="N25" s="79">
        <f t="shared" si="10"/>
        <v>8.0909977277327947</v>
      </c>
      <c r="O25" s="80">
        <f t="shared" si="11"/>
        <v>0.20057059456599532</v>
      </c>
      <c r="P25" s="79">
        <f t="shared" si="12"/>
        <v>3.236399091093118</v>
      </c>
      <c r="Q25" s="80">
        <f t="shared" si="13"/>
        <v>8.0228237826398124E-2</v>
      </c>
      <c r="R25" s="24">
        <f t="shared" si="14"/>
        <v>16.181995455465589</v>
      </c>
      <c r="S25" s="24">
        <f t="shared" si="15"/>
        <v>0.40114118913199065</v>
      </c>
      <c r="T25" s="79">
        <f t="shared" si="16"/>
        <v>15.37289568269231</v>
      </c>
      <c r="U25" s="80">
        <f t="shared" si="17"/>
        <v>0.38108412967539113</v>
      </c>
    </row>
    <row r="26" spans="1:21" x14ac:dyDescent="0.3">
      <c r="A26" s="17">
        <f t="shared" si="18"/>
        <v>18</v>
      </c>
      <c r="B26" s="62">
        <v>24674.75</v>
      </c>
      <c r="C26" s="63"/>
      <c r="D26" s="62">
        <f t="shared" si="0"/>
        <v>33209.746025</v>
      </c>
      <c r="E26" s="66">
        <f t="shared" si="1"/>
        <v>823.24809989613266</v>
      </c>
      <c r="F26" s="62">
        <f t="shared" si="2"/>
        <v>2767.4788354166667</v>
      </c>
      <c r="G26" s="66">
        <f t="shared" si="3"/>
        <v>68.604008324677721</v>
      </c>
      <c r="H26" s="62">
        <f t="shared" si="4"/>
        <v>0</v>
      </c>
      <c r="I26" s="66">
        <f t="shared" si="5"/>
        <v>0</v>
      </c>
      <c r="J26" s="62">
        <f t="shared" si="6"/>
        <v>0</v>
      </c>
      <c r="K26" s="66">
        <f t="shared" si="7"/>
        <v>0</v>
      </c>
      <c r="L26" s="79">
        <f t="shared" si="8"/>
        <v>16.806551632085021</v>
      </c>
      <c r="M26" s="80">
        <f t="shared" si="9"/>
        <v>0.41662353233609956</v>
      </c>
      <c r="N26" s="79">
        <f t="shared" si="10"/>
        <v>8.4032758160425107</v>
      </c>
      <c r="O26" s="80">
        <f t="shared" si="11"/>
        <v>0.20831176616804978</v>
      </c>
      <c r="P26" s="79">
        <f t="shared" si="12"/>
        <v>3.3613103264170041</v>
      </c>
      <c r="Q26" s="80">
        <f t="shared" si="13"/>
        <v>8.33247064672199E-2</v>
      </c>
      <c r="R26" s="24">
        <f t="shared" si="14"/>
        <v>16.806551632085018</v>
      </c>
      <c r="S26" s="24">
        <f t="shared" si="15"/>
        <v>0.41662353233609944</v>
      </c>
      <c r="T26" s="79">
        <f t="shared" si="16"/>
        <v>15.96622405048077</v>
      </c>
      <c r="U26" s="80">
        <f t="shared" si="17"/>
        <v>0.39579235571929455</v>
      </c>
    </row>
    <row r="27" spans="1:21" x14ac:dyDescent="0.3">
      <c r="A27" s="17">
        <f t="shared" si="18"/>
        <v>19</v>
      </c>
      <c r="B27" s="62">
        <v>24674.75</v>
      </c>
      <c r="C27" s="63"/>
      <c r="D27" s="62">
        <f t="shared" si="0"/>
        <v>33209.746025</v>
      </c>
      <c r="E27" s="66">
        <f t="shared" si="1"/>
        <v>823.24809989613266</v>
      </c>
      <c r="F27" s="62">
        <f t="shared" si="2"/>
        <v>2767.4788354166667</v>
      </c>
      <c r="G27" s="66">
        <f t="shared" si="3"/>
        <v>68.604008324677721</v>
      </c>
      <c r="H27" s="62">
        <f t="shared" si="4"/>
        <v>0</v>
      </c>
      <c r="I27" s="66">
        <f t="shared" si="5"/>
        <v>0</v>
      </c>
      <c r="J27" s="62">
        <f t="shared" si="6"/>
        <v>0</v>
      </c>
      <c r="K27" s="66">
        <f t="shared" si="7"/>
        <v>0</v>
      </c>
      <c r="L27" s="79">
        <f t="shared" si="8"/>
        <v>16.806551632085021</v>
      </c>
      <c r="M27" s="80">
        <f t="shared" si="9"/>
        <v>0.41662353233609956</v>
      </c>
      <c r="N27" s="79">
        <f t="shared" si="10"/>
        <v>8.4032758160425107</v>
      </c>
      <c r="O27" s="80">
        <f t="shared" si="11"/>
        <v>0.20831176616804978</v>
      </c>
      <c r="P27" s="79">
        <f t="shared" si="12"/>
        <v>3.3613103264170041</v>
      </c>
      <c r="Q27" s="80">
        <f t="shared" si="13"/>
        <v>8.33247064672199E-2</v>
      </c>
      <c r="R27" s="24">
        <f t="shared" si="14"/>
        <v>16.806551632085018</v>
      </c>
      <c r="S27" s="24">
        <f t="shared" si="15"/>
        <v>0.41662353233609944</v>
      </c>
      <c r="T27" s="79">
        <f t="shared" si="16"/>
        <v>15.96622405048077</v>
      </c>
      <c r="U27" s="80">
        <f t="shared" si="17"/>
        <v>0.39579235571929455</v>
      </c>
    </row>
    <row r="28" spans="1:21" x14ac:dyDescent="0.3">
      <c r="A28" s="17">
        <f t="shared" si="18"/>
        <v>20</v>
      </c>
      <c r="B28" s="62">
        <v>25591.74</v>
      </c>
      <c r="C28" s="63"/>
      <c r="D28" s="62">
        <f t="shared" si="0"/>
        <v>34443.922866000008</v>
      </c>
      <c r="E28" s="66">
        <f t="shared" si="1"/>
        <v>853.842544627032</v>
      </c>
      <c r="F28" s="62">
        <f t="shared" si="2"/>
        <v>2870.3269055000001</v>
      </c>
      <c r="G28" s="66">
        <f t="shared" si="3"/>
        <v>71.153545385585986</v>
      </c>
      <c r="H28" s="62">
        <f t="shared" si="4"/>
        <v>0</v>
      </c>
      <c r="I28" s="66">
        <f t="shared" si="5"/>
        <v>0</v>
      </c>
      <c r="J28" s="62">
        <f t="shared" si="6"/>
        <v>0</v>
      </c>
      <c r="K28" s="66">
        <f t="shared" si="7"/>
        <v>0</v>
      </c>
      <c r="L28" s="79">
        <f t="shared" si="8"/>
        <v>17.431135053643729</v>
      </c>
      <c r="M28" s="80">
        <f t="shared" si="9"/>
        <v>0.43210655092461131</v>
      </c>
      <c r="N28" s="79">
        <f t="shared" si="10"/>
        <v>8.7155675268218644</v>
      </c>
      <c r="O28" s="80">
        <f t="shared" si="11"/>
        <v>0.21605327546230566</v>
      </c>
      <c r="P28" s="79">
        <f t="shared" si="12"/>
        <v>3.4862270107287459</v>
      </c>
      <c r="Q28" s="80">
        <f t="shared" si="13"/>
        <v>8.6421310184922273E-2</v>
      </c>
      <c r="R28" s="24">
        <f t="shared" si="14"/>
        <v>17.431135053643725</v>
      </c>
      <c r="S28" s="24">
        <f t="shared" si="15"/>
        <v>0.43210655092461125</v>
      </c>
      <c r="T28" s="79">
        <f t="shared" si="16"/>
        <v>16.559578300961544</v>
      </c>
      <c r="U28" s="80">
        <f t="shared" si="17"/>
        <v>0.4105012233783808</v>
      </c>
    </row>
    <row r="29" spans="1:21" x14ac:dyDescent="0.3">
      <c r="A29" s="17">
        <f t="shared" si="18"/>
        <v>21</v>
      </c>
      <c r="B29" s="62">
        <v>25591.74</v>
      </c>
      <c r="C29" s="63"/>
      <c r="D29" s="62">
        <f t="shared" si="0"/>
        <v>34443.922866000008</v>
      </c>
      <c r="E29" s="66">
        <f t="shared" si="1"/>
        <v>853.842544627032</v>
      </c>
      <c r="F29" s="62">
        <f t="shared" si="2"/>
        <v>2870.3269055000001</v>
      </c>
      <c r="G29" s="66">
        <f t="shared" si="3"/>
        <v>71.153545385585986</v>
      </c>
      <c r="H29" s="62">
        <f t="shared" si="4"/>
        <v>0</v>
      </c>
      <c r="I29" s="66">
        <f t="shared" si="5"/>
        <v>0</v>
      </c>
      <c r="J29" s="62">
        <f t="shared" si="6"/>
        <v>0</v>
      </c>
      <c r="K29" s="66">
        <f t="shared" si="7"/>
        <v>0</v>
      </c>
      <c r="L29" s="79">
        <f t="shared" si="8"/>
        <v>17.431135053643729</v>
      </c>
      <c r="M29" s="80">
        <f t="shared" si="9"/>
        <v>0.43210655092461131</v>
      </c>
      <c r="N29" s="79">
        <f t="shared" si="10"/>
        <v>8.7155675268218644</v>
      </c>
      <c r="O29" s="80">
        <f t="shared" si="11"/>
        <v>0.21605327546230566</v>
      </c>
      <c r="P29" s="79">
        <f t="shared" si="12"/>
        <v>3.4862270107287459</v>
      </c>
      <c r="Q29" s="80">
        <f t="shared" si="13"/>
        <v>8.6421310184922273E-2</v>
      </c>
      <c r="R29" s="24">
        <f t="shared" si="14"/>
        <v>17.431135053643725</v>
      </c>
      <c r="S29" s="24">
        <f t="shared" si="15"/>
        <v>0.43210655092461125</v>
      </c>
      <c r="T29" s="79">
        <f t="shared" si="16"/>
        <v>16.559578300961544</v>
      </c>
      <c r="U29" s="80">
        <f t="shared" si="17"/>
        <v>0.4105012233783808</v>
      </c>
    </row>
    <row r="30" spans="1:21" x14ac:dyDescent="0.3">
      <c r="A30" s="17">
        <f t="shared" si="18"/>
        <v>22</v>
      </c>
      <c r="B30" s="62">
        <v>26508.73</v>
      </c>
      <c r="C30" s="63"/>
      <c r="D30" s="62">
        <f t="shared" si="0"/>
        <v>35678.099707000001</v>
      </c>
      <c r="E30" s="66">
        <f t="shared" si="1"/>
        <v>884.436989357931</v>
      </c>
      <c r="F30" s="62">
        <f t="shared" si="2"/>
        <v>2973.1749755833339</v>
      </c>
      <c r="G30" s="66">
        <f t="shared" si="3"/>
        <v>73.703082446494264</v>
      </c>
      <c r="H30" s="62">
        <f t="shared" si="4"/>
        <v>0</v>
      </c>
      <c r="I30" s="66">
        <f t="shared" si="5"/>
        <v>0</v>
      </c>
      <c r="J30" s="62">
        <f t="shared" si="6"/>
        <v>0</v>
      </c>
      <c r="K30" s="66">
        <f t="shared" si="7"/>
        <v>0</v>
      </c>
      <c r="L30" s="79">
        <f t="shared" si="8"/>
        <v>18.055718475202429</v>
      </c>
      <c r="M30" s="80">
        <f t="shared" si="9"/>
        <v>0.44758956951312295</v>
      </c>
      <c r="N30" s="79">
        <f t="shared" si="10"/>
        <v>9.0278592376012146</v>
      </c>
      <c r="O30" s="80">
        <f t="shared" si="11"/>
        <v>0.22379478475656148</v>
      </c>
      <c r="P30" s="79">
        <f t="shared" si="12"/>
        <v>3.6111436950404858</v>
      </c>
      <c r="Q30" s="80">
        <f t="shared" si="13"/>
        <v>8.9517913902624591E-2</v>
      </c>
      <c r="R30" s="24">
        <f t="shared" si="14"/>
        <v>18.055718475202433</v>
      </c>
      <c r="S30" s="24">
        <f t="shared" si="15"/>
        <v>0.44758956951312306</v>
      </c>
      <c r="T30" s="79">
        <f t="shared" si="16"/>
        <v>17.152932551442309</v>
      </c>
      <c r="U30" s="80">
        <f t="shared" si="17"/>
        <v>0.42521009103746682</v>
      </c>
    </row>
    <row r="31" spans="1:21" x14ac:dyDescent="0.3">
      <c r="A31" s="17">
        <f t="shared" si="18"/>
        <v>23</v>
      </c>
      <c r="B31" s="62">
        <v>27425.69</v>
      </c>
      <c r="C31" s="63"/>
      <c r="D31" s="62">
        <f t="shared" si="0"/>
        <v>36912.236171000004</v>
      </c>
      <c r="E31" s="66">
        <f t="shared" si="1"/>
        <v>915.03043316914534</v>
      </c>
      <c r="F31" s="62">
        <f t="shared" si="2"/>
        <v>3076.0196809166664</v>
      </c>
      <c r="G31" s="66">
        <f t="shared" si="3"/>
        <v>76.252536097428759</v>
      </c>
      <c r="H31" s="62">
        <f t="shared" si="4"/>
        <v>0</v>
      </c>
      <c r="I31" s="66">
        <f t="shared" si="5"/>
        <v>0</v>
      </c>
      <c r="J31" s="62">
        <f t="shared" si="6"/>
        <v>0</v>
      </c>
      <c r="K31" s="66">
        <f t="shared" si="7"/>
        <v>0</v>
      </c>
      <c r="L31" s="79">
        <f t="shared" si="8"/>
        <v>18.680281463056684</v>
      </c>
      <c r="M31" s="80">
        <f t="shared" si="9"/>
        <v>0.46307208156333268</v>
      </c>
      <c r="N31" s="79">
        <f t="shared" si="10"/>
        <v>9.3401407315283418</v>
      </c>
      <c r="O31" s="80">
        <f t="shared" si="11"/>
        <v>0.23153604078166634</v>
      </c>
      <c r="P31" s="79">
        <f t="shared" si="12"/>
        <v>3.7360562926113365</v>
      </c>
      <c r="Q31" s="80">
        <f t="shared" si="13"/>
        <v>9.2614416312666523E-2</v>
      </c>
      <c r="R31" s="24">
        <f t="shared" si="14"/>
        <v>18.680281463056676</v>
      </c>
      <c r="S31" s="24">
        <f t="shared" si="15"/>
        <v>0.46307208156333252</v>
      </c>
      <c r="T31" s="79">
        <f t="shared" si="16"/>
        <v>17.746267389903849</v>
      </c>
      <c r="U31" s="80">
        <f t="shared" si="17"/>
        <v>0.43991847748516605</v>
      </c>
    </row>
    <row r="32" spans="1:21" x14ac:dyDescent="0.3">
      <c r="A32" s="17">
        <f t="shared" si="18"/>
        <v>24</v>
      </c>
      <c r="B32" s="62">
        <v>28342.68</v>
      </c>
      <c r="C32" s="63"/>
      <c r="D32" s="62">
        <f t="shared" si="0"/>
        <v>38146.413012000005</v>
      </c>
      <c r="E32" s="66">
        <f t="shared" si="1"/>
        <v>945.62487790004445</v>
      </c>
      <c r="F32" s="62">
        <f t="shared" si="2"/>
        <v>3178.8677510000002</v>
      </c>
      <c r="G32" s="66">
        <f t="shared" si="3"/>
        <v>78.802073158337038</v>
      </c>
      <c r="H32" s="62">
        <f t="shared" si="4"/>
        <v>0</v>
      </c>
      <c r="I32" s="66">
        <f t="shared" si="5"/>
        <v>0</v>
      </c>
      <c r="J32" s="62">
        <f t="shared" si="6"/>
        <v>0</v>
      </c>
      <c r="K32" s="66">
        <f t="shared" si="7"/>
        <v>0</v>
      </c>
      <c r="L32" s="79">
        <f t="shared" si="8"/>
        <v>19.304864884615387</v>
      </c>
      <c r="M32" s="80">
        <f t="shared" si="9"/>
        <v>0.47855510015184438</v>
      </c>
      <c r="N32" s="79">
        <f t="shared" si="10"/>
        <v>9.6524324423076937</v>
      </c>
      <c r="O32" s="80">
        <f t="shared" si="11"/>
        <v>0.23927755007592219</v>
      </c>
      <c r="P32" s="79">
        <f t="shared" si="12"/>
        <v>3.8609729769230774</v>
      </c>
      <c r="Q32" s="80">
        <f t="shared" si="13"/>
        <v>9.5711020030368882E-2</v>
      </c>
      <c r="R32" s="24">
        <f t="shared" si="14"/>
        <v>19.304864884615384</v>
      </c>
      <c r="S32" s="24">
        <f t="shared" si="15"/>
        <v>0.47855510015184433</v>
      </c>
      <c r="T32" s="79">
        <f t="shared" si="16"/>
        <v>18.339621640384618</v>
      </c>
      <c r="U32" s="80">
        <f t="shared" si="17"/>
        <v>0.45462734514425213</v>
      </c>
    </row>
    <row r="33" spans="1:21" x14ac:dyDescent="0.3">
      <c r="A33" s="17">
        <f t="shared" si="18"/>
        <v>25</v>
      </c>
      <c r="B33" s="62">
        <v>28342.68</v>
      </c>
      <c r="C33" s="63"/>
      <c r="D33" s="62">
        <f t="shared" si="0"/>
        <v>38146.413012000005</v>
      </c>
      <c r="E33" s="66">
        <f t="shared" si="1"/>
        <v>945.62487790004445</v>
      </c>
      <c r="F33" s="62">
        <f t="shared" si="2"/>
        <v>3178.8677510000002</v>
      </c>
      <c r="G33" s="66">
        <f t="shared" si="3"/>
        <v>78.802073158337038</v>
      </c>
      <c r="H33" s="62">
        <f t="shared" si="4"/>
        <v>0</v>
      </c>
      <c r="I33" s="66">
        <f t="shared" si="5"/>
        <v>0</v>
      </c>
      <c r="J33" s="62">
        <f t="shared" si="6"/>
        <v>0</v>
      </c>
      <c r="K33" s="66">
        <f t="shared" si="7"/>
        <v>0</v>
      </c>
      <c r="L33" s="79">
        <f t="shared" si="8"/>
        <v>19.304864884615387</v>
      </c>
      <c r="M33" s="80">
        <f t="shared" si="9"/>
        <v>0.47855510015184438</v>
      </c>
      <c r="N33" s="79">
        <f t="shared" si="10"/>
        <v>9.6524324423076937</v>
      </c>
      <c r="O33" s="80">
        <f t="shared" si="11"/>
        <v>0.23927755007592219</v>
      </c>
      <c r="P33" s="79">
        <f t="shared" si="12"/>
        <v>3.8609729769230774</v>
      </c>
      <c r="Q33" s="80">
        <f t="shared" si="13"/>
        <v>9.5711020030368882E-2</v>
      </c>
      <c r="R33" s="24">
        <f t="shared" si="14"/>
        <v>19.304864884615384</v>
      </c>
      <c r="S33" s="24">
        <f t="shared" si="15"/>
        <v>0.47855510015184433</v>
      </c>
      <c r="T33" s="79">
        <f t="shared" si="16"/>
        <v>18.339621640384618</v>
      </c>
      <c r="U33" s="80">
        <f t="shared" si="17"/>
        <v>0.45462734514425213</v>
      </c>
    </row>
    <row r="34" spans="1:21" x14ac:dyDescent="0.3">
      <c r="A34" s="17">
        <f t="shared" si="18"/>
        <v>26</v>
      </c>
      <c r="B34" s="62">
        <v>28342.68</v>
      </c>
      <c r="C34" s="63"/>
      <c r="D34" s="62">
        <f t="shared" si="0"/>
        <v>38146.413012000005</v>
      </c>
      <c r="E34" s="66">
        <f t="shared" si="1"/>
        <v>945.62487790004445</v>
      </c>
      <c r="F34" s="62">
        <f t="shared" si="2"/>
        <v>3178.8677510000002</v>
      </c>
      <c r="G34" s="66">
        <f t="shared" si="3"/>
        <v>78.802073158337038</v>
      </c>
      <c r="H34" s="62">
        <f t="shared" si="4"/>
        <v>0</v>
      </c>
      <c r="I34" s="66">
        <f t="shared" si="5"/>
        <v>0</v>
      </c>
      <c r="J34" s="62">
        <f t="shared" si="6"/>
        <v>0</v>
      </c>
      <c r="K34" s="66">
        <f t="shared" si="7"/>
        <v>0</v>
      </c>
      <c r="L34" s="79">
        <f t="shared" si="8"/>
        <v>19.304864884615387</v>
      </c>
      <c r="M34" s="80">
        <f t="shared" si="9"/>
        <v>0.47855510015184438</v>
      </c>
      <c r="N34" s="79">
        <f t="shared" si="10"/>
        <v>9.6524324423076937</v>
      </c>
      <c r="O34" s="80">
        <f t="shared" si="11"/>
        <v>0.23927755007592219</v>
      </c>
      <c r="P34" s="79">
        <f t="shared" si="12"/>
        <v>3.8609729769230774</v>
      </c>
      <c r="Q34" s="80">
        <f t="shared" si="13"/>
        <v>9.5711020030368882E-2</v>
      </c>
      <c r="R34" s="24">
        <f t="shared" si="14"/>
        <v>19.304864884615384</v>
      </c>
      <c r="S34" s="24">
        <f t="shared" si="15"/>
        <v>0.47855510015184433</v>
      </c>
      <c r="T34" s="79">
        <f t="shared" si="16"/>
        <v>18.339621640384618</v>
      </c>
      <c r="U34" s="80">
        <f t="shared" si="17"/>
        <v>0.45462734514425213</v>
      </c>
    </row>
    <row r="35" spans="1:21" x14ac:dyDescent="0.3">
      <c r="A35" s="17">
        <f t="shared" si="18"/>
        <v>27</v>
      </c>
      <c r="B35" s="62">
        <v>28342.68</v>
      </c>
      <c r="C35" s="63"/>
      <c r="D35" s="62">
        <f t="shared" si="0"/>
        <v>38146.413012000005</v>
      </c>
      <c r="E35" s="66">
        <f t="shared" si="1"/>
        <v>945.62487790004445</v>
      </c>
      <c r="F35" s="62">
        <f t="shared" si="2"/>
        <v>3178.8677510000002</v>
      </c>
      <c r="G35" s="66">
        <f t="shared" si="3"/>
        <v>78.802073158337038</v>
      </c>
      <c r="H35" s="62">
        <f t="shared" si="4"/>
        <v>0</v>
      </c>
      <c r="I35" s="66">
        <f t="shared" si="5"/>
        <v>0</v>
      </c>
      <c r="J35" s="62">
        <f t="shared" si="6"/>
        <v>0</v>
      </c>
      <c r="K35" s="66">
        <f t="shared" si="7"/>
        <v>0</v>
      </c>
      <c r="L35" s="79">
        <f t="shared" si="8"/>
        <v>19.304864884615387</v>
      </c>
      <c r="M35" s="80">
        <f t="shared" si="9"/>
        <v>0.47855510015184438</v>
      </c>
      <c r="N35" s="79">
        <f t="shared" si="10"/>
        <v>9.6524324423076937</v>
      </c>
      <c r="O35" s="80">
        <f t="shared" si="11"/>
        <v>0.23927755007592219</v>
      </c>
      <c r="P35" s="79">
        <f t="shared" si="12"/>
        <v>3.8609729769230774</v>
      </c>
      <c r="Q35" s="80">
        <f t="shared" si="13"/>
        <v>9.5711020030368882E-2</v>
      </c>
      <c r="R35" s="24">
        <f t="shared" si="14"/>
        <v>19.304864884615384</v>
      </c>
      <c r="S35" s="24">
        <f t="shared" si="15"/>
        <v>0.47855510015184433</v>
      </c>
      <c r="T35" s="79">
        <f t="shared" si="16"/>
        <v>18.339621640384618</v>
      </c>
      <c r="U35" s="80">
        <f t="shared" si="17"/>
        <v>0.45462734514425213</v>
      </c>
    </row>
    <row r="36" spans="1:21" x14ac:dyDescent="0.3">
      <c r="A36" s="25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5"/>
      <c r="S36" s="25"/>
      <c r="T36" s="64"/>
      <c r="U36" s="65"/>
    </row>
  </sheetData>
  <dataConsolidate/>
  <mergeCells count="283"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J6:K6"/>
    <mergeCell ref="L7:M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F30:G30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T8:U8"/>
    <mergeCell ref="T9:U9"/>
    <mergeCell ref="T10:U10"/>
    <mergeCell ref="T11:U11"/>
    <mergeCell ref="F35:G35"/>
    <mergeCell ref="F36:G36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P36:Q36"/>
    <mergeCell ref="P29:Q29"/>
    <mergeCell ref="P30:Q30"/>
    <mergeCell ref="P31:Q31"/>
    <mergeCell ref="P32:Q32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5703125" style="1" customWidth="1"/>
    <col min="24" max="16384" width="8.85546875" style="1"/>
  </cols>
  <sheetData>
    <row r="1" spans="1:23" ht="16.5" x14ac:dyDescent="0.3">
      <c r="A1" s="5" t="s">
        <v>31</v>
      </c>
      <c r="B1" s="5"/>
      <c r="C1" s="5" t="s">
        <v>75</v>
      </c>
      <c r="D1" s="5"/>
      <c r="E1" s="6"/>
      <c r="G1" s="5"/>
      <c r="H1" s="5"/>
      <c r="N1" s="35">
        <f>Inhoud!$C$3</f>
        <v>43374</v>
      </c>
      <c r="Q1" s="8" t="s">
        <v>30</v>
      </c>
    </row>
    <row r="2" spans="1:23" x14ac:dyDescent="0.3">
      <c r="A2" s="8"/>
      <c r="T2" s="1" t="s">
        <v>4</v>
      </c>
      <c r="U2" s="12">
        <f>'LOG4'!$U$2</f>
        <v>1.3459000000000001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</row>
    <row r="4" spans="1:23" x14ac:dyDescent="0.3">
      <c r="A4" s="13"/>
      <c r="B4" s="69" t="s">
        <v>5</v>
      </c>
      <c r="C4" s="70"/>
      <c r="D4" s="70"/>
      <c r="E4" s="71"/>
      <c r="F4" s="14" t="s">
        <v>6</v>
      </c>
      <c r="G4" s="15"/>
      <c r="H4" s="69" t="s">
        <v>7</v>
      </c>
      <c r="I4" s="68"/>
      <c r="J4" s="69" t="s">
        <v>8</v>
      </c>
      <c r="K4" s="71"/>
      <c r="L4" s="69" t="s">
        <v>9</v>
      </c>
      <c r="M4" s="70"/>
      <c r="N4" s="70"/>
      <c r="O4" s="70"/>
      <c r="P4" s="70"/>
      <c r="Q4" s="71"/>
      <c r="R4" s="16" t="s">
        <v>10</v>
      </c>
      <c r="S4" s="16"/>
      <c r="T4" s="16"/>
      <c r="U4" s="15"/>
    </row>
    <row r="5" spans="1:23" x14ac:dyDescent="0.3">
      <c r="A5" s="17"/>
      <c r="B5" s="75">
        <v>1</v>
      </c>
      <c r="C5" s="76"/>
      <c r="D5" s="75"/>
      <c r="E5" s="76"/>
      <c r="F5" s="75"/>
      <c r="G5" s="76"/>
      <c r="H5" s="75"/>
      <c r="I5" s="76"/>
      <c r="J5" s="85" t="s">
        <v>11</v>
      </c>
      <c r="K5" s="76"/>
      <c r="L5" s="85" t="s">
        <v>12</v>
      </c>
      <c r="M5" s="86"/>
      <c r="N5" s="86"/>
      <c r="O5" s="86"/>
      <c r="P5" s="86"/>
      <c r="Q5" s="76"/>
      <c r="R5" s="18"/>
      <c r="S5" s="18"/>
      <c r="T5" s="84" t="s">
        <v>13</v>
      </c>
      <c r="U5" s="76"/>
    </row>
    <row r="6" spans="1:23" x14ac:dyDescent="0.3">
      <c r="A6" s="17"/>
      <c r="B6" s="72" t="s">
        <v>14</v>
      </c>
      <c r="C6" s="73"/>
      <c r="D6" s="83">
        <f>Inhoud!$C$3</f>
        <v>43374</v>
      </c>
      <c r="E6" s="78"/>
      <c r="F6" s="19">
        <f>D6</f>
        <v>43374</v>
      </c>
      <c r="G6" s="20"/>
      <c r="H6" s="77"/>
      <c r="I6" s="78"/>
      <c r="J6" s="77"/>
      <c r="K6" s="78"/>
      <c r="L6" s="21">
        <v>1</v>
      </c>
      <c r="M6" s="18"/>
      <c r="N6" s="22">
        <v>0.5</v>
      </c>
      <c r="O6" s="18"/>
      <c r="P6" s="74">
        <v>0.2</v>
      </c>
      <c r="Q6" s="73"/>
      <c r="R6" s="18" t="s">
        <v>7</v>
      </c>
      <c r="S6" s="18"/>
      <c r="T6" s="18"/>
      <c r="U6" s="23"/>
    </row>
    <row r="7" spans="1:23" x14ac:dyDescent="0.3">
      <c r="A7" s="17"/>
      <c r="B7" s="69"/>
      <c r="C7" s="71"/>
      <c r="D7" s="67"/>
      <c r="E7" s="68"/>
      <c r="F7" s="67"/>
      <c r="G7" s="68"/>
      <c r="H7" s="67"/>
      <c r="I7" s="68"/>
      <c r="J7" s="67"/>
      <c r="K7" s="68"/>
      <c r="L7" s="67"/>
      <c r="M7" s="68"/>
      <c r="N7" s="67"/>
      <c r="O7" s="68"/>
      <c r="P7" s="67"/>
      <c r="Q7" s="68"/>
      <c r="R7" s="13"/>
      <c r="S7" s="13"/>
      <c r="T7" s="67"/>
      <c r="U7" s="68"/>
    </row>
    <row r="8" spans="1:23" x14ac:dyDescent="0.3">
      <c r="A8" s="17">
        <v>0</v>
      </c>
      <c r="B8" s="62">
        <v>18761.3</v>
      </c>
      <c r="C8" s="63"/>
      <c r="D8" s="62">
        <f t="shared" ref="D8:D35" si="0">B8*$U$2</f>
        <v>25250.83367</v>
      </c>
      <c r="E8" s="66">
        <f t="shared" ref="E8:E35" si="1">D8/40.3399</f>
        <v>625.9518161919093</v>
      </c>
      <c r="F8" s="62">
        <f t="shared" ref="F8:F35" si="2">B8/12*$U$2</f>
        <v>2104.2361391666668</v>
      </c>
      <c r="G8" s="66">
        <f t="shared" ref="G8:G35" si="3">F8/40.3399</f>
        <v>52.162651349325778</v>
      </c>
      <c r="H8" s="62">
        <f t="shared" ref="H8:H35" si="4">((B8&lt;19968.2)*913.03+(B8&gt;19968.2)*(B8&lt;20424.71)*(20424.71-B8+456.51)+(B8&gt;20424.71)*(B8&lt;22659.62)*456.51+(B8&gt;22659.62)*(B8&lt;23116.13)*(23116.13-B8))/12*$U$2</f>
        <v>102.40392308333332</v>
      </c>
      <c r="I8" s="66">
        <f t="shared" ref="I8:I35" si="5">H8/40.3399</f>
        <v>2.538526944373519</v>
      </c>
      <c r="J8" s="62">
        <f t="shared" ref="J8:J35" si="6">((B8&lt;19968.2)*456.51+(B8&gt;19968.2)*(B8&lt;20196.46)*(20196.46-B8+228.26)+(B8&gt;20196.46)*(B8&lt;22659.62)*228.26+(B8&gt;22659.62)*(B8&lt;22887.88)*(22887.88-B8))/12*$U$2</f>
        <v>51.201400749999998</v>
      </c>
      <c r="K8" s="66">
        <f t="shared" ref="K8:K35" si="7">J8/40.3399</f>
        <v>1.2692495705244682</v>
      </c>
      <c r="L8" s="79">
        <f t="shared" ref="L8:L35" si="8">D8/1976</f>
        <v>12.778761978744939</v>
      </c>
      <c r="M8" s="80">
        <f t="shared" ref="M8:M35" si="9">L8/40.3399</f>
        <v>0.31677723491493381</v>
      </c>
      <c r="N8" s="79">
        <f t="shared" ref="N8:N35" si="10">L8/2</f>
        <v>6.3893809893724693</v>
      </c>
      <c r="O8" s="80">
        <f t="shared" ref="O8:O35" si="11">N8/40.3399</f>
        <v>0.15838861745746691</v>
      </c>
      <c r="P8" s="79">
        <f t="shared" ref="P8:P35" si="12">L8/5</f>
        <v>2.5557523957489878</v>
      </c>
      <c r="Q8" s="80">
        <f t="shared" ref="Q8:Q35" si="13">P8/40.3399</f>
        <v>6.3355446982986771E-2</v>
      </c>
      <c r="R8" s="24">
        <f t="shared" ref="R8:R35" si="14">(F8+H8)/1976*12</f>
        <v>13.400648151315789</v>
      </c>
      <c r="S8" s="24">
        <f t="shared" ref="S8:S35" si="15">R8/40.3399</f>
        <v>0.33219339044756652</v>
      </c>
      <c r="T8" s="79">
        <f t="shared" ref="T8:T35" si="16">D8/2080</f>
        <v>12.139823879807693</v>
      </c>
      <c r="U8" s="80">
        <f t="shared" ref="U8:U35" si="17">T8/40.3399</f>
        <v>0.30093837316918715</v>
      </c>
      <c r="W8" s="37"/>
    </row>
    <row r="9" spans="1:23" x14ac:dyDescent="0.3">
      <c r="A9" s="17">
        <f t="shared" ref="A9:A35" si="18">+A8+1</f>
        <v>1</v>
      </c>
      <c r="B9" s="62">
        <v>19380.830000000002</v>
      </c>
      <c r="C9" s="63"/>
      <c r="D9" s="62">
        <f t="shared" si="0"/>
        <v>26084.659097000003</v>
      </c>
      <c r="E9" s="66">
        <f t="shared" si="1"/>
        <v>646.62180860636749</v>
      </c>
      <c r="F9" s="62">
        <f t="shared" si="2"/>
        <v>2173.7215914166673</v>
      </c>
      <c r="G9" s="66">
        <f t="shared" si="3"/>
        <v>53.885150717197298</v>
      </c>
      <c r="H9" s="62">
        <f t="shared" si="4"/>
        <v>102.40392308333332</v>
      </c>
      <c r="I9" s="66">
        <f t="shared" si="5"/>
        <v>2.538526944373519</v>
      </c>
      <c r="J9" s="62">
        <f t="shared" si="6"/>
        <v>51.201400749999998</v>
      </c>
      <c r="K9" s="66">
        <f t="shared" si="7"/>
        <v>1.2692495705244682</v>
      </c>
      <c r="L9" s="79">
        <f t="shared" si="8"/>
        <v>13.200738409412958</v>
      </c>
      <c r="M9" s="80">
        <f t="shared" si="9"/>
        <v>0.32723775739188637</v>
      </c>
      <c r="N9" s="79">
        <f t="shared" si="10"/>
        <v>6.600369204706479</v>
      </c>
      <c r="O9" s="80">
        <f t="shared" si="11"/>
        <v>0.16361887869594319</v>
      </c>
      <c r="P9" s="79">
        <f t="shared" si="12"/>
        <v>2.6401476818825915</v>
      </c>
      <c r="Q9" s="80">
        <f t="shared" si="13"/>
        <v>6.5447551478377275E-2</v>
      </c>
      <c r="R9" s="24">
        <f t="shared" si="14"/>
        <v>13.82262458198381</v>
      </c>
      <c r="S9" s="24">
        <f t="shared" si="15"/>
        <v>0.34265391292451913</v>
      </c>
      <c r="T9" s="79">
        <f t="shared" si="16"/>
        <v>12.540701488942309</v>
      </c>
      <c r="U9" s="80">
        <f t="shared" si="17"/>
        <v>0.31087586952229207</v>
      </c>
      <c r="W9" s="37"/>
    </row>
    <row r="10" spans="1:23" x14ac:dyDescent="0.3">
      <c r="A10" s="17">
        <f t="shared" si="18"/>
        <v>2</v>
      </c>
      <c r="B10" s="62">
        <v>20139.45</v>
      </c>
      <c r="C10" s="63"/>
      <c r="D10" s="62">
        <f t="shared" si="0"/>
        <v>27105.685755000002</v>
      </c>
      <c r="E10" s="66">
        <f t="shared" si="1"/>
        <v>671.93239832027348</v>
      </c>
      <c r="F10" s="62">
        <f t="shared" si="2"/>
        <v>2258.8071462500002</v>
      </c>
      <c r="G10" s="66">
        <f t="shared" si="3"/>
        <v>55.994366526689461</v>
      </c>
      <c r="H10" s="62">
        <f t="shared" si="4"/>
        <v>83.195686916666489</v>
      </c>
      <c r="I10" s="66">
        <f t="shared" si="5"/>
        <v>2.0623672075703334</v>
      </c>
      <c r="J10" s="62">
        <f t="shared" si="6"/>
        <v>31.995407749999821</v>
      </c>
      <c r="K10" s="66">
        <f t="shared" si="7"/>
        <v>0.79314544037044765</v>
      </c>
      <c r="L10" s="79">
        <f t="shared" si="8"/>
        <v>13.717452305161945</v>
      </c>
      <c r="M10" s="80">
        <f t="shared" si="9"/>
        <v>0.34004676028353925</v>
      </c>
      <c r="N10" s="79">
        <f t="shared" si="10"/>
        <v>6.8587261525809726</v>
      </c>
      <c r="O10" s="80">
        <f t="shared" si="11"/>
        <v>0.17002338014176963</v>
      </c>
      <c r="P10" s="79">
        <f t="shared" si="12"/>
        <v>2.7434904610323891</v>
      </c>
      <c r="Q10" s="80">
        <f t="shared" si="13"/>
        <v>6.8009352056707856E-2</v>
      </c>
      <c r="R10" s="24">
        <f t="shared" si="14"/>
        <v>14.222689270242913</v>
      </c>
      <c r="S10" s="24">
        <f t="shared" si="15"/>
        <v>0.35257125749550478</v>
      </c>
      <c r="T10" s="79">
        <f t="shared" si="16"/>
        <v>13.031579689903847</v>
      </c>
      <c r="U10" s="80">
        <f t="shared" si="17"/>
        <v>0.32304442226936225</v>
      </c>
      <c r="W10" s="37"/>
    </row>
    <row r="11" spans="1:23" x14ac:dyDescent="0.3">
      <c r="A11" s="17">
        <f t="shared" si="18"/>
        <v>3</v>
      </c>
      <c r="B11" s="62">
        <v>20898.05</v>
      </c>
      <c r="C11" s="63"/>
      <c r="D11" s="62">
        <f t="shared" si="0"/>
        <v>28126.685495000002</v>
      </c>
      <c r="E11" s="66">
        <f t="shared" si="1"/>
        <v>697.24232075438965</v>
      </c>
      <c r="F11" s="62">
        <f t="shared" si="2"/>
        <v>2343.8904579166669</v>
      </c>
      <c r="G11" s="66">
        <f t="shared" si="3"/>
        <v>58.103526729532469</v>
      </c>
      <c r="H11" s="62">
        <f t="shared" si="4"/>
        <v>51.201400749999998</v>
      </c>
      <c r="I11" s="66">
        <f t="shared" si="5"/>
        <v>1.2692495705244682</v>
      </c>
      <c r="J11" s="62">
        <f t="shared" si="6"/>
        <v>25.601261166666667</v>
      </c>
      <c r="K11" s="66">
        <f t="shared" si="7"/>
        <v>0.63463868692452552</v>
      </c>
      <c r="L11" s="79">
        <f t="shared" si="8"/>
        <v>14.234152578441297</v>
      </c>
      <c r="M11" s="80">
        <f t="shared" si="9"/>
        <v>0.3528554254829907</v>
      </c>
      <c r="N11" s="79">
        <f t="shared" si="10"/>
        <v>7.1170762892206483</v>
      </c>
      <c r="O11" s="80">
        <f t="shared" si="11"/>
        <v>0.17642771274149535</v>
      </c>
      <c r="P11" s="79">
        <f t="shared" si="12"/>
        <v>2.8468305156882594</v>
      </c>
      <c r="Q11" s="80">
        <f t="shared" si="13"/>
        <v>7.0571085096598138E-2</v>
      </c>
      <c r="R11" s="24">
        <f t="shared" si="14"/>
        <v>14.545092259109316</v>
      </c>
      <c r="S11" s="24">
        <f t="shared" si="15"/>
        <v>0.36056341882625675</v>
      </c>
      <c r="T11" s="79">
        <f t="shared" si="16"/>
        <v>13.522444949519231</v>
      </c>
      <c r="U11" s="80">
        <f t="shared" si="17"/>
        <v>0.33521265420884117</v>
      </c>
      <c r="W11" s="37"/>
    </row>
    <row r="12" spans="1:23" x14ac:dyDescent="0.3">
      <c r="A12" s="17">
        <f t="shared" si="18"/>
        <v>4</v>
      </c>
      <c r="B12" s="62">
        <v>21652.61</v>
      </c>
      <c r="C12" s="63"/>
      <c r="D12" s="62">
        <f t="shared" si="0"/>
        <v>29142.247799000004</v>
      </c>
      <c r="E12" s="66">
        <f t="shared" si="1"/>
        <v>722.41745267092892</v>
      </c>
      <c r="F12" s="62">
        <f t="shared" si="2"/>
        <v>2428.520649916667</v>
      </c>
      <c r="G12" s="66">
        <f t="shared" si="3"/>
        <v>60.201454389244077</v>
      </c>
      <c r="H12" s="62">
        <f t="shared" si="4"/>
        <v>51.201400749999998</v>
      </c>
      <c r="I12" s="66">
        <f t="shared" si="5"/>
        <v>1.2692495705244682</v>
      </c>
      <c r="J12" s="62">
        <f t="shared" si="6"/>
        <v>25.601261166666667</v>
      </c>
      <c r="K12" s="66">
        <f t="shared" si="7"/>
        <v>0.63463868692452552</v>
      </c>
      <c r="L12" s="79">
        <f t="shared" si="8"/>
        <v>14.748101112854254</v>
      </c>
      <c r="M12" s="80">
        <f t="shared" si="9"/>
        <v>0.36559587685775757</v>
      </c>
      <c r="N12" s="79">
        <f t="shared" si="10"/>
        <v>7.374050556427127</v>
      </c>
      <c r="O12" s="80">
        <f t="shared" si="11"/>
        <v>0.18279793842887879</v>
      </c>
      <c r="P12" s="79">
        <f t="shared" si="12"/>
        <v>2.949620222570851</v>
      </c>
      <c r="Q12" s="80">
        <f t="shared" si="13"/>
        <v>7.311917537155152E-2</v>
      </c>
      <c r="R12" s="24">
        <f t="shared" si="14"/>
        <v>15.05904079352227</v>
      </c>
      <c r="S12" s="24">
        <f t="shared" si="15"/>
        <v>0.37330387020102357</v>
      </c>
      <c r="T12" s="79">
        <f t="shared" si="16"/>
        <v>14.01069605721154</v>
      </c>
      <c r="U12" s="80">
        <f t="shared" si="17"/>
        <v>0.34731608301486966</v>
      </c>
      <c r="W12" s="37"/>
    </row>
    <row r="13" spans="1:23" x14ac:dyDescent="0.3">
      <c r="A13" s="17">
        <f t="shared" si="18"/>
        <v>5</v>
      </c>
      <c r="B13" s="62">
        <v>21661.919999999998</v>
      </c>
      <c r="C13" s="63"/>
      <c r="D13" s="62">
        <f t="shared" si="0"/>
        <v>29154.778127999998</v>
      </c>
      <c r="E13" s="66">
        <f t="shared" si="1"/>
        <v>722.72807141316662</v>
      </c>
      <c r="F13" s="62">
        <f t="shared" si="2"/>
        <v>2429.564844</v>
      </c>
      <c r="G13" s="66">
        <f t="shared" si="3"/>
        <v>60.227339284430549</v>
      </c>
      <c r="H13" s="62">
        <f t="shared" si="4"/>
        <v>51.201400749999998</v>
      </c>
      <c r="I13" s="66">
        <f t="shared" si="5"/>
        <v>1.2692495705244682</v>
      </c>
      <c r="J13" s="62">
        <f t="shared" si="6"/>
        <v>25.601261166666667</v>
      </c>
      <c r="K13" s="66">
        <f t="shared" si="7"/>
        <v>0.63463868692452552</v>
      </c>
      <c r="L13" s="79">
        <f t="shared" si="8"/>
        <v>14.754442372469635</v>
      </c>
      <c r="M13" s="80">
        <f t="shared" si="9"/>
        <v>0.36575307257751344</v>
      </c>
      <c r="N13" s="79">
        <f t="shared" si="10"/>
        <v>7.3772211862348174</v>
      </c>
      <c r="O13" s="80">
        <f t="shared" si="11"/>
        <v>0.18287653628875672</v>
      </c>
      <c r="P13" s="79">
        <f t="shared" si="12"/>
        <v>2.9508884744939268</v>
      </c>
      <c r="Q13" s="80">
        <f t="shared" si="13"/>
        <v>7.3150614515502685E-2</v>
      </c>
      <c r="R13" s="24">
        <f t="shared" si="14"/>
        <v>15.065382053137654</v>
      </c>
      <c r="S13" s="24">
        <f t="shared" si="15"/>
        <v>0.37346106592077954</v>
      </c>
      <c r="T13" s="79">
        <f t="shared" si="16"/>
        <v>14.016720253846152</v>
      </c>
      <c r="U13" s="80">
        <f t="shared" si="17"/>
        <v>0.34746541894863775</v>
      </c>
      <c r="W13" s="37"/>
    </row>
    <row r="14" spans="1:23" x14ac:dyDescent="0.3">
      <c r="A14" s="17">
        <f t="shared" si="18"/>
        <v>6</v>
      </c>
      <c r="B14" s="62">
        <v>22737.37</v>
      </c>
      <c r="C14" s="63"/>
      <c r="D14" s="62">
        <f t="shared" si="0"/>
        <v>30602.226283</v>
      </c>
      <c r="E14" s="66">
        <f t="shared" si="1"/>
        <v>758.60937392011385</v>
      </c>
      <c r="F14" s="62">
        <f t="shared" si="2"/>
        <v>2550.1855235833332</v>
      </c>
      <c r="G14" s="66">
        <f t="shared" si="3"/>
        <v>63.21744782667615</v>
      </c>
      <c r="H14" s="62">
        <f t="shared" si="4"/>
        <v>42.481090333333562</v>
      </c>
      <c r="I14" s="66">
        <f t="shared" si="5"/>
        <v>1.0530787218940445</v>
      </c>
      <c r="J14" s="62">
        <f t="shared" si="6"/>
        <v>16.880950750000228</v>
      </c>
      <c r="K14" s="66">
        <f t="shared" si="7"/>
        <v>0.41846783829410156</v>
      </c>
      <c r="L14" s="79">
        <f t="shared" si="8"/>
        <v>15.486956620951418</v>
      </c>
      <c r="M14" s="80">
        <f t="shared" si="9"/>
        <v>0.38391162647779042</v>
      </c>
      <c r="N14" s="79">
        <f t="shared" si="10"/>
        <v>7.7434783104757088</v>
      </c>
      <c r="O14" s="80">
        <f t="shared" si="11"/>
        <v>0.19195581323889521</v>
      </c>
      <c r="P14" s="79">
        <f t="shared" si="12"/>
        <v>3.0973913241902835</v>
      </c>
      <c r="Q14" s="80">
        <f t="shared" si="13"/>
        <v>7.6782325295558077E-2</v>
      </c>
      <c r="R14" s="24">
        <f t="shared" si="14"/>
        <v>15.744938950910932</v>
      </c>
      <c r="S14" s="24">
        <f t="shared" si="15"/>
        <v>0.39030684138807809</v>
      </c>
      <c r="T14" s="79">
        <f t="shared" si="16"/>
        <v>14.712608789903847</v>
      </c>
      <c r="U14" s="80">
        <f t="shared" si="17"/>
        <v>0.36471604515390088</v>
      </c>
      <c r="W14" s="37"/>
    </row>
    <row r="15" spans="1:23" x14ac:dyDescent="0.3">
      <c r="A15" s="17">
        <f t="shared" si="18"/>
        <v>7</v>
      </c>
      <c r="B15" s="62">
        <v>22749.06</v>
      </c>
      <c r="C15" s="63"/>
      <c r="D15" s="62">
        <f t="shared" si="0"/>
        <v>30617.959854000004</v>
      </c>
      <c r="E15" s="66">
        <f t="shared" si="1"/>
        <v>758.99939895735997</v>
      </c>
      <c r="F15" s="62">
        <f t="shared" si="2"/>
        <v>2551.4966545000002</v>
      </c>
      <c r="G15" s="66">
        <f t="shared" si="3"/>
        <v>63.249949913113326</v>
      </c>
      <c r="H15" s="62">
        <f t="shared" si="4"/>
        <v>41.169959416666636</v>
      </c>
      <c r="I15" s="66">
        <f t="shared" si="5"/>
        <v>1.0205766354568711</v>
      </c>
      <c r="J15" s="62">
        <f t="shared" si="6"/>
        <v>15.569819833333302</v>
      </c>
      <c r="K15" s="66">
        <f t="shared" si="7"/>
        <v>0.38596575185692827</v>
      </c>
      <c r="L15" s="79">
        <f t="shared" si="8"/>
        <v>15.494918954453443</v>
      </c>
      <c r="M15" s="80">
        <f t="shared" si="9"/>
        <v>0.3841090075695141</v>
      </c>
      <c r="N15" s="79">
        <f t="shared" si="10"/>
        <v>7.7474594772267213</v>
      </c>
      <c r="O15" s="80">
        <f t="shared" si="11"/>
        <v>0.19205450378475705</v>
      </c>
      <c r="P15" s="79">
        <f t="shared" si="12"/>
        <v>3.0989837908906885</v>
      </c>
      <c r="Q15" s="80">
        <f t="shared" si="13"/>
        <v>7.6821801513902818E-2</v>
      </c>
      <c r="R15" s="24">
        <f t="shared" si="14"/>
        <v>15.744938950910932</v>
      </c>
      <c r="S15" s="24">
        <f t="shared" si="15"/>
        <v>0.39030684138807809</v>
      </c>
      <c r="T15" s="79">
        <f t="shared" si="16"/>
        <v>14.720173006730771</v>
      </c>
      <c r="U15" s="80">
        <f t="shared" si="17"/>
        <v>0.36490355719103845</v>
      </c>
      <c r="W15" s="37"/>
    </row>
    <row r="16" spans="1:23" x14ac:dyDescent="0.3">
      <c r="A16" s="17">
        <f t="shared" si="18"/>
        <v>8</v>
      </c>
      <c r="B16" s="62">
        <v>23824.51</v>
      </c>
      <c r="C16" s="63"/>
      <c r="D16" s="62">
        <f t="shared" si="0"/>
        <v>32065.408008999999</v>
      </c>
      <c r="E16" s="66">
        <f t="shared" si="1"/>
        <v>794.88070146430698</v>
      </c>
      <c r="F16" s="62">
        <f t="shared" si="2"/>
        <v>2672.1173340833334</v>
      </c>
      <c r="G16" s="66">
        <f t="shared" si="3"/>
        <v>66.24005845535892</v>
      </c>
      <c r="H16" s="62">
        <f t="shared" si="4"/>
        <v>0</v>
      </c>
      <c r="I16" s="66">
        <f t="shared" si="5"/>
        <v>0</v>
      </c>
      <c r="J16" s="62">
        <f t="shared" si="6"/>
        <v>0</v>
      </c>
      <c r="K16" s="66">
        <f t="shared" si="7"/>
        <v>0</v>
      </c>
      <c r="L16" s="79">
        <f t="shared" si="8"/>
        <v>16.227433202935224</v>
      </c>
      <c r="M16" s="80">
        <f t="shared" si="9"/>
        <v>0.40226756146979104</v>
      </c>
      <c r="N16" s="79">
        <f t="shared" si="10"/>
        <v>8.1137166014676119</v>
      </c>
      <c r="O16" s="80">
        <f t="shared" si="11"/>
        <v>0.20113378073489552</v>
      </c>
      <c r="P16" s="79">
        <f t="shared" si="12"/>
        <v>3.2454866405870448</v>
      </c>
      <c r="Q16" s="80">
        <f t="shared" si="13"/>
        <v>8.045351229395821E-2</v>
      </c>
      <c r="R16" s="24">
        <f t="shared" si="14"/>
        <v>16.227433202935224</v>
      </c>
      <c r="S16" s="24">
        <f t="shared" si="15"/>
        <v>0.40226756146979104</v>
      </c>
      <c r="T16" s="79">
        <f t="shared" si="16"/>
        <v>15.41606154278846</v>
      </c>
      <c r="U16" s="80">
        <f t="shared" si="17"/>
        <v>0.38215418339630142</v>
      </c>
      <c r="W16" s="37"/>
    </row>
    <row r="17" spans="1:23" x14ac:dyDescent="0.3">
      <c r="A17" s="17">
        <f t="shared" si="18"/>
        <v>9</v>
      </c>
      <c r="B17" s="62">
        <v>23847.68</v>
      </c>
      <c r="C17" s="63"/>
      <c r="D17" s="62">
        <f t="shared" si="0"/>
        <v>32096.592512000003</v>
      </c>
      <c r="E17" s="66">
        <f t="shared" si="1"/>
        <v>795.65374510100423</v>
      </c>
      <c r="F17" s="62">
        <f t="shared" si="2"/>
        <v>2674.7160426666669</v>
      </c>
      <c r="G17" s="66">
        <f t="shared" si="3"/>
        <v>66.304478758417019</v>
      </c>
      <c r="H17" s="62">
        <f t="shared" si="4"/>
        <v>0</v>
      </c>
      <c r="I17" s="66">
        <f t="shared" si="5"/>
        <v>0</v>
      </c>
      <c r="J17" s="62">
        <f t="shared" si="6"/>
        <v>0</v>
      </c>
      <c r="K17" s="66">
        <f t="shared" si="7"/>
        <v>0</v>
      </c>
      <c r="L17" s="79">
        <f t="shared" si="8"/>
        <v>16.2432148340081</v>
      </c>
      <c r="M17" s="80">
        <f t="shared" si="9"/>
        <v>0.40265877788512366</v>
      </c>
      <c r="N17" s="79">
        <f t="shared" si="10"/>
        <v>8.12160741700405</v>
      </c>
      <c r="O17" s="80">
        <f t="shared" si="11"/>
        <v>0.20132938894256183</v>
      </c>
      <c r="P17" s="79">
        <f t="shared" si="12"/>
        <v>3.2486429668016199</v>
      </c>
      <c r="Q17" s="80">
        <f t="shared" si="13"/>
        <v>8.053175557702473E-2</v>
      </c>
      <c r="R17" s="24">
        <f t="shared" si="14"/>
        <v>16.2432148340081</v>
      </c>
      <c r="S17" s="24">
        <f t="shared" si="15"/>
        <v>0.40265877788512366</v>
      </c>
      <c r="T17" s="79">
        <f t="shared" si="16"/>
        <v>15.431054092307694</v>
      </c>
      <c r="U17" s="80">
        <f t="shared" si="17"/>
        <v>0.38252583899086745</v>
      </c>
      <c r="W17" s="37"/>
    </row>
    <row r="18" spans="1:23" x14ac:dyDescent="0.3">
      <c r="A18" s="17">
        <f t="shared" si="18"/>
        <v>10</v>
      </c>
      <c r="B18" s="62">
        <v>24923.16</v>
      </c>
      <c r="C18" s="63"/>
      <c r="D18" s="62">
        <f t="shared" si="0"/>
        <v>33544.081043999999</v>
      </c>
      <c r="E18" s="66">
        <f t="shared" si="1"/>
        <v>831.53604852763635</v>
      </c>
      <c r="F18" s="62">
        <f t="shared" si="2"/>
        <v>2795.340087</v>
      </c>
      <c r="G18" s="66">
        <f t="shared" si="3"/>
        <v>69.294670710636368</v>
      </c>
      <c r="H18" s="62">
        <f t="shared" si="4"/>
        <v>0</v>
      </c>
      <c r="I18" s="66">
        <f t="shared" si="5"/>
        <v>0</v>
      </c>
      <c r="J18" s="62">
        <f t="shared" si="6"/>
        <v>0</v>
      </c>
      <c r="K18" s="66">
        <f t="shared" si="7"/>
        <v>0</v>
      </c>
      <c r="L18" s="79">
        <f t="shared" si="8"/>
        <v>16.97574951619433</v>
      </c>
      <c r="M18" s="80">
        <f t="shared" si="9"/>
        <v>0.42081783832370262</v>
      </c>
      <c r="N18" s="79">
        <f t="shared" si="10"/>
        <v>8.4878747580971652</v>
      </c>
      <c r="O18" s="80">
        <f t="shared" si="11"/>
        <v>0.21040891916185131</v>
      </c>
      <c r="P18" s="79">
        <f t="shared" si="12"/>
        <v>3.3951499032388659</v>
      </c>
      <c r="Q18" s="80">
        <f t="shared" si="13"/>
        <v>8.4163567664740521E-2</v>
      </c>
      <c r="R18" s="24">
        <f t="shared" si="14"/>
        <v>16.975749516194334</v>
      </c>
      <c r="S18" s="24">
        <f t="shared" si="15"/>
        <v>0.42081783832370268</v>
      </c>
      <c r="T18" s="79">
        <f t="shared" si="16"/>
        <v>16.126962040384615</v>
      </c>
      <c r="U18" s="80">
        <f t="shared" si="17"/>
        <v>0.39977694640751749</v>
      </c>
      <c r="W18" s="37"/>
    </row>
    <row r="19" spans="1:23" x14ac:dyDescent="0.3">
      <c r="A19" s="17">
        <f t="shared" si="18"/>
        <v>11</v>
      </c>
      <c r="B19" s="62">
        <v>24931.24</v>
      </c>
      <c r="C19" s="63"/>
      <c r="D19" s="62">
        <f t="shared" si="0"/>
        <v>33554.955916000006</v>
      </c>
      <c r="E19" s="66">
        <f t="shared" si="1"/>
        <v>831.80562956279039</v>
      </c>
      <c r="F19" s="62">
        <f t="shared" si="2"/>
        <v>2796.2463263333339</v>
      </c>
      <c r="G19" s="66">
        <f t="shared" si="3"/>
        <v>69.317135796899194</v>
      </c>
      <c r="H19" s="62">
        <f t="shared" si="4"/>
        <v>0</v>
      </c>
      <c r="I19" s="66">
        <f t="shared" si="5"/>
        <v>0</v>
      </c>
      <c r="J19" s="62">
        <f t="shared" si="6"/>
        <v>0</v>
      </c>
      <c r="K19" s="66">
        <f t="shared" si="7"/>
        <v>0</v>
      </c>
      <c r="L19" s="79">
        <f t="shared" si="8"/>
        <v>16.981252993927129</v>
      </c>
      <c r="M19" s="80">
        <f t="shared" si="9"/>
        <v>0.42095426597307206</v>
      </c>
      <c r="N19" s="79">
        <f t="shared" si="10"/>
        <v>8.4906264969635643</v>
      </c>
      <c r="O19" s="80">
        <f t="shared" si="11"/>
        <v>0.21047713298653603</v>
      </c>
      <c r="P19" s="79">
        <f t="shared" si="12"/>
        <v>3.3962505987854259</v>
      </c>
      <c r="Q19" s="80">
        <f t="shared" si="13"/>
        <v>8.4190853194614418E-2</v>
      </c>
      <c r="R19" s="24">
        <f t="shared" si="14"/>
        <v>16.981252993927129</v>
      </c>
      <c r="S19" s="24">
        <f t="shared" si="15"/>
        <v>0.42095426597307206</v>
      </c>
      <c r="T19" s="79">
        <f t="shared" si="16"/>
        <v>16.132190344230771</v>
      </c>
      <c r="U19" s="80">
        <f t="shared" si="17"/>
        <v>0.39990655267441844</v>
      </c>
      <c r="W19" s="37"/>
    </row>
    <row r="20" spans="1:23" x14ac:dyDescent="0.3">
      <c r="A20" s="17">
        <f t="shared" si="18"/>
        <v>12</v>
      </c>
      <c r="B20" s="62">
        <v>26006.69</v>
      </c>
      <c r="C20" s="63"/>
      <c r="D20" s="62">
        <f t="shared" si="0"/>
        <v>35002.404070999997</v>
      </c>
      <c r="E20" s="66">
        <f t="shared" si="1"/>
        <v>867.68693206973728</v>
      </c>
      <c r="F20" s="62">
        <f t="shared" si="2"/>
        <v>2916.8670059166666</v>
      </c>
      <c r="G20" s="66">
        <f t="shared" si="3"/>
        <v>72.307244339144788</v>
      </c>
      <c r="H20" s="62">
        <f t="shared" si="4"/>
        <v>0</v>
      </c>
      <c r="I20" s="66">
        <f t="shared" si="5"/>
        <v>0</v>
      </c>
      <c r="J20" s="62">
        <f t="shared" si="6"/>
        <v>0</v>
      </c>
      <c r="K20" s="66">
        <f t="shared" si="7"/>
        <v>0</v>
      </c>
      <c r="L20" s="79">
        <f t="shared" si="8"/>
        <v>17.713767242408906</v>
      </c>
      <c r="M20" s="80">
        <f t="shared" si="9"/>
        <v>0.43911281987334888</v>
      </c>
      <c r="N20" s="79">
        <f t="shared" si="10"/>
        <v>8.856883621204453</v>
      </c>
      <c r="O20" s="80">
        <f t="shared" si="11"/>
        <v>0.21955640993667444</v>
      </c>
      <c r="P20" s="79">
        <f t="shared" si="12"/>
        <v>3.5427534484817813</v>
      </c>
      <c r="Q20" s="80">
        <f t="shared" si="13"/>
        <v>8.7822563974669782E-2</v>
      </c>
      <c r="R20" s="24">
        <f t="shared" si="14"/>
        <v>17.713767242408906</v>
      </c>
      <c r="S20" s="24">
        <f t="shared" si="15"/>
        <v>0.43911281987334888</v>
      </c>
      <c r="T20" s="79">
        <f t="shared" si="16"/>
        <v>16.828078880288459</v>
      </c>
      <c r="U20" s="80">
        <f t="shared" si="17"/>
        <v>0.4171571788796814</v>
      </c>
      <c r="W20" s="37"/>
    </row>
    <row r="21" spans="1:23" x14ac:dyDescent="0.3">
      <c r="A21" s="17">
        <f t="shared" si="18"/>
        <v>13</v>
      </c>
      <c r="B21" s="62">
        <v>26014.77</v>
      </c>
      <c r="C21" s="63"/>
      <c r="D21" s="62">
        <f t="shared" si="0"/>
        <v>35013.278943000005</v>
      </c>
      <c r="E21" s="66">
        <f t="shared" si="1"/>
        <v>867.95651310489131</v>
      </c>
      <c r="F21" s="62">
        <f t="shared" si="2"/>
        <v>2917.7732452500004</v>
      </c>
      <c r="G21" s="66">
        <f t="shared" si="3"/>
        <v>72.329709425407614</v>
      </c>
      <c r="H21" s="62">
        <f t="shared" si="4"/>
        <v>0</v>
      </c>
      <c r="I21" s="66">
        <f t="shared" si="5"/>
        <v>0</v>
      </c>
      <c r="J21" s="62">
        <f t="shared" si="6"/>
        <v>0</v>
      </c>
      <c r="K21" s="66">
        <f t="shared" si="7"/>
        <v>0</v>
      </c>
      <c r="L21" s="79">
        <f t="shared" si="8"/>
        <v>17.719270720141704</v>
      </c>
      <c r="M21" s="80">
        <f t="shared" si="9"/>
        <v>0.43924924752271832</v>
      </c>
      <c r="N21" s="79">
        <f t="shared" si="10"/>
        <v>8.8596353600708522</v>
      </c>
      <c r="O21" s="80">
        <f t="shared" si="11"/>
        <v>0.21962462376135916</v>
      </c>
      <c r="P21" s="79">
        <f t="shared" si="12"/>
        <v>3.5438541440283409</v>
      </c>
      <c r="Q21" s="80">
        <f t="shared" si="13"/>
        <v>8.7849849504543664E-2</v>
      </c>
      <c r="R21" s="24">
        <f t="shared" si="14"/>
        <v>17.719270720141701</v>
      </c>
      <c r="S21" s="24">
        <f t="shared" si="15"/>
        <v>0.43924924752271821</v>
      </c>
      <c r="T21" s="79">
        <f t="shared" si="16"/>
        <v>16.833307184134618</v>
      </c>
      <c r="U21" s="80">
        <f t="shared" si="17"/>
        <v>0.41728678514658235</v>
      </c>
      <c r="W21" s="37"/>
    </row>
    <row r="22" spans="1:23" x14ac:dyDescent="0.3">
      <c r="A22" s="17">
        <f t="shared" si="18"/>
        <v>14</v>
      </c>
      <c r="B22" s="62">
        <v>27090.25</v>
      </c>
      <c r="C22" s="63"/>
      <c r="D22" s="62">
        <f t="shared" si="0"/>
        <v>36460.767475000001</v>
      </c>
      <c r="E22" s="66">
        <f t="shared" si="1"/>
        <v>903.83881653152343</v>
      </c>
      <c r="F22" s="62">
        <f t="shared" si="2"/>
        <v>3038.3972895833335</v>
      </c>
      <c r="G22" s="66">
        <f t="shared" si="3"/>
        <v>75.319901377626948</v>
      </c>
      <c r="H22" s="62">
        <f t="shared" si="4"/>
        <v>0</v>
      </c>
      <c r="I22" s="66">
        <f t="shared" si="5"/>
        <v>0</v>
      </c>
      <c r="J22" s="62">
        <f t="shared" si="6"/>
        <v>0</v>
      </c>
      <c r="K22" s="66">
        <f t="shared" si="7"/>
        <v>0</v>
      </c>
      <c r="L22" s="79">
        <f t="shared" si="8"/>
        <v>18.451805402327935</v>
      </c>
      <c r="M22" s="80">
        <f t="shared" si="9"/>
        <v>0.45740830796129722</v>
      </c>
      <c r="N22" s="79">
        <f t="shared" si="10"/>
        <v>9.2259027011639674</v>
      </c>
      <c r="O22" s="80">
        <f t="shared" si="11"/>
        <v>0.22870415398064861</v>
      </c>
      <c r="P22" s="79">
        <f t="shared" si="12"/>
        <v>3.6903610804655869</v>
      </c>
      <c r="Q22" s="80">
        <f t="shared" si="13"/>
        <v>9.1481661592259442E-2</v>
      </c>
      <c r="R22" s="24">
        <f t="shared" si="14"/>
        <v>18.451805402327935</v>
      </c>
      <c r="S22" s="24">
        <f t="shared" si="15"/>
        <v>0.45740830796129722</v>
      </c>
      <c r="T22" s="79">
        <f t="shared" si="16"/>
        <v>17.52921513221154</v>
      </c>
      <c r="U22" s="80">
        <f t="shared" si="17"/>
        <v>0.43453789256323244</v>
      </c>
      <c r="W22" s="37"/>
    </row>
    <row r="23" spans="1:23" x14ac:dyDescent="0.3">
      <c r="A23" s="17">
        <f t="shared" si="18"/>
        <v>15</v>
      </c>
      <c r="B23" s="62">
        <v>27098.3</v>
      </c>
      <c r="C23" s="63"/>
      <c r="D23" s="62">
        <f t="shared" si="0"/>
        <v>36471.601970000003</v>
      </c>
      <c r="E23" s="66">
        <f t="shared" si="1"/>
        <v>904.10739664699224</v>
      </c>
      <c r="F23" s="62">
        <f t="shared" si="2"/>
        <v>3039.3001641666669</v>
      </c>
      <c r="G23" s="66">
        <f t="shared" si="3"/>
        <v>75.34228305391602</v>
      </c>
      <c r="H23" s="62">
        <f t="shared" si="4"/>
        <v>0</v>
      </c>
      <c r="I23" s="66">
        <f t="shared" si="5"/>
        <v>0</v>
      </c>
      <c r="J23" s="62">
        <f t="shared" si="6"/>
        <v>0</v>
      </c>
      <c r="K23" s="66">
        <f t="shared" si="7"/>
        <v>0</v>
      </c>
      <c r="L23" s="79">
        <f t="shared" si="8"/>
        <v>18.457288446356277</v>
      </c>
      <c r="M23" s="80">
        <f t="shared" si="9"/>
        <v>0.45754422907236447</v>
      </c>
      <c r="N23" s="79">
        <f t="shared" si="10"/>
        <v>9.2286442231781383</v>
      </c>
      <c r="O23" s="80">
        <f t="shared" si="11"/>
        <v>0.22877211453618224</v>
      </c>
      <c r="P23" s="79">
        <f t="shared" si="12"/>
        <v>3.6914576892712554</v>
      </c>
      <c r="Q23" s="80">
        <f t="shared" si="13"/>
        <v>9.1508845814472897E-2</v>
      </c>
      <c r="R23" s="24">
        <f t="shared" si="14"/>
        <v>18.457288446356277</v>
      </c>
      <c r="S23" s="24">
        <f t="shared" si="15"/>
        <v>0.45754422907236447</v>
      </c>
      <c r="T23" s="79">
        <f t="shared" si="16"/>
        <v>17.534424024038461</v>
      </c>
      <c r="U23" s="80">
        <f t="shared" si="17"/>
        <v>0.43466701761874627</v>
      </c>
      <c r="W23" s="37"/>
    </row>
    <row r="24" spans="1:23" x14ac:dyDescent="0.3">
      <c r="A24" s="17">
        <f t="shared" si="18"/>
        <v>16</v>
      </c>
      <c r="B24" s="62">
        <v>28173.78</v>
      </c>
      <c r="C24" s="63"/>
      <c r="D24" s="62">
        <f t="shared" si="0"/>
        <v>37919.090501999999</v>
      </c>
      <c r="E24" s="66">
        <f t="shared" si="1"/>
        <v>939.98970007362436</v>
      </c>
      <c r="F24" s="62">
        <f t="shared" si="2"/>
        <v>3159.9242085000001</v>
      </c>
      <c r="G24" s="66">
        <f t="shared" si="3"/>
        <v>78.332475006135368</v>
      </c>
      <c r="H24" s="62">
        <f t="shared" si="4"/>
        <v>0</v>
      </c>
      <c r="I24" s="66">
        <f t="shared" si="5"/>
        <v>0</v>
      </c>
      <c r="J24" s="62">
        <f t="shared" si="6"/>
        <v>0</v>
      </c>
      <c r="K24" s="66">
        <f t="shared" si="7"/>
        <v>0</v>
      </c>
      <c r="L24" s="79">
        <f t="shared" si="8"/>
        <v>19.18982312854251</v>
      </c>
      <c r="M24" s="80">
        <f t="shared" si="9"/>
        <v>0.47570328951094354</v>
      </c>
      <c r="N24" s="79">
        <f t="shared" si="10"/>
        <v>9.5949115642712552</v>
      </c>
      <c r="O24" s="80">
        <f t="shared" si="11"/>
        <v>0.23785164475547177</v>
      </c>
      <c r="P24" s="79">
        <f t="shared" si="12"/>
        <v>3.8379646257085023</v>
      </c>
      <c r="Q24" s="80">
        <f t="shared" si="13"/>
        <v>9.5140657902188702E-2</v>
      </c>
      <c r="R24" s="24">
        <f t="shared" si="14"/>
        <v>19.18982312854251</v>
      </c>
      <c r="S24" s="24">
        <f t="shared" si="15"/>
        <v>0.47570328951094354</v>
      </c>
      <c r="T24" s="79">
        <f t="shared" si="16"/>
        <v>18.230331972115383</v>
      </c>
      <c r="U24" s="80">
        <f t="shared" si="17"/>
        <v>0.4519181250353963</v>
      </c>
      <c r="W24" s="37"/>
    </row>
    <row r="25" spans="1:23" x14ac:dyDescent="0.3">
      <c r="A25" s="17">
        <f t="shared" si="18"/>
        <v>17</v>
      </c>
      <c r="B25" s="62">
        <v>28184.81</v>
      </c>
      <c r="C25" s="63"/>
      <c r="D25" s="62">
        <f t="shared" si="0"/>
        <v>37933.935779000007</v>
      </c>
      <c r="E25" s="66">
        <f t="shared" si="1"/>
        <v>940.3577048778011</v>
      </c>
      <c r="F25" s="62">
        <f t="shared" si="2"/>
        <v>3161.1613149166669</v>
      </c>
      <c r="G25" s="66">
        <f t="shared" si="3"/>
        <v>78.363142073150087</v>
      </c>
      <c r="H25" s="62">
        <f t="shared" si="4"/>
        <v>0</v>
      </c>
      <c r="I25" s="66">
        <f t="shared" si="5"/>
        <v>0</v>
      </c>
      <c r="J25" s="62">
        <f t="shared" si="6"/>
        <v>0</v>
      </c>
      <c r="K25" s="66">
        <f t="shared" si="7"/>
        <v>0</v>
      </c>
      <c r="L25" s="79">
        <f t="shared" si="8"/>
        <v>19.197335920546561</v>
      </c>
      <c r="M25" s="80">
        <f t="shared" si="9"/>
        <v>0.47588952676002072</v>
      </c>
      <c r="N25" s="79">
        <f t="shared" si="10"/>
        <v>9.5986679602732803</v>
      </c>
      <c r="O25" s="80">
        <f t="shared" si="11"/>
        <v>0.23794476338001036</v>
      </c>
      <c r="P25" s="79">
        <f t="shared" si="12"/>
        <v>3.8394671841093122</v>
      </c>
      <c r="Q25" s="80">
        <f t="shared" si="13"/>
        <v>9.5177905352004155E-2</v>
      </c>
      <c r="R25" s="24">
        <f t="shared" si="14"/>
        <v>19.197335920546561</v>
      </c>
      <c r="S25" s="24">
        <f t="shared" si="15"/>
        <v>0.47588952676002072</v>
      </c>
      <c r="T25" s="79">
        <f t="shared" si="16"/>
        <v>18.237469124519233</v>
      </c>
      <c r="U25" s="80">
        <f t="shared" si="17"/>
        <v>0.4520950504220197</v>
      </c>
      <c r="W25" s="37"/>
    </row>
    <row r="26" spans="1:23" x14ac:dyDescent="0.3">
      <c r="A26" s="17">
        <f t="shared" si="18"/>
        <v>18</v>
      </c>
      <c r="B26" s="62">
        <v>29260.29</v>
      </c>
      <c r="C26" s="63"/>
      <c r="D26" s="62">
        <f t="shared" si="0"/>
        <v>39381.424311000002</v>
      </c>
      <c r="E26" s="66">
        <f t="shared" si="1"/>
        <v>976.2400083044331</v>
      </c>
      <c r="F26" s="62">
        <f t="shared" si="2"/>
        <v>3281.7853592500005</v>
      </c>
      <c r="G26" s="66">
        <f t="shared" si="3"/>
        <v>81.353334025369435</v>
      </c>
      <c r="H26" s="62">
        <f t="shared" si="4"/>
        <v>0</v>
      </c>
      <c r="I26" s="66">
        <f t="shared" si="5"/>
        <v>0</v>
      </c>
      <c r="J26" s="62">
        <f t="shared" si="6"/>
        <v>0</v>
      </c>
      <c r="K26" s="66">
        <f t="shared" si="7"/>
        <v>0</v>
      </c>
      <c r="L26" s="79">
        <f t="shared" si="8"/>
        <v>19.929870602732795</v>
      </c>
      <c r="M26" s="80">
        <f t="shared" si="9"/>
        <v>0.49404858719859979</v>
      </c>
      <c r="N26" s="79">
        <f t="shared" si="10"/>
        <v>9.9649353013663973</v>
      </c>
      <c r="O26" s="80">
        <f t="shared" si="11"/>
        <v>0.24702429359929989</v>
      </c>
      <c r="P26" s="79">
        <f t="shared" si="12"/>
        <v>3.9859741205465591</v>
      </c>
      <c r="Q26" s="80">
        <f t="shared" si="13"/>
        <v>9.880971743971996E-2</v>
      </c>
      <c r="R26" s="24">
        <f t="shared" si="14"/>
        <v>19.929870602732795</v>
      </c>
      <c r="S26" s="24">
        <f t="shared" si="15"/>
        <v>0.49404858719859979</v>
      </c>
      <c r="T26" s="79">
        <f t="shared" si="16"/>
        <v>18.933377072596155</v>
      </c>
      <c r="U26" s="80">
        <f t="shared" si="17"/>
        <v>0.46934615783866979</v>
      </c>
      <c r="W26" s="37"/>
    </row>
    <row r="27" spans="1:23" x14ac:dyDescent="0.3">
      <c r="A27" s="17">
        <f t="shared" si="18"/>
        <v>19</v>
      </c>
      <c r="B27" s="62">
        <v>29271.99</v>
      </c>
      <c r="C27" s="63"/>
      <c r="D27" s="62">
        <f t="shared" si="0"/>
        <v>39397.171341000008</v>
      </c>
      <c r="E27" s="66">
        <f t="shared" si="1"/>
        <v>976.6303669815743</v>
      </c>
      <c r="F27" s="62">
        <f t="shared" si="2"/>
        <v>3283.0976117500004</v>
      </c>
      <c r="G27" s="66">
        <f t="shared" si="3"/>
        <v>81.385863915131182</v>
      </c>
      <c r="H27" s="62">
        <f t="shared" si="4"/>
        <v>0</v>
      </c>
      <c r="I27" s="66">
        <f t="shared" si="5"/>
        <v>0</v>
      </c>
      <c r="J27" s="62">
        <f t="shared" si="6"/>
        <v>0</v>
      </c>
      <c r="K27" s="66">
        <f t="shared" si="7"/>
        <v>0</v>
      </c>
      <c r="L27" s="79">
        <f t="shared" si="8"/>
        <v>19.937839747469638</v>
      </c>
      <c r="M27" s="80">
        <f t="shared" si="9"/>
        <v>0.49424613713642418</v>
      </c>
      <c r="N27" s="79">
        <f t="shared" si="10"/>
        <v>9.9689198737348192</v>
      </c>
      <c r="O27" s="80">
        <f t="shared" si="11"/>
        <v>0.24712306856821209</v>
      </c>
      <c r="P27" s="79">
        <f t="shared" si="12"/>
        <v>3.9875679494939278</v>
      </c>
      <c r="Q27" s="80">
        <f t="shared" si="13"/>
        <v>9.8849227427284844E-2</v>
      </c>
      <c r="R27" s="24">
        <f t="shared" si="14"/>
        <v>19.937839747469638</v>
      </c>
      <c r="S27" s="24">
        <f t="shared" si="15"/>
        <v>0.49424613713642418</v>
      </c>
      <c r="T27" s="79">
        <f t="shared" si="16"/>
        <v>18.940947760096158</v>
      </c>
      <c r="U27" s="80">
        <f t="shared" si="17"/>
        <v>0.46953383027960305</v>
      </c>
      <c r="W27" s="37"/>
    </row>
    <row r="28" spans="1:23" x14ac:dyDescent="0.3">
      <c r="A28" s="17">
        <f t="shared" si="18"/>
        <v>20</v>
      </c>
      <c r="B28" s="62">
        <v>30347.439999999999</v>
      </c>
      <c r="C28" s="63"/>
      <c r="D28" s="62">
        <f t="shared" si="0"/>
        <v>40844.619495999999</v>
      </c>
      <c r="E28" s="66">
        <f t="shared" si="1"/>
        <v>1012.5116694885213</v>
      </c>
      <c r="F28" s="62">
        <f t="shared" si="2"/>
        <v>3403.7182913333336</v>
      </c>
      <c r="G28" s="66">
        <f t="shared" si="3"/>
        <v>84.375972457376776</v>
      </c>
      <c r="H28" s="62">
        <f t="shared" si="4"/>
        <v>0</v>
      </c>
      <c r="I28" s="66">
        <f t="shared" si="5"/>
        <v>0</v>
      </c>
      <c r="J28" s="62">
        <f t="shared" si="6"/>
        <v>0</v>
      </c>
      <c r="K28" s="66">
        <f t="shared" si="7"/>
        <v>0</v>
      </c>
      <c r="L28" s="79">
        <f t="shared" si="8"/>
        <v>20.670353995951416</v>
      </c>
      <c r="M28" s="80">
        <f t="shared" si="9"/>
        <v>0.51240469103670105</v>
      </c>
      <c r="N28" s="79">
        <f t="shared" si="10"/>
        <v>10.335176997975708</v>
      </c>
      <c r="O28" s="80">
        <f t="shared" si="11"/>
        <v>0.25620234551835053</v>
      </c>
      <c r="P28" s="79">
        <f t="shared" si="12"/>
        <v>4.1340707991902832</v>
      </c>
      <c r="Q28" s="80">
        <f t="shared" si="13"/>
        <v>0.10248093820734021</v>
      </c>
      <c r="R28" s="24">
        <f t="shared" si="14"/>
        <v>20.670353995951416</v>
      </c>
      <c r="S28" s="24">
        <f t="shared" si="15"/>
        <v>0.51240469103670105</v>
      </c>
      <c r="T28" s="79">
        <f t="shared" si="16"/>
        <v>19.636836296153845</v>
      </c>
      <c r="U28" s="80">
        <f t="shared" si="17"/>
        <v>0.48678445648486596</v>
      </c>
      <c r="W28" s="37"/>
    </row>
    <row r="29" spans="1:23" x14ac:dyDescent="0.3">
      <c r="A29" s="17">
        <f t="shared" si="18"/>
        <v>21</v>
      </c>
      <c r="B29" s="62">
        <v>30359.13</v>
      </c>
      <c r="C29" s="63"/>
      <c r="D29" s="62">
        <f t="shared" si="0"/>
        <v>40860.353067000004</v>
      </c>
      <c r="E29" s="66">
        <f t="shared" si="1"/>
        <v>1012.9016945257674</v>
      </c>
      <c r="F29" s="62">
        <f t="shared" si="2"/>
        <v>3405.0294222500006</v>
      </c>
      <c r="G29" s="66">
        <f t="shared" si="3"/>
        <v>84.408474543813952</v>
      </c>
      <c r="H29" s="62">
        <f t="shared" si="4"/>
        <v>0</v>
      </c>
      <c r="I29" s="66">
        <f t="shared" si="5"/>
        <v>0</v>
      </c>
      <c r="J29" s="62">
        <f t="shared" si="6"/>
        <v>0</v>
      </c>
      <c r="K29" s="66">
        <f t="shared" si="7"/>
        <v>0</v>
      </c>
      <c r="L29" s="79">
        <f t="shared" si="8"/>
        <v>20.678316329453445</v>
      </c>
      <c r="M29" s="80">
        <f t="shared" si="9"/>
        <v>0.51260207212842479</v>
      </c>
      <c r="N29" s="79">
        <f t="shared" si="10"/>
        <v>10.339158164726722</v>
      </c>
      <c r="O29" s="80">
        <f t="shared" si="11"/>
        <v>0.2563010360642124</v>
      </c>
      <c r="P29" s="79">
        <f t="shared" si="12"/>
        <v>4.1356632658906891</v>
      </c>
      <c r="Q29" s="80">
        <f t="shared" si="13"/>
        <v>0.10252041442568496</v>
      </c>
      <c r="R29" s="24">
        <f t="shared" si="14"/>
        <v>20.678316329453445</v>
      </c>
      <c r="S29" s="24">
        <f t="shared" si="15"/>
        <v>0.51260207212842479</v>
      </c>
      <c r="T29" s="79">
        <f t="shared" si="16"/>
        <v>19.64440051298077</v>
      </c>
      <c r="U29" s="80">
        <f t="shared" si="17"/>
        <v>0.48697196852200353</v>
      </c>
      <c r="W29" s="37"/>
    </row>
    <row r="30" spans="1:23" x14ac:dyDescent="0.3">
      <c r="A30" s="17">
        <f t="shared" si="18"/>
        <v>22</v>
      </c>
      <c r="B30" s="62">
        <v>31434.61</v>
      </c>
      <c r="C30" s="63"/>
      <c r="D30" s="62">
        <f t="shared" si="0"/>
        <v>42307.841599000007</v>
      </c>
      <c r="E30" s="66">
        <f t="shared" si="1"/>
        <v>1048.7839979523997</v>
      </c>
      <c r="F30" s="62">
        <f t="shared" si="2"/>
        <v>3525.6534665833333</v>
      </c>
      <c r="G30" s="66">
        <f t="shared" si="3"/>
        <v>87.398666496033286</v>
      </c>
      <c r="H30" s="62">
        <f t="shared" si="4"/>
        <v>0</v>
      </c>
      <c r="I30" s="66">
        <f t="shared" si="5"/>
        <v>0</v>
      </c>
      <c r="J30" s="62">
        <f t="shared" si="6"/>
        <v>0</v>
      </c>
      <c r="K30" s="66">
        <f t="shared" si="7"/>
        <v>0</v>
      </c>
      <c r="L30" s="79">
        <f t="shared" si="8"/>
        <v>21.410851011639679</v>
      </c>
      <c r="M30" s="80">
        <f t="shared" si="9"/>
        <v>0.53076113256700386</v>
      </c>
      <c r="N30" s="79">
        <f t="shared" si="10"/>
        <v>10.705425505819839</v>
      </c>
      <c r="O30" s="80">
        <f t="shared" si="11"/>
        <v>0.26538056628350193</v>
      </c>
      <c r="P30" s="79">
        <f t="shared" si="12"/>
        <v>4.2821702023279355</v>
      </c>
      <c r="Q30" s="80">
        <f t="shared" si="13"/>
        <v>0.10615222651340077</v>
      </c>
      <c r="R30" s="24">
        <f t="shared" si="14"/>
        <v>21.410851011639675</v>
      </c>
      <c r="S30" s="24">
        <f t="shared" si="15"/>
        <v>0.53076113256700375</v>
      </c>
      <c r="T30" s="79">
        <f t="shared" si="16"/>
        <v>20.340308461057695</v>
      </c>
      <c r="U30" s="80">
        <f t="shared" si="17"/>
        <v>0.50422307593865368</v>
      </c>
      <c r="W30" s="37"/>
    </row>
    <row r="31" spans="1:23" x14ac:dyDescent="0.3">
      <c r="A31" s="17">
        <f t="shared" si="18"/>
        <v>23</v>
      </c>
      <c r="B31" s="62">
        <v>32521.759999999998</v>
      </c>
      <c r="C31" s="63"/>
      <c r="D31" s="62">
        <f t="shared" si="0"/>
        <v>43771.036784000004</v>
      </c>
      <c r="E31" s="66">
        <f t="shared" si="1"/>
        <v>1085.0556591364877</v>
      </c>
      <c r="F31" s="62">
        <f t="shared" si="2"/>
        <v>3647.5863986666668</v>
      </c>
      <c r="G31" s="66">
        <f t="shared" si="3"/>
        <v>90.421304928040641</v>
      </c>
      <c r="H31" s="62">
        <f t="shared" si="4"/>
        <v>0</v>
      </c>
      <c r="I31" s="66">
        <f t="shared" si="5"/>
        <v>0</v>
      </c>
      <c r="J31" s="62">
        <f t="shared" si="6"/>
        <v>0</v>
      </c>
      <c r="K31" s="66">
        <f t="shared" si="7"/>
        <v>0</v>
      </c>
      <c r="L31" s="79">
        <f t="shared" si="8"/>
        <v>22.1513344048583</v>
      </c>
      <c r="M31" s="80">
        <f t="shared" si="9"/>
        <v>0.54911723640510512</v>
      </c>
      <c r="N31" s="79">
        <f t="shared" si="10"/>
        <v>11.07566720242915</v>
      </c>
      <c r="O31" s="80">
        <f t="shared" si="11"/>
        <v>0.27455861820255256</v>
      </c>
      <c r="P31" s="79">
        <f t="shared" si="12"/>
        <v>4.4302668809716597</v>
      </c>
      <c r="Q31" s="80">
        <f t="shared" si="13"/>
        <v>0.10982344728102102</v>
      </c>
      <c r="R31" s="24">
        <f t="shared" si="14"/>
        <v>22.1513344048583</v>
      </c>
      <c r="S31" s="24">
        <f t="shared" si="15"/>
        <v>0.54911723640510512</v>
      </c>
      <c r="T31" s="79">
        <f t="shared" si="16"/>
        <v>21.043767684615386</v>
      </c>
      <c r="U31" s="80">
        <f t="shared" si="17"/>
        <v>0.52166137458484985</v>
      </c>
      <c r="W31" s="37"/>
    </row>
    <row r="32" spans="1:23" x14ac:dyDescent="0.3">
      <c r="A32" s="17">
        <f t="shared" si="18"/>
        <v>24</v>
      </c>
      <c r="B32" s="62">
        <v>33597.24</v>
      </c>
      <c r="C32" s="63"/>
      <c r="D32" s="62">
        <f t="shared" si="0"/>
        <v>45218.525315999999</v>
      </c>
      <c r="E32" s="66">
        <f t="shared" si="1"/>
        <v>1120.93796256312</v>
      </c>
      <c r="F32" s="62">
        <f t="shared" si="2"/>
        <v>3768.2104430000004</v>
      </c>
      <c r="G32" s="66">
        <f t="shared" si="3"/>
        <v>93.411496880260003</v>
      </c>
      <c r="H32" s="62">
        <f t="shared" si="4"/>
        <v>0</v>
      </c>
      <c r="I32" s="66">
        <f t="shared" si="5"/>
        <v>0</v>
      </c>
      <c r="J32" s="62">
        <f t="shared" si="6"/>
        <v>0</v>
      </c>
      <c r="K32" s="66">
        <f t="shared" si="7"/>
        <v>0</v>
      </c>
      <c r="L32" s="79">
        <f t="shared" si="8"/>
        <v>22.883869087044534</v>
      </c>
      <c r="M32" s="80">
        <f t="shared" si="9"/>
        <v>0.56727629684368419</v>
      </c>
      <c r="N32" s="79">
        <f t="shared" si="10"/>
        <v>11.441934543522267</v>
      </c>
      <c r="O32" s="80">
        <f t="shared" si="11"/>
        <v>0.2836381484218421</v>
      </c>
      <c r="P32" s="79">
        <f t="shared" si="12"/>
        <v>4.576773817408907</v>
      </c>
      <c r="Q32" s="80">
        <f t="shared" si="13"/>
        <v>0.11345525936873684</v>
      </c>
      <c r="R32" s="24">
        <f t="shared" si="14"/>
        <v>22.883869087044538</v>
      </c>
      <c r="S32" s="24">
        <f t="shared" si="15"/>
        <v>0.56727629684368419</v>
      </c>
      <c r="T32" s="79">
        <f t="shared" si="16"/>
        <v>21.739675632692308</v>
      </c>
      <c r="U32" s="80">
        <f t="shared" si="17"/>
        <v>0.53891248200149999</v>
      </c>
      <c r="W32" s="37"/>
    </row>
    <row r="33" spans="1:23" x14ac:dyDescent="0.3">
      <c r="A33" s="17">
        <f t="shared" si="18"/>
        <v>25</v>
      </c>
      <c r="B33" s="62">
        <v>33608.9</v>
      </c>
      <c r="C33" s="63"/>
      <c r="D33" s="62">
        <f t="shared" si="0"/>
        <v>45234.218510000006</v>
      </c>
      <c r="E33" s="66">
        <f t="shared" si="1"/>
        <v>1121.3269866806811</v>
      </c>
      <c r="F33" s="62">
        <f t="shared" si="2"/>
        <v>3769.518209166667</v>
      </c>
      <c r="G33" s="66">
        <f t="shared" si="3"/>
        <v>93.443915556723411</v>
      </c>
      <c r="H33" s="62">
        <f t="shared" si="4"/>
        <v>0</v>
      </c>
      <c r="I33" s="66">
        <f t="shared" si="5"/>
        <v>0</v>
      </c>
      <c r="J33" s="62">
        <f t="shared" si="6"/>
        <v>0</v>
      </c>
      <c r="K33" s="66">
        <f t="shared" si="7"/>
        <v>0</v>
      </c>
      <c r="L33" s="79">
        <f t="shared" si="8"/>
        <v>22.89181098684211</v>
      </c>
      <c r="M33" s="80">
        <f t="shared" si="9"/>
        <v>0.56747317139710585</v>
      </c>
      <c r="N33" s="79">
        <f t="shared" si="10"/>
        <v>11.445905493421055</v>
      </c>
      <c r="O33" s="80">
        <f t="shared" si="11"/>
        <v>0.28373658569855292</v>
      </c>
      <c r="P33" s="79">
        <f t="shared" si="12"/>
        <v>4.5783621973684223</v>
      </c>
      <c r="Q33" s="80">
        <f t="shared" si="13"/>
        <v>0.11349463427942118</v>
      </c>
      <c r="R33" s="24">
        <f t="shared" si="14"/>
        <v>22.891810986842106</v>
      </c>
      <c r="S33" s="24">
        <f t="shared" si="15"/>
        <v>0.56747317139710574</v>
      </c>
      <c r="T33" s="79">
        <f t="shared" si="16"/>
        <v>21.747220437500005</v>
      </c>
      <c r="U33" s="80">
        <f t="shared" si="17"/>
        <v>0.53909951282725055</v>
      </c>
      <c r="W33" s="37"/>
    </row>
    <row r="34" spans="1:23" x14ac:dyDescent="0.3">
      <c r="A34" s="17">
        <f t="shared" si="18"/>
        <v>26</v>
      </c>
      <c r="B34" s="62">
        <v>33608.9</v>
      </c>
      <c r="C34" s="63"/>
      <c r="D34" s="62">
        <f t="shared" si="0"/>
        <v>45234.218510000006</v>
      </c>
      <c r="E34" s="66">
        <f t="shared" si="1"/>
        <v>1121.3269866806811</v>
      </c>
      <c r="F34" s="62">
        <f t="shared" si="2"/>
        <v>3769.518209166667</v>
      </c>
      <c r="G34" s="66">
        <f t="shared" si="3"/>
        <v>93.443915556723411</v>
      </c>
      <c r="H34" s="62">
        <f t="shared" si="4"/>
        <v>0</v>
      </c>
      <c r="I34" s="66">
        <f t="shared" si="5"/>
        <v>0</v>
      </c>
      <c r="J34" s="62">
        <f t="shared" si="6"/>
        <v>0</v>
      </c>
      <c r="K34" s="66">
        <f t="shared" si="7"/>
        <v>0</v>
      </c>
      <c r="L34" s="79">
        <f t="shared" si="8"/>
        <v>22.89181098684211</v>
      </c>
      <c r="M34" s="80">
        <f t="shared" si="9"/>
        <v>0.56747317139710585</v>
      </c>
      <c r="N34" s="79">
        <f t="shared" si="10"/>
        <v>11.445905493421055</v>
      </c>
      <c r="O34" s="80">
        <f t="shared" si="11"/>
        <v>0.28373658569855292</v>
      </c>
      <c r="P34" s="79">
        <f t="shared" si="12"/>
        <v>4.5783621973684223</v>
      </c>
      <c r="Q34" s="80">
        <f t="shared" si="13"/>
        <v>0.11349463427942118</v>
      </c>
      <c r="R34" s="24">
        <f t="shared" si="14"/>
        <v>22.891810986842106</v>
      </c>
      <c r="S34" s="24">
        <f t="shared" si="15"/>
        <v>0.56747317139710574</v>
      </c>
      <c r="T34" s="79">
        <f t="shared" si="16"/>
        <v>21.747220437500005</v>
      </c>
      <c r="U34" s="80">
        <f t="shared" si="17"/>
        <v>0.53909951282725055</v>
      </c>
      <c r="W34" s="37"/>
    </row>
    <row r="35" spans="1:23" x14ac:dyDescent="0.3">
      <c r="A35" s="17">
        <f t="shared" si="18"/>
        <v>27</v>
      </c>
      <c r="B35" s="62">
        <v>33620.6</v>
      </c>
      <c r="C35" s="63"/>
      <c r="D35" s="62">
        <f t="shared" si="0"/>
        <v>45249.965540000005</v>
      </c>
      <c r="E35" s="66">
        <f t="shared" si="1"/>
        <v>1121.7173453578221</v>
      </c>
      <c r="F35" s="62">
        <f t="shared" si="2"/>
        <v>3770.8304616666669</v>
      </c>
      <c r="G35" s="66">
        <f t="shared" si="3"/>
        <v>93.476445446485158</v>
      </c>
      <c r="H35" s="62">
        <f t="shared" si="4"/>
        <v>0</v>
      </c>
      <c r="I35" s="66">
        <f t="shared" si="5"/>
        <v>0</v>
      </c>
      <c r="J35" s="62">
        <f t="shared" si="6"/>
        <v>0</v>
      </c>
      <c r="K35" s="66">
        <f t="shared" si="7"/>
        <v>0</v>
      </c>
      <c r="L35" s="79">
        <f t="shared" si="8"/>
        <v>22.89978013157895</v>
      </c>
      <c r="M35" s="80">
        <f t="shared" si="9"/>
        <v>0.56767072133493024</v>
      </c>
      <c r="N35" s="79">
        <f t="shared" si="10"/>
        <v>11.449890065789475</v>
      </c>
      <c r="O35" s="80">
        <f t="shared" si="11"/>
        <v>0.28383536066746512</v>
      </c>
      <c r="P35" s="79">
        <f t="shared" si="12"/>
        <v>4.5799560263157897</v>
      </c>
      <c r="Q35" s="80">
        <f t="shared" si="13"/>
        <v>0.11353414426698603</v>
      </c>
      <c r="R35" s="24">
        <f t="shared" si="14"/>
        <v>22.899780131578947</v>
      </c>
      <c r="S35" s="24">
        <f t="shared" si="15"/>
        <v>0.56767072133493013</v>
      </c>
      <c r="T35" s="79">
        <f t="shared" si="16"/>
        <v>21.754791125000001</v>
      </c>
      <c r="U35" s="80">
        <f t="shared" si="17"/>
        <v>0.53928718526818364</v>
      </c>
      <c r="W35" s="37"/>
    </row>
    <row r="36" spans="1:23" x14ac:dyDescent="0.3">
      <c r="A36" s="25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5"/>
      <c r="S36" s="25"/>
      <c r="T36" s="64"/>
      <c r="U36" s="65"/>
    </row>
  </sheetData>
  <dataConsolidate/>
  <mergeCells count="286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85546875" style="1" bestFit="1" customWidth="1"/>
    <col min="24" max="16384" width="8.85546875" style="1"/>
  </cols>
  <sheetData>
    <row r="1" spans="1:23" ht="16.5" x14ac:dyDescent="0.3">
      <c r="A1" s="5" t="s">
        <v>34</v>
      </c>
      <c r="B1" s="5" t="s">
        <v>1</v>
      </c>
      <c r="C1" s="5" t="s">
        <v>76</v>
      </c>
      <c r="D1" s="5"/>
      <c r="E1" s="6"/>
      <c r="G1" s="5"/>
      <c r="H1" s="5"/>
      <c r="N1" s="35">
        <f>Inhoud!$C$3</f>
        <v>43374</v>
      </c>
      <c r="Q1" s="8" t="s">
        <v>33</v>
      </c>
    </row>
    <row r="2" spans="1:23" x14ac:dyDescent="0.3">
      <c r="A2" s="8"/>
      <c r="T2" s="1" t="s">
        <v>4</v>
      </c>
      <c r="U2" s="12">
        <f>'LOG4'!$U$2</f>
        <v>1.3459000000000001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</row>
    <row r="4" spans="1:23" x14ac:dyDescent="0.3">
      <c r="A4" s="13"/>
      <c r="B4" s="69" t="s">
        <v>5</v>
      </c>
      <c r="C4" s="70"/>
      <c r="D4" s="70"/>
      <c r="E4" s="71"/>
      <c r="F4" s="14" t="s">
        <v>6</v>
      </c>
      <c r="G4" s="15"/>
      <c r="H4" s="69" t="s">
        <v>7</v>
      </c>
      <c r="I4" s="68"/>
      <c r="J4" s="69" t="s">
        <v>8</v>
      </c>
      <c r="K4" s="71"/>
      <c r="L4" s="69" t="s">
        <v>9</v>
      </c>
      <c r="M4" s="70"/>
      <c r="N4" s="70"/>
      <c r="O4" s="70"/>
      <c r="P4" s="70"/>
      <c r="Q4" s="71"/>
      <c r="R4" s="16" t="s">
        <v>10</v>
      </c>
      <c r="S4" s="16"/>
      <c r="T4" s="16"/>
      <c r="U4" s="15"/>
    </row>
    <row r="5" spans="1:23" x14ac:dyDescent="0.3">
      <c r="A5" s="17"/>
      <c r="B5" s="75">
        <v>1</v>
      </c>
      <c r="C5" s="76"/>
      <c r="D5" s="75"/>
      <c r="E5" s="76"/>
      <c r="F5" s="75"/>
      <c r="G5" s="76"/>
      <c r="H5" s="75"/>
      <c r="I5" s="76"/>
      <c r="J5" s="85" t="s">
        <v>11</v>
      </c>
      <c r="K5" s="76"/>
      <c r="L5" s="85" t="s">
        <v>12</v>
      </c>
      <c r="M5" s="86"/>
      <c r="N5" s="86"/>
      <c r="O5" s="86"/>
      <c r="P5" s="86"/>
      <c r="Q5" s="76"/>
      <c r="R5" s="18"/>
      <c r="S5" s="18"/>
      <c r="T5" s="84" t="s">
        <v>13</v>
      </c>
      <c r="U5" s="76"/>
    </row>
    <row r="6" spans="1:23" x14ac:dyDescent="0.3">
      <c r="A6" s="17"/>
      <c r="B6" s="72" t="s">
        <v>14</v>
      </c>
      <c r="C6" s="73"/>
      <c r="D6" s="83">
        <f>Inhoud!$C$3</f>
        <v>43374</v>
      </c>
      <c r="E6" s="78"/>
      <c r="F6" s="19">
        <f>D6</f>
        <v>43374</v>
      </c>
      <c r="G6" s="20"/>
      <c r="H6" s="77"/>
      <c r="I6" s="78"/>
      <c r="J6" s="77"/>
      <c r="K6" s="78"/>
      <c r="L6" s="21">
        <v>1</v>
      </c>
      <c r="M6" s="18"/>
      <c r="N6" s="22">
        <v>0.5</v>
      </c>
      <c r="O6" s="18"/>
      <c r="P6" s="74">
        <v>0.2</v>
      </c>
      <c r="Q6" s="73"/>
      <c r="R6" s="18" t="s">
        <v>7</v>
      </c>
      <c r="S6" s="18"/>
      <c r="T6" s="18"/>
      <c r="U6" s="23"/>
    </row>
    <row r="7" spans="1:23" x14ac:dyDescent="0.3">
      <c r="A7" s="17"/>
      <c r="B7" s="69"/>
      <c r="C7" s="71"/>
      <c r="D7" s="67"/>
      <c r="E7" s="68"/>
      <c r="F7" s="59"/>
      <c r="G7" s="60"/>
      <c r="H7" s="61"/>
      <c r="I7" s="60"/>
      <c r="J7" s="61"/>
      <c r="K7" s="60"/>
      <c r="L7" s="89"/>
      <c r="M7" s="90"/>
      <c r="N7" s="67"/>
      <c r="O7" s="68"/>
      <c r="P7" s="67"/>
      <c r="Q7" s="68"/>
      <c r="R7" s="13"/>
      <c r="S7" s="13"/>
      <c r="T7" s="67"/>
      <c r="U7" s="68"/>
    </row>
    <row r="8" spans="1:23" x14ac:dyDescent="0.3">
      <c r="A8" s="17">
        <v>0</v>
      </c>
      <c r="B8" s="62">
        <v>15985.49</v>
      </c>
      <c r="C8" s="63"/>
      <c r="D8" s="62">
        <f t="shared" ref="D8:D35" si="0">B8*$U$2</f>
        <v>21514.870991</v>
      </c>
      <c r="E8" s="66">
        <f t="shared" ref="E8:E35" si="1">D8/40.3399</f>
        <v>533.33972050005082</v>
      </c>
      <c r="F8" s="81">
        <f t="shared" ref="F8:F35" si="2">B8/12*$U$2</f>
        <v>1792.9059159166668</v>
      </c>
      <c r="G8" s="82">
        <f t="shared" ref="G8:G35" si="3">F8/40.3399</f>
        <v>44.44497670833757</v>
      </c>
      <c r="H8" s="81">
        <f t="shared" ref="H8:H35" si="4">((B8&lt;19968.2)*913.03+(B8&gt;19968.2)*(B8&lt;20424.71)*(20424.71-B8+456.51)+(B8&gt;20424.71)*(B8&lt;22659.62)*456.51+(B8&gt;22659.62)*(B8&lt;23116.13)*(23116.13-B8))/12*$U$2</f>
        <v>102.40392308333332</v>
      </c>
      <c r="I8" s="82">
        <f t="shared" ref="I8:I35" si="5">H8/40.3399</f>
        <v>2.538526944373519</v>
      </c>
      <c r="J8" s="81">
        <f t="shared" ref="J8:J35" si="6">((B8&lt;19968.2)*456.51+(B8&gt;19968.2)*(B8&lt;20196.46)*(20196.46-B8+228.26)+(B8&gt;20196.46)*(B8&lt;22659.62)*228.26+(B8&gt;22659.62)*(B8&lt;22887.88)*(22887.88-B8))/12*$U$2</f>
        <v>51.201400749999998</v>
      </c>
      <c r="K8" s="82">
        <f t="shared" ref="K8:K35" si="7">J8/40.3399</f>
        <v>1.2692495705244682</v>
      </c>
      <c r="L8" s="87">
        <f t="shared" ref="L8:L35" si="8">D8/1976</f>
        <v>10.888092606781376</v>
      </c>
      <c r="M8" s="88">
        <f t="shared" ref="M8:M35" si="9">L8/40.3399</f>
        <v>0.26990876543524839</v>
      </c>
      <c r="N8" s="79">
        <f t="shared" ref="N8:N35" si="10">L8/2</f>
        <v>5.4440463033906878</v>
      </c>
      <c r="O8" s="80">
        <f t="shared" ref="O8:O35" si="11">N8/40.3399</f>
        <v>0.13495438271762419</v>
      </c>
      <c r="P8" s="79">
        <f t="shared" ref="P8:P35" si="12">L8/5</f>
        <v>2.1776185213562753</v>
      </c>
      <c r="Q8" s="80">
        <f t="shared" ref="Q8:Q35" si="13">P8/40.3399</f>
        <v>5.398175308704968E-2</v>
      </c>
      <c r="R8" s="24">
        <f t="shared" ref="R8:R35" si="14">(F8+H8)/1976*12</f>
        <v>11.509978779352227</v>
      </c>
      <c r="S8" s="24">
        <f t="shared" ref="S8:S35" si="15">R8/40.3399</f>
        <v>0.28532492096788109</v>
      </c>
      <c r="T8" s="79">
        <f t="shared" ref="T8:T35" si="16">D8/2080</f>
        <v>10.343687976442308</v>
      </c>
      <c r="U8" s="80">
        <f t="shared" ref="U8:U35" si="17">T8/40.3399</f>
        <v>0.25641332716348597</v>
      </c>
      <c r="W8" s="37"/>
    </row>
    <row r="9" spans="1:23" x14ac:dyDescent="0.3">
      <c r="A9" s="17">
        <f t="shared" ref="A9:A35" si="18">+A8+1</f>
        <v>1</v>
      </c>
      <c r="B9" s="62">
        <v>16523.25</v>
      </c>
      <c r="C9" s="63"/>
      <c r="D9" s="62">
        <f t="shared" si="0"/>
        <v>22238.642175000001</v>
      </c>
      <c r="E9" s="66">
        <f t="shared" si="1"/>
        <v>551.28153949315697</v>
      </c>
      <c r="F9" s="81">
        <f t="shared" si="2"/>
        <v>1853.2201812500002</v>
      </c>
      <c r="G9" s="82">
        <f t="shared" si="3"/>
        <v>45.940128291096414</v>
      </c>
      <c r="H9" s="81">
        <f t="shared" si="4"/>
        <v>102.40392308333332</v>
      </c>
      <c r="I9" s="82">
        <f t="shared" si="5"/>
        <v>2.538526944373519</v>
      </c>
      <c r="J9" s="81">
        <f t="shared" si="6"/>
        <v>51.201400749999998</v>
      </c>
      <c r="K9" s="82">
        <f t="shared" si="7"/>
        <v>1.2692495705244682</v>
      </c>
      <c r="L9" s="87">
        <f t="shared" si="8"/>
        <v>11.25437357034413</v>
      </c>
      <c r="M9" s="88">
        <f t="shared" si="9"/>
        <v>0.27898863334673935</v>
      </c>
      <c r="N9" s="79">
        <f t="shared" si="10"/>
        <v>5.6271867851720652</v>
      </c>
      <c r="O9" s="80">
        <f t="shared" si="11"/>
        <v>0.13949431667336967</v>
      </c>
      <c r="P9" s="79">
        <f t="shared" si="12"/>
        <v>2.2508747140688259</v>
      </c>
      <c r="Q9" s="80">
        <f t="shared" si="13"/>
        <v>5.5797726669347861E-2</v>
      </c>
      <c r="R9" s="24">
        <f t="shared" si="14"/>
        <v>11.87625974291498</v>
      </c>
      <c r="S9" s="24">
        <f t="shared" si="15"/>
        <v>0.29440478887937205</v>
      </c>
      <c r="T9" s="79">
        <f t="shared" si="16"/>
        <v>10.691654891826923</v>
      </c>
      <c r="U9" s="80">
        <f t="shared" si="17"/>
        <v>0.26503920167940237</v>
      </c>
      <c r="W9" s="37"/>
    </row>
    <row r="10" spans="1:23" x14ac:dyDescent="0.3">
      <c r="A10" s="17">
        <f t="shared" si="18"/>
        <v>2</v>
      </c>
      <c r="B10" s="62">
        <v>17168.75</v>
      </c>
      <c r="C10" s="63"/>
      <c r="D10" s="62">
        <f t="shared" si="0"/>
        <v>23107.420625000002</v>
      </c>
      <c r="E10" s="66">
        <f t="shared" si="1"/>
        <v>572.81799471491013</v>
      </c>
      <c r="F10" s="62">
        <f t="shared" si="2"/>
        <v>1925.6183854166668</v>
      </c>
      <c r="G10" s="66">
        <f t="shared" si="3"/>
        <v>47.734832892909175</v>
      </c>
      <c r="H10" s="62">
        <f t="shared" si="4"/>
        <v>102.40392308333332</v>
      </c>
      <c r="I10" s="66">
        <f t="shared" si="5"/>
        <v>2.538526944373519</v>
      </c>
      <c r="J10" s="62">
        <f t="shared" si="6"/>
        <v>51.201400749999998</v>
      </c>
      <c r="K10" s="66">
        <f t="shared" si="7"/>
        <v>1.2692495705244682</v>
      </c>
      <c r="L10" s="79">
        <f t="shared" si="8"/>
        <v>11.69403877783401</v>
      </c>
      <c r="M10" s="80">
        <f t="shared" si="9"/>
        <v>0.2898876491472217</v>
      </c>
      <c r="N10" s="79">
        <f t="shared" si="10"/>
        <v>5.8470193889170048</v>
      </c>
      <c r="O10" s="80">
        <f t="shared" si="11"/>
        <v>0.14494382457361085</v>
      </c>
      <c r="P10" s="79">
        <f t="shared" si="12"/>
        <v>2.3388077555668021</v>
      </c>
      <c r="Q10" s="80">
        <f t="shared" si="13"/>
        <v>5.7977529829444346E-2</v>
      </c>
      <c r="R10" s="24">
        <f t="shared" si="14"/>
        <v>12.31592495040486</v>
      </c>
      <c r="S10" s="24">
        <f t="shared" si="15"/>
        <v>0.30530380467985441</v>
      </c>
      <c r="T10" s="79">
        <f t="shared" si="16"/>
        <v>11.109336838942308</v>
      </c>
      <c r="U10" s="80">
        <f t="shared" si="17"/>
        <v>0.27539326668986064</v>
      </c>
      <c r="W10" s="37"/>
    </row>
    <row r="11" spans="1:23" x14ac:dyDescent="0.3">
      <c r="A11" s="17">
        <f t="shared" si="18"/>
        <v>3</v>
      </c>
      <c r="B11" s="62">
        <v>17817.650000000001</v>
      </c>
      <c r="C11" s="63"/>
      <c r="D11" s="62">
        <f t="shared" si="0"/>
        <v>23980.775135000004</v>
      </c>
      <c r="E11" s="66">
        <f t="shared" si="1"/>
        <v>594.46788750096073</v>
      </c>
      <c r="F11" s="62">
        <f t="shared" si="2"/>
        <v>1998.397927916667</v>
      </c>
      <c r="G11" s="66">
        <f t="shared" si="3"/>
        <v>49.538990625080054</v>
      </c>
      <c r="H11" s="62">
        <f t="shared" si="4"/>
        <v>102.40392308333332</v>
      </c>
      <c r="I11" s="66">
        <f t="shared" si="5"/>
        <v>2.538526944373519</v>
      </c>
      <c r="J11" s="62">
        <f t="shared" si="6"/>
        <v>51.201400749999998</v>
      </c>
      <c r="K11" s="66">
        <f t="shared" si="7"/>
        <v>1.2692495705244682</v>
      </c>
      <c r="L11" s="79">
        <f t="shared" si="8"/>
        <v>12.136019805161945</v>
      </c>
      <c r="M11" s="80">
        <f t="shared" si="9"/>
        <v>0.30084407262194368</v>
      </c>
      <c r="N11" s="79">
        <f t="shared" si="10"/>
        <v>6.0680099025809726</v>
      </c>
      <c r="O11" s="80">
        <f t="shared" si="11"/>
        <v>0.15042203631097184</v>
      </c>
      <c r="P11" s="79">
        <f t="shared" si="12"/>
        <v>2.4272039610323892</v>
      </c>
      <c r="Q11" s="80">
        <f t="shared" si="13"/>
        <v>6.0168814524388735E-2</v>
      </c>
      <c r="R11" s="24">
        <f t="shared" si="14"/>
        <v>12.757905977732795</v>
      </c>
      <c r="S11" s="24">
        <f t="shared" si="15"/>
        <v>0.31626022815457638</v>
      </c>
      <c r="T11" s="79">
        <f t="shared" si="16"/>
        <v>11.529218814903848</v>
      </c>
      <c r="U11" s="80">
        <f t="shared" si="17"/>
        <v>0.28580186899084647</v>
      </c>
      <c r="W11" s="37"/>
    </row>
    <row r="12" spans="1:23" x14ac:dyDescent="0.3">
      <c r="A12" s="17">
        <f t="shared" si="18"/>
        <v>4</v>
      </c>
      <c r="B12" s="62">
        <v>18461.009999999998</v>
      </c>
      <c r="C12" s="63"/>
      <c r="D12" s="62">
        <f t="shared" si="0"/>
        <v>24846.673359</v>
      </c>
      <c r="E12" s="66">
        <f t="shared" si="1"/>
        <v>615.93294378518544</v>
      </c>
      <c r="F12" s="62">
        <f t="shared" si="2"/>
        <v>2070.5561132499997</v>
      </c>
      <c r="G12" s="66">
        <f t="shared" si="3"/>
        <v>51.327745315432111</v>
      </c>
      <c r="H12" s="62">
        <f t="shared" si="4"/>
        <v>102.40392308333332</v>
      </c>
      <c r="I12" s="66">
        <f t="shared" si="5"/>
        <v>2.538526944373519</v>
      </c>
      <c r="J12" s="62">
        <f t="shared" si="6"/>
        <v>51.201400749999998</v>
      </c>
      <c r="K12" s="66">
        <f t="shared" si="7"/>
        <v>1.2692495705244682</v>
      </c>
      <c r="L12" s="79">
        <f t="shared" si="8"/>
        <v>12.574227408400811</v>
      </c>
      <c r="M12" s="80">
        <f t="shared" si="9"/>
        <v>0.3117069553568752</v>
      </c>
      <c r="N12" s="79">
        <f t="shared" si="10"/>
        <v>6.2871137042004053</v>
      </c>
      <c r="O12" s="80">
        <f t="shared" si="11"/>
        <v>0.1558534776784376</v>
      </c>
      <c r="P12" s="79">
        <f t="shared" si="12"/>
        <v>2.5148454816801622</v>
      </c>
      <c r="Q12" s="80">
        <f t="shared" si="13"/>
        <v>6.2341391071375048E-2</v>
      </c>
      <c r="R12" s="24">
        <f t="shared" si="14"/>
        <v>13.196113580971659</v>
      </c>
      <c r="S12" s="24">
        <f t="shared" si="15"/>
        <v>0.32712311088950785</v>
      </c>
      <c r="T12" s="79">
        <f t="shared" si="16"/>
        <v>11.94551603798077</v>
      </c>
      <c r="U12" s="80">
        <f t="shared" si="17"/>
        <v>0.29612160758903144</v>
      </c>
      <c r="W12" s="37"/>
    </row>
    <row r="13" spans="1:23" x14ac:dyDescent="0.3">
      <c r="A13" s="17">
        <f t="shared" si="18"/>
        <v>5</v>
      </c>
      <c r="B13" s="62">
        <v>18470.98</v>
      </c>
      <c r="C13" s="63"/>
      <c r="D13" s="62">
        <f t="shared" si="0"/>
        <v>24860.091982000002</v>
      </c>
      <c r="E13" s="66">
        <f t="shared" si="1"/>
        <v>616.26558276049275</v>
      </c>
      <c r="F13" s="62">
        <f t="shared" si="2"/>
        <v>2071.6743318333333</v>
      </c>
      <c r="G13" s="66">
        <f t="shared" si="3"/>
        <v>51.355465230041062</v>
      </c>
      <c r="H13" s="62">
        <f t="shared" si="4"/>
        <v>102.40392308333332</v>
      </c>
      <c r="I13" s="66">
        <f t="shared" si="5"/>
        <v>2.538526944373519</v>
      </c>
      <c r="J13" s="62">
        <f t="shared" si="6"/>
        <v>51.201400749999998</v>
      </c>
      <c r="K13" s="66">
        <f t="shared" si="7"/>
        <v>1.2692495705244682</v>
      </c>
      <c r="L13" s="79">
        <f t="shared" si="8"/>
        <v>12.581018209514172</v>
      </c>
      <c r="M13" s="80">
        <f t="shared" si="9"/>
        <v>0.31187529491927773</v>
      </c>
      <c r="N13" s="79">
        <f t="shared" si="10"/>
        <v>6.2905091047570858</v>
      </c>
      <c r="O13" s="80">
        <f t="shared" si="11"/>
        <v>0.15593764745963887</v>
      </c>
      <c r="P13" s="79">
        <f t="shared" si="12"/>
        <v>2.5162036419028344</v>
      </c>
      <c r="Q13" s="80">
        <f t="shared" si="13"/>
        <v>6.237505898385555E-2</v>
      </c>
      <c r="R13" s="24">
        <f t="shared" si="14"/>
        <v>13.20290438208502</v>
      </c>
      <c r="S13" s="24">
        <f t="shared" si="15"/>
        <v>0.32729145045191038</v>
      </c>
      <c r="T13" s="79">
        <f t="shared" si="16"/>
        <v>11.951967299038463</v>
      </c>
      <c r="U13" s="80">
        <f t="shared" si="17"/>
        <v>0.29628153017331382</v>
      </c>
      <c r="W13" s="37"/>
    </row>
    <row r="14" spans="1:23" x14ac:dyDescent="0.3">
      <c r="A14" s="17">
        <f t="shared" si="18"/>
        <v>6</v>
      </c>
      <c r="B14" s="62">
        <v>19387.97</v>
      </c>
      <c r="C14" s="63"/>
      <c r="D14" s="62">
        <f t="shared" si="0"/>
        <v>26094.268823000002</v>
      </c>
      <c r="E14" s="66">
        <f t="shared" si="1"/>
        <v>646.86002749139197</v>
      </c>
      <c r="F14" s="62">
        <f t="shared" si="2"/>
        <v>2174.5224019166667</v>
      </c>
      <c r="G14" s="66">
        <f t="shared" si="3"/>
        <v>53.905002290949326</v>
      </c>
      <c r="H14" s="62">
        <f t="shared" si="4"/>
        <v>102.40392308333332</v>
      </c>
      <c r="I14" s="66">
        <f t="shared" si="5"/>
        <v>2.538526944373519</v>
      </c>
      <c r="J14" s="62">
        <f t="shared" si="6"/>
        <v>51.201400749999998</v>
      </c>
      <c r="K14" s="66">
        <f t="shared" si="7"/>
        <v>1.2692495705244682</v>
      </c>
      <c r="L14" s="79">
        <f t="shared" si="8"/>
        <v>13.205601631072875</v>
      </c>
      <c r="M14" s="80">
        <f t="shared" si="9"/>
        <v>0.32735831350778943</v>
      </c>
      <c r="N14" s="79">
        <f t="shared" si="10"/>
        <v>6.6028008155364377</v>
      </c>
      <c r="O14" s="80">
        <f t="shared" si="11"/>
        <v>0.16367915675389472</v>
      </c>
      <c r="P14" s="79">
        <f t="shared" si="12"/>
        <v>2.6411203262145753</v>
      </c>
      <c r="Q14" s="80">
        <f t="shared" si="13"/>
        <v>6.5471662701557895E-2</v>
      </c>
      <c r="R14" s="24">
        <f t="shared" si="14"/>
        <v>13.827487803643724</v>
      </c>
      <c r="S14" s="24">
        <f t="shared" si="15"/>
        <v>0.34277446904042208</v>
      </c>
      <c r="T14" s="79">
        <f t="shared" si="16"/>
        <v>12.545321549519231</v>
      </c>
      <c r="U14" s="80">
        <f t="shared" si="17"/>
        <v>0.31099039783239996</v>
      </c>
      <c r="W14" s="37"/>
    </row>
    <row r="15" spans="1:23" x14ac:dyDescent="0.3">
      <c r="A15" s="17">
        <f t="shared" si="18"/>
        <v>7</v>
      </c>
      <c r="B15" s="62">
        <v>19397.93</v>
      </c>
      <c r="C15" s="63"/>
      <c r="D15" s="62">
        <f t="shared" si="0"/>
        <v>26107.673987000002</v>
      </c>
      <c r="E15" s="66">
        <f t="shared" si="1"/>
        <v>647.19233282680432</v>
      </c>
      <c r="F15" s="62">
        <f t="shared" si="2"/>
        <v>2175.6394989166665</v>
      </c>
      <c r="G15" s="66">
        <f t="shared" si="3"/>
        <v>53.932694402233679</v>
      </c>
      <c r="H15" s="62">
        <f t="shared" si="4"/>
        <v>102.40392308333332</v>
      </c>
      <c r="I15" s="66">
        <f t="shared" si="5"/>
        <v>2.538526944373519</v>
      </c>
      <c r="J15" s="62">
        <f t="shared" si="6"/>
        <v>51.201400749999998</v>
      </c>
      <c r="K15" s="66">
        <f t="shared" si="7"/>
        <v>1.2692495705244682</v>
      </c>
      <c r="L15" s="79">
        <f t="shared" si="8"/>
        <v>13.212385620951418</v>
      </c>
      <c r="M15" s="80">
        <f t="shared" si="9"/>
        <v>0.32752648422409125</v>
      </c>
      <c r="N15" s="79">
        <f t="shared" si="10"/>
        <v>6.6061928104757088</v>
      </c>
      <c r="O15" s="80">
        <f t="shared" si="11"/>
        <v>0.16376324211204563</v>
      </c>
      <c r="P15" s="79">
        <f t="shared" si="12"/>
        <v>2.6424771241902834</v>
      </c>
      <c r="Q15" s="80">
        <f t="shared" si="13"/>
        <v>6.5505296844818248E-2</v>
      </c>
      <c r="R15" s="24">
        <f t="shared" si="14"/>
        <v>13.834271793522266</v>
      </c>
      <c r="S15" s="24">
        <f t="shared" si="15"/>
        <v>0.3429426397567239</v>
      </c>
      <c r="T15" s="79">
        <f t="shared" si="16"/>
        <v>12.551766339903848</v>
      </c>
      <c r="U15" s="80">
        <f t="shared" si="17"/>
        <v>0.3111501600128867</v>
      </c>
      <c r="W15" s="37"/>
    </row>
    <row r="16" spans="1:23" x14ac:dyDescent="0.3">
      <c r="A16" s="17">
        <f t="shared" si="18"/>
        <v>8</v>
      </c>
      <c r="B16" s="62">
        <v>20314.89</v>
      </c>
      <c r="C16" s="63"/>
      <c r="D16" s="62">
        <f t="shared" si="0"/>
        <v>27341.810451000001</v>
      </c>
      <c r="E16" s="66">
        <f t="shared" si="1"/>
        <v>677.78577663801843</v>
      </c>
      <c r="F16" s="62">
        <f t="shared" si="2"/>
        <v>2278.4842042500004</v>
      </c>
      <c r="G16" s="66">
        <f t="shared" si="3"/>
        <v>56.48214805316821</v>
      </c>
      <c r="H16" s="62">
        <f t="shared" si="4"/>
        <v>63.518628916666636</v>
      </c>
      <c r="I16" s="66">
        <f t="shared" si="5"/>
        <v>1.5745856810915901</v>
      </c>
      <c r="J16" s="62">
        <f t="shared" si="6"/>
        <v>25.601261166666667</v>
      </c>
      <c r="K16" s="66">
        <f t="shared" si="7"/>
        <v>0.63463868692452552</v>
      </c>
      <c r="L16" s="79">
        <f t="shared" si="8"/>
        <v>13.836948608805669</v>
      </c>
      <c r="M16" s="80">
        <f t="shared" si="9"/>
        <v>0.34300899627430081</v>
      </c>
      <c r="N16" s="79">
        <f t="shared" si="10"/>
        <v>6.9184743044028343</v>
      </c>
      <c r="O16" s="80">
        <f t="shared" si="11"/>
        <v>0.17150449813715041</v>
      </c>
      <c r="P16" s="79">
        <f t="shared" si="12"/>
        <v>2.7673897217611336</v>
      </c>
      <c r="Q16" s="80">
        <f t="shared" si="13"/>
        <v>6.8601799254860166E-2</v>
      </c>
      <c r="R16" s="24">
        <f t="shared" si="14"/>
        <v>14.222689270242917</v>
      </c>
      <c r="S16" s="24">
        <f t="shared" si="15"/>
        <v>0.35257125749550489</v>
      </c>
      <c r="T16" s="79">
        <f t="shared" si="16"/>
        <v>13.145101178365385</v>
      </c>
      <c r="U16" s="80">
        <f t="shared" si="17"/>
        <v>0.32585854646058582</v>
      </c>
      <c r="W16" s="37"/>
    </row>
    <row r="17" spans="1:23" x14ac:dyDescent="0.3">
      <c r="A17" s="17">
        <f t="shared" si="18"/>
        <v>9</v>
      </c>
      <c r="B17" s="62">
        <v>20324.86</v>
      </c>
      <c r="C17" s="63"/>
      <c r="D17" s="62">
        <f t="shared" si="0"/>
        <v>27355.229074000003</v>
      </c>
      <c r="E17" s="66">
        <f t="shared" si="1"/>
        <v>678.11841561332585</v>
      </c>
      <c r="F17" s="62">
        <f t="shared" si="2"/>
        <v>2279.6024228333335</v>
      </c>
      <c r="G17" s="66">
        <f t="shared" si="3"/>
        <v>56.509867967777154</v>
      </c>
      <c r="H17" s="62">
        <f t="shared" si="4"/>
        <v>62.40041033333317</v>
      </c>
      <c r="I17" s="66">
        <f t="shared" si="5"/>
        <v>1.5468657664826431</v>
      </c>
      <c r="J17" s="62">
        <f t="shared" si="6"/>
        <v>25.601261166666667</v>
      </c>
      <c r="K17" s="66">
        <f t="shared" si="7"/>
        <v>0.63463868692452552</v>
      </c>
      <c r="L17" s="79">
        <f t="shared" si="8"/>
        <v>13.84373940991903</v>
      </c>
      <c r="M17" s="80">
        <f t="shared" si="9"/>
        <v>0.34317733583670335</v>
      </c>
      <c r="N17" s="79">
        <f t="shared" si="10"/>
        <v>6.9218697049595148</v>
      </c>
      <c r="O17" s="80">
        <f t="shared" si="11"/>
        <v>0.17158866791835167</v>
      </c>
      <c r="P17" s="79">
        <f t="shared" si="12"/>
        <v>2.7687478819838058</v>
      </c>
      <c r="Q17" s="80">
        <f t="shared" si="13"/>
        <v>6.8635467167340675E-2</v>
      </c>
      <c r="R17" s="24">
        <f t="shared" si="14"/>
        <v>14.222689270242913</v>
      </c>
      <c r="S17" s="24">
        <f t="shared" si="15"/>
        <v>0.35257125749550478</v>
      </c>
      <c r="T17" s="79">
        <f t="shared" si="16"/>
        <v>13.151552439423078</v>
      </c>
      <c r="U17" s="80">
        <f t="shared" si="17"/>
        <v>0.3260184690448682</v>
      </c>
      <c r="W17" s="37"/>
    </row>
    <row r="18" spans="1:23" x14ac:dyDescent="0.3">
      <c r="A18" s="17">
        <f t="shared" si="18"/>
        <v>10</v>
      </c>
      <c r="B18" s="62">
        <v>21241.85</v>
      </c>
      <c r="C18" s="63"/>
      <c r="D18" s="62">
        <f t="shared" si="0"/>
        <v>28589.405914999999</v>
      </c>
      <c r="E18" s="66">
        <f t="shared" si="1"/>
        <v>708.71286034422496</v>
      </c>
      <c r="F18" s="62">
        <f t="shared" si="2"/>
        <v>2382.4504929166665</v>
      </c>
      <c r="G18" s="66">
        <f t="shared" si="3"/>
        <v>59.059405028685404</v>
      </c>
      <c r="H18" s="62">
        <f t="shared" si="4"/>
        <v>51.201400749999998</v>
      </c>
      <c r="I18" s="66">
        <f t="shared" si="5"/>
        <v>1.2692495705244682</v>
      </c>
      <c r="J18" s="62">
        <f t="shared" si="6"/>
        <v>25.601261166666667</v>
      </c>
      <c r="K18" s="66">
        <f t="shared" si="7"/>
        <v>0.63463868692452552</v>
      </c>
      <c r="L18" s="79">
        <f t="shared" si="8"/>
        <v>14.468322831477732</v>
      </c>
      <c r="M18" s="80">
        <f t="shared" si="9"/>
        <v>0.35866035442521504</v>
      </c>
      <c r="N18" s="79">
        <f t="shared" si="10"/>
        <v>7.2341614157388658</v>
      </c>
      <c r="O18" s="80">
        <f t="shared" si="11"/>
        <v>0.17933017721260752</v>
      </c>
      <c r="P18" s="79">
        <f t="shared" si="12"/>
        <v>2.8936645662955462</v>
      </c>
      <c r="Q18" s="80">
        <f t="shared" si="13"/>
        <v>7.1732070885043006E-2</v>
      </c>
      <c r="R18" s="24">
        <f t="shared" si="14"/>
        <v>14.779262512145749</v>
      </c>
      <c r="S18" s="24">
        <f t="shared" si="15"/>
        <v>0.36636834776848104</v>
      </c>
      <c r="T18" s="79">
        <f t="shared" si="16"/>
        <v>13.744906689903846</v>
      </c>
      <c r="U18" s="80">
        <f t="shared" si="17"/>
        <v>0.34072733670395433</v>
      </c>
      <c r="W18" s="37"/>
    </row>
    <row r="19" spans="1:23" x14ac:dyDescent="0.3">
      <c r="A19" s="17">
        <f t="shared" si="18"/>
        <v>11</v>
      </c>
      <c r="B19" s="62">
        <v>21251.81</v>
      </c>
      <c r="C19" s="63"/>
      <c r="D19" s="62">
        <f t="shared" si="0"/>
        <v>28602.811079000003</v>
      </c>
      <c r="E19" s="66">
        <f t="shared" si="1"/>
        <v>709.04516567963731</v>
      </c>
      <c r="F19" s="62">
        <f t="shared" si="2"/>
        <v>2383.5675899166672</v>
      </c>
      <c r="G19" s="66">
        <f t="shared" si="3"/>
        <v>59.087097139969785</v>
      </c>
      <c r="H19" s="62">
        <f t="shared" si="4"/>
        <v>51.201400749999998</v>
      </c>
      <c r="I19" s="66">
        <f t="shared" si="5"/>
        <v>1.2692495705244682</v>
      </c>
      <c r="J19" s="62">
        <f t="shared" si="6"/>
        <v>25.601261166666667</v>
      </c>
      <c r="K19" s="66">
        <f t="shared" si="7"/>
        <v>0.63463868692452552</v>
      </c>
      <c r="L19" s="79">
        <f t="shared" si="8"/>
        <v>14.475106821356277</v>
      </c>
      <c r="M19" s="80">
        <f t="shared" si="9"/>
        <v>0.35882852514151692</v>
      </c>
      <c r="N19" s="79">
        <f t="shared" si="10"/>
        <v>7.2375534106781387</v>
      </c>
      <c r="O19" s="80">
        <f t="shared" si="11"/>
        <v>0.17941426257075846</v>
      </c>
      <c r="P19" s="79">
        <f t="shared" si="12"/>
        <v>2.8950213642712557</v>
      </c>
      <c r="Q19" s="80">
        <f t="shared" si="13"/>
        <v>7.1765705028303386E-2</v>
      </c>
      <c r="R19" s="24">
        <f t="shared" si="14"/>
        <v>14.786046502024295</v>
      </c>
      <c r="S19" s="24">
        <f t="shared" si="15"/>
        <v>0.36653651848478291</v>
      </c>
      <c r="T19" s="79">
        <f t="shared" si="16"/>
        <v>13.751351480288463</v>
      </c>
      <c r="U19" s="80">
        <f t="shared" si="17"/>
        <v>0.34088709888444102</v>
      </c>
      <c r="W19" s="37"/>
    </row>
    <row r="20" spans="1:23" x14ac:dyDescent="0.3">
      <c r="A20" s="17">
        <f t="shared" si="18"/>
        <v>12</v>
      </c>
      <c r="B20" s="62">
        <v>22168.799999999999</v>
      </c>
      <c r="C20" s="63"/>
      <c r="D20" s="62">
        <f t="shared" si="0"/>
        <v>29836.98792</v>
      </c>
      <c r="E20" s="66">
        <f t="shared" si="1"/>
        <v>739.63961041053642</v>
      </c>
      <c r="F20" s="62">
        <f t="shared" si="2"/>
        <v>2486.4156600000001</v>
      </c>
      <c r="G20" s="66">
        <f t="shared" si="3"/>
        <v>61.636634200878042</v>
      </c>
      <c r="H20" s="62">
        <f t="shared" si="4"/>
        <v>51.201400749999998</v>
      </c>
      <c r="I20" s="66">
        <f t="shared" si="5"/>
        <v>1.2692495705244682</v>
      </c>
      <c r="J20" s="62">
        <f t="shared" si="6"/>
        <v>25.601261166666667</v>
      </c>
      <c r="K20" s="66">
        <f t="shared" si="7"/>
        <v>0.63463868692452552</v>
      </c>
      <c r="L20" s="79">
        <f t="shared" si="8"/>
        <v>15.09969024291498</v>
      </c>
      <c r="M20" s="80">
        <f t="shared" si="9"/>
        <v>0.37431154373002856</v>
      </c>
      <c r="N20" s="79">
        <f t="shared" si="10"/>
        <v>7.5498451214574898</v>
      </c>
      <c r="O20" s="80">
        <f t="shared" si="11"/>
        <v>0.18715577186501428</v>
      </c>
      <c r="P20" s="79">
        <f t="shared" si="12"/>
        <v>3.0199380485829961</v>
      </c>
      <c r="Q20" s="80">
        <f t="shared" si="13"/>
        <v>7.4862308746005718E-2</v>
      </c>
      <c r="R20" s="24">
        <f t="shared" si="14"/>
        <v>15.410629923582997</v>
      </c>
      <c r="S20" s="24">
        <f t="shared" si="15"/>
        <v>0.38201953707329461</v>
      </c>
      <c r="T20" s="79">
        <f t="shared" si="16"/>
        <v>14.344705730769231</v>
      </c>
      <c r="U20" s="80">
        <f t="shared" si="17"/>
        <v>0.35559596654352715</v>
      </c>
      <c r="W20" s="37"/>
    </row>
    <row r="21" spans="1:23" x14ac:dyDescent="0.3">
      <c r="A21" s="17">
        <f t="shared" si="18"/>
        <v>13</v>
      </c>
      <c r="B21" s="62">
        <v>22178.77</v>
      </c>
      <c r="C21" s="63"/>
      <c r="D21" s="62">
        <f t="shared" si="0"/>
        <v>29850.406543000001</v>
      </c>
      <c r="E21" s="66">
        <f t="shared" si="1"/>
        <v>739.97224938584384</v>
      </c>
      <c r="F21" s="62">
        <f t="shared" si="2"/>
        <v>2487.5338785833333</v>
      </c>
      <c r="G21" s="66">
        <f t="shared" si="3"/>
        <v>61.664354115486979</v>
      </c>
      <c r="H21" s="62">
        <f t="shared" si="4"/>
        <v>51.201400749999998</v>
      </c>
      <c r="I21" s="66">
        <f t="shared" si="5"/>
        <v>1.2692495705244682</v>
      </c>
      <c r="J21" s="62">
        <f t="shared" si="6"/>
        <v>25.601261166666667</v>
      </c>
      <c r="K21" s="66">
        <f t="shared" si="7"/>
        <v>0.63463868692452552</v>
      </c>
      <c r="L21" s="79">
        <f t="shared" si="8"/>
        <v>15.106481044028341</v>
      </c>
      <c r="M21" s="80">
        <f t="shared" si="9"/>
        <v>0.37447988329243109</v>
      </c>
      <c r="N21" s="79">
        <f t="shared" si="10"/>
        <v>7.5532405220141703</v>
      </c>
      <c r="O21" s="80">
        <f t="shared" si="11"/>
        <v>0.18723994164621555</v>
      </c>
      <c r="P21" s="79">
        <f t="shared" si="12"/>
        <v>3.0212962088056683</v>
      </c>
      <c r="Q21" s="80">
        <f t="shared" si="13"/>
        <v>7.4895976658486227E-2</v>
      </c>
      <c r="R21" s="24">
        <f t="shared" si="14"/>
        <v>15.417420724696356</v>
      </c>
      <c r="S21" s="24">
        <f t="shared" si="15"/>
        <v>0.38218787663569709</v>
      </c>
      <c r="T21" s="79">
        <f t="shared" si="16"/>
        <v>14.351156991826924</v>
      </c>
      <c r="U21" s="80">
        <f t="shared" si="17"/>
        <v>0.35575588912780953</v>
      </c>
      <c r="W21" s="37"/>
    </row>
    <row r="22" spans="1:23" x14ac:dyDescent="0.3">
      <c r="A22" s="17">
        <f t="shared" si="18"/>
        <v>14</v>
      </c>
      <c r="B22" s="62">
        <v>23095.72</v>
      </c>
      <c r="C22" s="63"/>
      <c r="D22" s="62">
        <f t="shared" si="0"/>
        <v>31084.529548000002</v>
      </c>
      <c r="E22" s="66">
        <f t="shared" si="1"/>
        <v>770.56535955716311</v>
      </c>
      <c r="F22" s="62">
        <f t="shared" si="2"/>
        <v>2590.3774623333338</v>
      </c>
      <c r="G22" s="66">
        <f t="shared" si="3"/>
        <v>64.213779963096925</v>
      </c>
      <c r="H22" s="62">
        <f t="shared" si="4"/>
        <v>2.2891515833333171</v>
      </c>
      <c r="I22" s="66">
        <f t="shared" si="5"/>
        <v>5.6746585473273783E-2</v>
      </c>
      <c r="J22" s="62">
        <f t="shared" si="6"/>
        <v>0</v>
      </c>
      <c r="K22" s="66">
        <f t="shared" si="7"/>
        <v>0</v>
      </c>
      <c r="L22" s="79">
        <f t="shared" si="8"/>
        <v>15.731037220647774</v>
      </c>
      <c r="M22" s="80">
        <f t="shared" si="9"/>
        <v>0.38996222649654</v>
      </c>
      <c r="N22" s="79">
        <f t="shared" si="10"/>
        <v>7.8655186103238872</v>
      </c>
      <c r="O22" s="80">
        <f t="shared" si="11"/>
        <v>0.19498111324827</v>
      </c>
      <c r="P22" s="79">
        <f t="shared" si="12"/>
        <v>3.1462074441295549</v>
      </c>
      <c r="Q22" s="80">
        <f t="shared" si="13"/>
        <v>7.7992445299308003E-2</v>
      </c>
      <c r="R22" s="24">
        <f t="shared" si="14"/>
        <v>15.744938950910935</v>
      </c>
      <c r="S22" s="24">
        <f t="shared" si="15"/>
        <v>0.3903068413880782</v>
      </c>
      <c r="T22" s="79">
        <f t="shared" si="16"/>
        <v>14.944485359615385</v>
      </c>
      <c r="U22" s="80">
        <f t="shared" si="17"/>
        <v>0.37046411517171302</v>
      </c>
      <c r="W22" s="37"/>
    </row>
    <row r="23" spans="1:23" x14ac:dyDescent="0.3">
      <c r="A23" s="17">
        <f t="shared" si="18"/>
        <v>15</v>
      </c>
      <c r="B23" s="62">
        <v>23105.69</v>
      </c>
      <c r="C23" s="63"/>
      <c r="D23" s="62">
        <f t="shared" si="0"/>
        <v>31097.948171</v>
      </c>
      <c r="E23" s="66">
        <f t="shared" si="1"/>
        <v>770.8979985324703</v>
      </c>
      <c r="F23" s="62">
        <f t="shared" si="2"/>
        <v>2591.495680916667</v>
      </c>
      <c r="G23" s="66">
        <f t="shared" si="3"/>
        <v>64.241499877705863</v>
      </c>
      <c r="H23" s="62">
        <f t="shared" si="4"/>
        <v>1.1709330000002613</v>
      </c>
      <c r="I23" s="66">
        <f t="shared" si="5"/>
        <v>2.9026670864336832E-2</v>
      </c>
      <c r="J23" s="62">
        <f t="shared" si="6"/>
        <v>0</v>
      </c>
      <c r="K23" s="66">
        <f t="shared" si="7"/>
        <v>0</v>
      </c>
      <c r="L23" s="79">
        <f t="shared" si="8"/>
        <v>15.737828021761134</v>
      </c>
      <c r="M23" s="80">
        <f t="shared" si="9"/>
        <v>0.39013056605894247</v>
      </c>
      <c r="N23" s="79">
        <f t="shared" si="10"/>
        <v>7.8689140108805669</v>
      </c>
      <c r="O23" s="80">
        <f t="shared" si="11"/>
        <v>0.19506528302947124</v>
      </c>
      <c r="P23" s="79">
        <f t="shared" si="12"/>
        <v>3.1475656043522267</v>
      </c>
      <c r="Q23" s="80">
        <f t="shared" si="13"/>
        <v>7.8026113211788498E-2</v>
      </c>
      <c r="R23" s="24">
        <f t="shared" si="14"/>
        <v>15.744938950910935</v>
      </c>
      <c r="S23" s="24">
        <f t="shared" si="15"/>
        <v>0.3903068413880782</v>
      </c>
      <c r="T23" s="79">
        <f t="shared" si="16"/>
        <v>14.950936620673076</v>
      </c>
      <c r="U23" s="80">
        <f t="shared" si="17"/>
        <v>0.37062403775599534</v>
      </c>
      <c r="W23" s="37"/>
    </row>
    <row r="24" spans="1:23" x14ac:dyDescent="0.3">
      <c r="A24" s="17">
        <f t="shared" si="18"/>
        <v>16</v>
      </c>
      <c r="B24" s="62">
        <v>24022.68</v>
      </c>
      <c r="C24" s="63"/>
      <c r="D24" s="62">
        <f t="shared" si="0"/>
        <v>32332.125012000004</v>
      </c>
      <c r="E24" s="66">
        <f t="shared" si="1"/>
        <v>801.49244326336964</v>
      </c>
      <c r="F24" s="62">
        <f t="shared" si="2"/>
        <v>2694.3437510000003</v>
      </c>
      <c r="G24" s="66">
        <f t="shared" si="3"/>
        <v>66.791036938614141</v>
      </c>
      <c r="H24" s="62">
        <f t="shared" si="4"/>
        <v>0</v>
      </c>
      <c r="I24" s="66">
        <f t="shared" si="5"/>
        <v>0</v>
      </c>
      <c r="J24" s="62">
        <f t="shared" si="6"/>
        <v>0</v>
      </c>
      <c r="K24" s="66">
        <f t="shared" si="7"/>
        <v>0</v>
      </c>
      <c r="L24" s="79">
        <f t="shared" si="8"/>
        <v>16.362411443319839</v>
      </c>
      <c r="M24" s="80">
        <f t="shared" si="9"/>
        <v>0.40561358464745423</v>
      </c>
      <c r="N24" s="79">
        <f t="shared" si="10"/>
        <v>8.1812057216599197</v>
      </c>
      <c r="O24" s="80">
        <f t="shared" si="11"/>
        <v>0.20280679232372711</v>
      </c>
      <c r="P24" s="79">
        <f t="shared" si="12"/>
        <v>3.272482288663968</v>
      </c>
      <c r="Q24" s="80">
        <f t="shared" si="13"/>
        <v>8.1122716929490857E-2</v>
      </c>
      <c r="R24" s="24">
        <f t="shared" si="14"/>
        <v>16.362411443319839</v>
      </c>
      <c r="S24" s="24">
        <f t="shared" si="15"/>
        <v>0.40561358464745423</v>
      </c>
      <c r="T24" s="79">
        <f t="shared" si="16"/>
        <v>15.544290871153848</v>
      </c>
      <c r="U24" s="80">
        <f t="shared" si="17"/>
        <v>0.38533290541508153</v>
      </c>
      <c r="W24" s="37"/>
    </row>
    <row r="25" spans="1:23" x14ac:dyDescent="0.3">
      <c r="A25" s="17">
        <f t="shared" si="18"/>
        <v>17</v>
      </c>
      <c r="B25" s="62">
        <v>24032.65</v>
      </c>
      <c r="C25" s="63"/>
      <c r="D25" s="62">
        <f t="shared" si="0"/>
        <v>32345.543635000005</v>
      </c>
      <c r="E25" s="66">
        <f t="shared" si="1"/>
        <v>801.82508223867694</v>
      </c>
      <c r="F25" s="62">
        <f t="shared" si="2"/>
        <v>2695.4619695833339</v>
      </c>
      <c r="G25" s="66">
        <f t="shared" si="3"/>
        <v>66.818756853223078</v>
      </c>
      <c r="H25" s="62">
        <f t="shared" si="4"/>
        <v>0</v>
      </c>
      <c r="I25" s="66">
        <f t="shared" si="5"/>
        <v>0</v>
      </c>
      <c r="J25" s="62">
        <f t="shared" si="6"/>
        <v>0</v>
      </c>
      <c r="K25" s="66">
        <f t="shared" si="7"/>
        <v>0</v>
      </c>
      <c r="L25" s="79">
        <f t="shared" si="8"/>
        <v>16.3692022444332</v>
      </c>
      <c r="M25" s="80">
        <f t="shared" si="9"/>
        <v>0.40578192420985676</v>
      </c>
      <c r="N25" s="79">
        <f t="shared" si="10"/>
        <v>8.1846011222166002</v>
      </c>
      <c r="O25" s="80">
        <f t="shared" si="11"/>
        <v>0.20289096210492838</v>
      </c>
      <c r="P25" s="79">
        <f t="shared" si="12"/>
        <v>3.2738404488866402</v>
      </c>
      <c r="Q25" s="80">
        <f t="shared" si="13"/>
        <v>8.1156384841971352E-2</v>
      </c>
      <c r="R25" s="24">
        <f t="shared" si="14"/>
        <v>16.369202244433204</v>
      </c>
      <c r="S25" s="24">
        <f t="shared" si="15"/>
        <v>0.40578192420985681</v>
      </c>
      <c r="T25" s="79">
        <f t="shared" si="16"/>
        <v>15.550742132211541</v>
      </c>
      <c r="U25" s="80">
        <f t="shared" si="17"/>
        <v>0.38549282799936391</v>
      </c>
      <c r="W25" s="37"/>
    </row>
    <row r="26" spans="1:23" x14ac:dyDescent="0.3">
      <c r="A26" s="17">
        <f t="shared" si="18"/>
        <v>18</v>
      </c>
      <c r="B26" s="62">
        <v>24949.599999999999</v>
      </c>
      <c r="C26" s="63"/>
      <c r="D26" s="62">
        <f t="shared" si="0"/>
        <v>33579.666640000003</v>
      </c>
      <c r="E26" s="66">
        <f t="shared" si="1"/>
        <v>832.4181924099961</v>
      </c>
      <c r="F26" s="62">
        <f t="shared" si="2"/>
        <v>2798.3055533333336</v>
      </c>
      <c r="G26" s="66">
        <f t="shared" si="3"/>
        <v>69.368182700833017</v>
      </c>
      <c r="H26" s="62">
        <f t="shared" si="4"/>
        <v>0</v>
      </c>
      <c r="I26" s="66">
        <f t="shared" si="5"/>
        <v>0</v>
      </c>
      <c r="J26" s="62">
        <f t="shared" si="6"/>
        <v>0</v>
      </c>
      <c r="K26" s="66">
        <f t="shared" si="7"/>
        <v>0</v>
      </c>
      <c r="L26" s="79">
        <f t="shared" si="8"/>
        <v>16.993758421052632</v>
      </c>
      <c r="M26" s="80">
        <f t="shared" si="9"/>
        <v>0.42126426741396567</v>
      </c>
      <c r="N26" s="79">
        <f t="shared" si="10"/>
        <v>8.4968792105263162</v>
      </c>
      <c r="O26" s="80">
        <f t="shared" si="11"/>
        <v>0.21063213370698283</v>
      </c>
      <c r="P26" s="79">
        <f t="shared" si="12"/>
        <v>3.3987516842105263</v>
      </c>
      <c r="Q26" s="80">
        <f t="shared" si="13"/>
        <v>8.4252853482793127E-2</v>
      </c>
      <c r="R26" s="24">
        <f t="shared" si="14"/>
        <v>16.993758421052632</v>
      </c>
      <c r="S26" s="24">
        <f t="shared" si="15"/>
        <v>0.42126426741396567</v>
      </c>
      <c r="T26" s="79">
        <f t="shared" si="16"/>
        <v>16.144070500000002</v>
      </c>
      <c r="U26" s="80">
        <f t="shared" si="17"/>
        <v>0.40020105404326739</v>
      </c>
      <c r="W26" s="37"/>
    </row>
    <row r="27" spans="1:23" x14ac:dyDescent="0.3">
      <c r="A27" s="17">
        <f t="shared" si="18"/>
        <v>19</v>
      </c>
      <c r="B27" s="62">
        <v>24959.57</v>
      </c>
      <c r="C27" s="63"/>
      <c r="D27" s="62">
        <f t="shared" si="0"/>
        <v>33593.085263000001</v>
      </c>
      <c r="E27" s="66">
        <f t="shared" si="1"/>
        <v>832.7508313853034</v>
      </c>
      <c r="F27" s="62">
        <f t="shared" si="2"/>
        <v>2799.4237719166667</v>
      </c>
      <c r="G27" s="66">
        <f t="shared" si="3"/>
        <v>69.395902615441955</v>
      </c>
      <c r="H27" s="62">
        <f t="shared" si="4"/>
        <v>0</v>
      </c>
      <c r="I27" s="66">
        <f t="shared" si="5"/>
        <v>0</v>
      </c>
      <c r="J27" s="62">
        <f t="shared" si="6"/>
        <v>0</v>
      </c>
      <c r="K27" s="66">
        <f t="shared" si="7"/>
        <v>0</v>
      </c>
      <c r="L27" s="79">
        <f t="shared" si="8"/>
        <v>17.000549222165994</v>
      </c>
      <c r="M27" s="80">
        <f t="shared" si="9"/>
        <v>0.42143260697636814</v>
      </c>
      <c r="N27" s="79">
        <f t="shared" si="10"/>
        <v>8.5002746110829968</v>
      </c>
      <c r="O27" s="80">
        <f t="shared" si="11"/>
        <v>0.21071630348818407</v>
      </c>
      <c r="P27" s="79">
        <f t="shared" si="12"/>
        <v>3.4001098444331985</v>
      </c>
      <c r="Q27" s="80">
        <f t="shared" si="13"/>
        <v>8.4286521395273623E-2</v>
      </c>
      <c r="R27" s="24">
        <f t="shared" si="14"/>
        <v>17.000549222165994</v>
      </c>
      <c r="S27" s="24">
        <f t="shared" si="15"/>
        <v>0.42143260697636814</v>
      </c>
      <c r="T27" s="79">
        <f t="shared" si="16"/>
        <v>16.150521761057693</v>
      </c>
      <c r="U27" s="80">
        <f t="shared" si="17"/>
        <v>0.40036097662754971</v>
      </c>
      <c r="W27" s="37"/>
    </row>
    <row r="28" spans="1:23" x14ac:dyDescent="0.3">
      <c r="A28" s="17">
        <f t="shared" si="18"/>
        <v>20</v>
      </c>
      <c r="B28" s="62">
        <v>25876.560000000001</v>
      </c>
      <c r="C28" s="63"/>
      <c r="D28" s="62">
        <f t="shared" si="0"/>
        <v>34827.262104000001</v>
      </c>
      <c r="E28" s="66">
        <f t="shared" si="1"/>
        <v>863.34527611620263</v>
      </c>
      <c r="F28" s="62">
        <f t="shared" si="2"/>
        <v>2902.2718420000006</v>
      </c>
      <c r="G28" s="66">
        <f t="shared" si="3"/>
        <v>71.945439676350233</v>
      </c>
      <c r="H28" s="62">
        <f t="shared" si="4"/>
        <v>0</v>
      </c>
      <c r="I28" s="66">
        <f t="shared" si="5"/>
        <v>0</v>
      </c>
      <c r="J28" s="62">
        <f t="shared" si="6"/>
        <v>0</v>
      </c>
      <c r="K28" s="66">
        <f t="shared" si="7"/>
        <v>0</v>
      </c>
      <c r="L28" s="79">
        <f t="shared" si="8"/>
        <v>17.625132643724697</v>
      </c>
      <c r="M28" s="80">
        <f t="shared" si="9"/>
        <v>0.43691562556487984</v>
      </c>
      <c r="N28" s="79">
        <f t="shared" si="10"/>
        <v>8.8125663218623487</v>
      </c>
      <c r="O28" s="80">
        <f t="shared" si="11"/>
        <v>0.21845781278243992</v>
      </c>
      <c r="P28" s="79">
        <f t="shared" si="12"/>
        <v>3.5250265287449394</v>
      </c>
      <c r="Q28" s="80">
        <f t="shared" si="13"/>
        <v>8.7383125112975968E-2</v>
      </c>
      <c r="R28" s="24">
        <f t="shared" si="14"/>
        <v>17.625132643724701</v>
      </c>
      <c r="S28" s="24">
        <f t="shared" si="15"/>
        <v>0.43691562556487995</v>
      </c>
      <c r="T28" s="79">
        <f t="shared" si="16"/>
        <v>16.743876011538461</v>
      </c>
      <c r="U28" s="80">
        <f t="shared" si="17"/>
        <v>0.41506984428663585</v>
      </c>
      <c r="W28" s="37"/>
    </row>
    <row r="29" spans="1:23" x14ac:dyDescent="0.3">
      <c r="A29" s="17">
        <f t="shared" si="18"/>
        <v>21</v>
      </c>
      <c r="B29" s="62">
        <v>25886.53</v>
      </c>
      <c r="C29" s="63"/>
      <c r="D29" s="62">
        <f t="shared" si="0"/>
        <v>34840.680726999999</v>
      </c>
      <c r="E29" s="66">
        <f t="shared" si="1"/>
        <v>863.67791509150982</v>
      </c>
      <c r="F29" s="62">
        <f t="shared" si="2"/>
        <v>2903.3900605833333</v>
      </c>
      <c r="G29" s="66">
        <f t="shared" si="3"/>
        <v>71.973159590959156</v>
      </c>
      <c r="H29" s="62">
        <f t="shared" si="4"/>
        <v>0</v>
      </c>
      <c r="I29" s="66">
        <f t="shared" si="5"/>
        <v>0</v>
      </c>
      <c r="J29" s="62">
        <f t="shared" si="6"/>
        <v>0</v>
      </c>
      <c r="K29" s="66">
        <f t="shared" si="7"/>
        <v>0</v>
      </c>
      <c r="L29" s="79">
        <f t="shared" si="8"/>
        <v>17.631923444838055</v>
      </c>
      <c r="M29" s="80">
        <f t="shared" si="9"/>
        <v>0.43708396512728231</v>
      </c>
      <c r="N29" s="79">
        <f t="shared" si="10"/>
        <v>8.8159617224190274</v>
      </c>
      <c r="O29" s="80">
        <f t="shared" si="11"/>
        <v>0.21854198256364116</v>
      </c>
      <c r="P29" s="79">
        <f t="shared" si="12"/>
        <v>3.5263846889676111</v>
      </c>
      <c r="Q29" s="80">
        <f t="shared" si="13"/>
        <v>8.7416793025456463E-2</v>
      </c>
      <c r="R29" s="24">
        <f t="shared" si="14"/>
        <v>17.631923444838058</v>
      </c>
      <c r="S29" s="24">
        <f t="shared" si="15"/>
        <v>0.43708396512728237</v>
      </c>
      <c r="T29" s="79">
        <f t="shared" si="16"/>
        <v>16.750327272596152</v>
      </c>
      <c r="U29" s="80">
        <f t="shared" si="17"/>
        <v>0.41522976687091817</v>
      </c>
      <c r="W29" s="37"/>
    </row>
    <row r="30" spans="1:23" x14ac:dyDescent="0.3">
      <c r="A30" s="17">
        <f t="shared" si="18"/>
        <v>22</v>
      </c>
      <c r="B30" s="62">
        <v>26803.48</v>
      </c>
      <c r="C30" s="63"/>
      <c r="D30" s="62">
        <f t="shared" si="0"/>
        <v>36074.803732</v>
      </c>
      <c r="E30" s="66">
        <f t="shared" si="1"/>
        <v>894.27102526282908</v>
      </c>
      <c r="F30" s="62">
        <f t="shared" si="2"/>
        <v>3006.2336443333338</v>
      </c>
      <c r="G30" s="66">
        <f t="shared" si="3"/>
        <v>74.522585438569109</v>
      </c>
      <c r="H30" s="62">
        <f t="shared" si="4"/>
        <v>0</v>
      </c>
      <c r="I30" s="66">
        <f t="shared" si="5"/>
        <v>0</v>
      </c>
      <c r="J30" s="62">
        <f t="shared" si="6"/>
        <v>0</v>
      </c>
      <c r="K30" s="66">
        <f t="shared" si="7"/>
        <v>0</v>
      </c>
      <c r="L30" s="79">
        <f t="shared" si="8"/>
        <v>18.25647962145749</v>
      </c>
      <c r="M30" s="80">
        <f t="shared" si="9"/>
        <v>0.45256630833139128</v>
      </c>
      <c r="N30" s="79">
        <f t="shared" si="10"/>
        <v>9.1282398107287452</v>
      </c>
      <c r="O30" s="80">
        <f t="shared" si="11"/>
        <v>0.22628315416569564</v>
      </c>
      <c r="P30" s="79">
        <f t="shared" si="12"/>
        <v>3.6512959242914982</v>
      </c>
      <c r="Q30" s="80">
        <f t="shared" si="13"/>
        <v>9.0513261666278252E-2</v>
      </c>
      <c r="R30" s="24">
        <f t="shared" si="14"/>
        <v>18.256479621457494</v>
      </c>
      <c r="S30" s="24">
        <f t="shared" si="15"/>
        <v>0.45256630833139133</v>
      </c>
      <c r="T30" s="79">
        <f t="shared" si="16"/>
        <v>17.343655640384615</v>
      </c>
      <c r="U30" s="80">
        <f t="shared" si="17"/>
        <v>0.42993799291482165</v>
      </c>
      <c r="W30" s="37"/>
    </row>
    <row r="31" spans="1:23" x14ac:dyDescent="0.3">
      <c r="A31" s="17">
        <f t="shared" si="18"/>
        <v>23</v>
      </c>
      <c r="B31" s="62">
        <v>27730.44</v>
      </c>
      <c r="C31" s="63"/>
      <c r="D31" s="62">
        <f t="shared" si="0"/>
        <v>37322.399195999998</v>
      </c>
      <c r="E31" s="66">
        <f t="shared" si="1"/>
        <v>925.19810896903562</v>
      </c>
      <c r="F31" s="62">
        <f t="shared" si="2"/>
        <v>3110.1999329999999</v>
      </c>
      <c r="G31" s="66">
        <f t="shared" si="3"/>
        <v>77.099842414086297</v>
      </c>
      <c r="H31" s="62">
        <f t="shared" si="4"/>
        <v>0</v>
      </c>
      <c r="I31" s="66">
        <f t="shared" si="5"/>
        <v>0</v>
      </c>
      <c r="J31" s="62">
        <f t="shared" si="6"/>
        <v>0</v>
      </c>
      <c r="K31" s="66">
        <f t="shared" si="7"/>
        <v>0</v>
      </c>
      <c r="L31" s="79">
        <f t="shared" si="8"/>
        <v>18.887853844129555</v>
      </c>
      <c r="M31" s="80">
        <f t="shared" si="9"/>
        <v>0.46821766648230551</v>
      </c>
      <c r="N31" s="79">
        <f t="shared" si="10"/>
        <v>9.4439269220647777</v>
      </c>
      <c r="O31" s="80">
        <f t="shared" si="11"/>
        <v>0.23410883324115275</v>
      </c>
      <c r="P31" s="79">
        <f t="shared" si="12"/>
        <v>3.7775707688259113</v>
      </c>
      <c r="Q31" s="80">
        <f t="shared" si="13"/>
        <v>9.3643533296461107E-2</v>
      </c>
      <c r="R31" s="24">
        <f t="shared" si="14"/>
        <v>18.887853844129555</v>
      </c>
      <c r="S31" s="24">
        <f t="shared" si="15"/>
        <v>0.46821766648230551</v>
      </c>
      <c r="T31" s="79">
        <f t="shared" si="16"/>
        <v>17.943461151923078</v>
      </c>
      <c r="U31" s="80">
        <f t="shared" si="17"/>
        <v>0.44480678315819022</v>
      </c>
      <c r="W31" s="37"/>
    </row>
    <row r="32" spans="1:23" x14ac:dyDescent="0.3">
      <c r="A32" s="17">
        <f t="shared" si="18"/>
        <v>24</v>
      </c>
      <c r="B32" s="62">
        <v>28647.43</v>
      </c>
      <c r="C32" s="63"/>
      <c r="D32" s="62">
        <f t="shared" si="0"/>
        <v>38556.576037000006</v>
      </c>
      <c r="E32" s="66">
        <f t="shared" si="1"/>
        <v>955.79255369993496</v>
      </c>
      <c r="F32" s="62">
        <f t="shared" si="2"/>
        <v>3213.0480030833337</v>
      </c>
      <c r="G32" s="66">
        <f t="shared" si="3"/>
        <v>79.649379474994575</v>
      </c>
      <c r="H32" s="62">
        <f t="shared" si="4"/>
        <v>0</v>
      </c>
      <c r="I32" s="66">
        <f t="shared" si="5"/>
        <v>0</v>
      </c>
      <c r="J32" s="62">
        <f t="shared" si="6"/>
        <v>0</v>
      </c>
      <c r="K32" s="66">
        <f t="shared" si="7"/>
        <v>0</v>
      </c>
      <c r="L32" s="79">
        <f t="shared" si="8"/>
        <v>19.512437265688263</v>
      </c>
      <c r="M32" s="80">
        <f t="shared" si="9"/>
        <v>0.48370068507081732</v>
      </c>
      <c r="N32" s="79">
        <f t="shared" si="10"/>
        <v>9.7562186328441314</v>
      </c>
      <c r="O32" s="80">
        <f t="shared" si="11"/>
        <v>0.24185034253540866</v>
      </c>
      <c r="P32" s="79">
        <f t="shared" si="12"/>
        <v>3.9024874531376526</v>
      </c>
      <c r="Q32" s="80">
        <f t="shared" si="13"/>
        <v>9.6740137014163466E-2</v>
      </c>
      <c r="R32" s="24">
        <f t="shared" si="14"/>
        <v>19.512437265688263</v>
      </c>
      <c r="S32" s="24">
        <f t="shared" si="15"/>
        <v>0.48370068507081732</v>
      </c>
      <c r="T32" s="79">
        <f t="shared" si="16"/>
        <v>18.53681540240385</v>
      </c>
      <c r="U32" s="80">
        <f t="shared" si="17"/>
        <v>0.45951565081727641</v>
      </c>
      <c r="W32" s="37"/>
    </row>
    <row r="33" spans="1:23" x14ac:dyDescent="0.3">
      <c r="A33" s="17">
        <f t="shared" si="18"/>
        <v>25</v>
      </c>
      <c r="B33" s="62">
        <v>28657.360000000001</v>
      </c>
      <c r="C33" s="63"/>
      <c r="D33" s="62">
        <f t="shared" si="0"/>
        <v>38569.940824000005</v>
      </c>
      <c r="E33" s="66">
        <f t="shared" si="1"/>
        <v>956.1238581156623</v>
      </c>
      <c r="F33" s="62">
        <f t="shared" si="2"/>
        <v>3214.1617353333336</v>
      </c>
      <c r="G33" s="66">
        <f t="shared" si="3"/>
        <v>79.676988176305187</v>
      </c>
      <c r="H33" s="62">
        <f t="shared" si="4"/>
        <v>0</v>
      </c>
      <c r="I33" s="66">
        <f t="shared" si="5"/>
        <v>0</v>
      </c>
      <c r="J33" s="62">
        <f t="shared" si="6"/>
        <v>0</v>
      </c>
      <c r="K33" s="66">
        <f t="shared" si="7"/>
        <v>0</v>
      </c>
      <c r="L33" s="79">
        <f t="shared" si="8"/>
        <v>19.519200821862352</v>
      </c>
      <c r="M33" s="80">
        <f t="shared" si="9"/>
        <v>0.483868349248817</v>
      </c>
      <c r="N33" s="79">
        <f t="shared" si="10"/>
        <v>9.759600410931176</v>
      </c>
      <c r="O33" s="80">
        <f t="shared" si="11"/>
        <v>0.2419341746244085</v>
      </c>
      <c r="P33" s="79">
        <f t="shared" si="12"/>
        <v>3.9038401643724705</v>
      </c>
      <c r="Q33" s="80">
        <f t="shared" si="13"/>
        <v>9.6773669849763391E-2</v>
      </c>
      <c r="R33" s="24">
        <f t="shared" si="14"/>
        <v>19.519200821862349</v>
      </c>
      <c r="S33" s="24">
        <f t="shared" si="15"/>
        <v>0.48386834924881689</v>
      </c>
      <c r="T33" s="79">
        <f t="shared" si="16"/>
        <v>18.543240780769231</v>
      </c>
      <c r="U33" s="80">
        <f t="shared" si="17"/>
        <v>0.45967493178637603</v>
      </c>
      <c r="W33" s="37"/>
    </row>
    <row r="34" spans="1:23" x14ac:dyDescent="0.3">
      <c r="A34" s="17">
        <f t="shared" si="18"/>
        <v>26</v>
      </c>
      <c r="B34" s="62">
        <v>28657.360000000001</v>
      </c>
      <c r="C34" s="63"/>
      <c r="D34" s="62">
        <f t="shared" si="0"/>
        <v>38569.940824000005</v>
      </c>
      <c r="E34" s="66">
        <f t="shared" si="1"/>
        <v>956.1238581156623</v>
      </c>
      <c r="F34" s="62">
        <f t="shared" si="2"/>
        <v>3214.1617353333336</v>
      </c>
      <c r="G34" s="66">
        <f t="shared" si="3"/>
        <v>79.676988176305187</v>
      </c>
      <c r="H34" s="62">
        <f t="shared" si="4"/>
        <v>0</v>
      </c>
      <c r="I34" s="66">
        <f t="shared" si="5"/>
        <v>0</v>
      </c>
      <c r="J34" s="62">
        <f t="shared" si="6"/>
        <v>0</v>
      </c>
      <c r="K34" s="66">
        <f t="shared" si="7"/>
        <v>0</v>
      </c>
      <c r="L34" s="79">
        <f t="shared" si="8"/>
        <v>19.519200821862352</v>
      </c>
      <c r="M34" s="80">
        <f t="shared" si="9"/>
        <v>0.483868349248817</v>
      </c>
      <c r="N34" s="79">
        <f t="shared" si="10"/>
        <v>9.759600410931176</v>
      </c>
      <c r="O34" s="80">
        <f t="shared" si="11"/>
        <v>0.2419341746244085</v>
      </c>
      <c r="P34" s="79">
        <f t="shared" si="12"/>
        <v>3.9038401643724705</v>
      </c>
      <c r="Q34" s="80">
        <f t="shared" si="13"/>
        <v>9.6773669849763391E-2</v>
      </c>
      <c r="R34" s="24">
        <f t="shared" si="14"/>
        <v>19.519200821862349</v>
      </c>
      <c r="S34" s="24">
        <f t="shared" si="15"/>
        <v>0.48386834924881689</v>
      </c>
      <c r="T34" s="79">
        <f t="shared" si="16"/>
        <v>18.543240780769231</v>
      </c>
      <c r="U34" s="80">
        <f t="shared" si="17"/>
        <v>0.45967493178637603</v>
      </c>
      <c r="W34" s="37"/>
    </row>
    <row r="35" spans="1:23" x14ac:dyDescent="0.3">
      <c r="A35" s="17">
        <f t="shared" si="18"/>
        <v>27</v>
      </c>
      <c r="B35" s="62">
        <v>28667.360000000001</v>
      </c>
      <c r="C35" s="63"/>
      <c r="D35" s="62">
        <f t="shared" si="0"/>
        <v>38583.399824</v>
      </c>
      <c r="E35" s="66">
        <f t="shared" si="1"/>
        <v>956.45749801065449</v>
      </c>
      <c r="F35" s="62">
        <f t="shared" si="2"/>
        <v>3215.2833186666671</v>
      </c>
      <c r="G35" s="66">
        <f t="shared" si="3"/>
        <v>79.704791500887879</v>
      </c>
      <c r="H35" s="62">
        <f t="shared" si="4"/>
        <v>0</v>
      </c>
      <c r="I35" s="66">
        <f t="shared" si="5"/>
        <v>0</v>
      </c>
      <c r="J35" s="62">
        <f t="shared" si="6"/>
        <v>0</v>
      </c>
      <c r="K35" s="66">
        <f t="shared" si="7"/>
        <v>0</v>
      </c>
      <c r="L35" s="79">
        <f t="shared" si="8"/>
        <v>19.526012056680162</v>
      </c>
      <c r="M35" s="80">
        <f t="shared" si="9"/>
        <v>0.4840371953495215</v>
      </c>
      <c r="N35" s="79">
        <f t="shared" si="10"/>
        <v>9.7630060283400812</v>
      </c>
      <c r="O35" s="80">
        <f t="shared" si="11"/>
        <v>0.24201859767476075</v>
      </c>
      <c r="P35" s="79">
        <f t="shared" si="12"/>
        <v>3.9052024113360324</v>
      </c>
      <c r="Q35" s="80">
        <f t="shared" si="13"/>
        <v>9.68074390699043E-2</v>
      </c>
      <c r="R35" s="24">
        <f t="shared" si="14"/>
        <v>19.526012056680166</v>
      </c>
      <c r="S35" s="24">
        <f t="shared" si="15"/>
        <v>0.48403719534952161</v>
      </c>
      <c r="T35" s="79">
        <f t="shared" si="16"/>
        <v>18.549711453846154</v>
      </c>
      <c r="U35" s="80">
        <f t="shared" si="17"/>
        <v>0.45983533558204542</v>
      </c>
      <c r="W35" s="37"/>
    </row>
    <row r="36" spans="1:23" x14ac:dyDescent="0.3">
      <c r="A36" s="25"/>
      <c r="B36" s="64"/>
      <c r="C36" s="65"/>
      <c r="D36" s="64"/>
      <c r="E36" s="65"/>
      <c r="F36" s="64"/>
      <c r="G36" s="65"/>
      <c r="H36" s="64"/>
      <c r="I36" s="65"/>
      <c r="J36" s="64"/>
      <c r="K36" s="65"/>
      <c r="L36" s="64"/>
      <c r="M36" s="65"/>
      <c r="N36" s="64"/>
      <c r="O36" s="65"/>
      <c r="P36" s="64"/>
      <c r="Q36" s="65"/>
      <c r="R36" s="25"/>
      <c r="S36" s="25"/>
      <c r="T36" s="64"/>
      <c r="U36" s="65"/>
    </row>
  </sheetData>
  <dataConsolidate/>
  <mergeCells count="283"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J6:K6"/>
    <mergeCell ref="L7:M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F30:G30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T8:U8"/>
    <mergeCell ref="T9:U9"/>
    <mergeCell ref="T10:U10"/>
    <mergeCell ref="T11:U11"/>
    <mergeCell ref="F35:G35"/>
    <mergeCell ref="F36:G36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P36:Q36"/>
    <mergeCell ref="P29:Q29"/>
    <mergeCell ref="P30:Q30"/>
    <mergeCell ref="P31:Q31"/>
    <mergeCell ref="P32:Q32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20</vt:i4>
      </vt:variant>
      <vt:variant>
        <vt:lpstr>Benoemde bereiken</vt:lpstr>
      </vt:variant>
      <vt:variant>
        <vt:i4>7</vt:i4>
      </vt:variant>
    </vt:vector>
  </HeadingPairs>
  <TitlesOfParts>
    <vt:vector size="27" baseType="lpstr">
      <vt:lpstr>Inhoud</vt:lpstr>
      <vt:lpstr>LOG4</vt:lpstr>
      <vt:lpstr>LOG3</vt:lpstr>
      <vt:lpstr>LOG2</vt:lpstr>
      <vt:lpstr>ADM1</vt:lpstr>
      <vt:lpstr>ADM2</vt:lpstr>
      <vt:lpstr>ADM3</vt:lpstr>
      <vt:lpstr>MV2(Verz pers)</vt:lpstr>
      <vt:lpstr>B3</vt:lpstr>
      <vt:lpstr>B2B</vt:lpstr>
      <vt:lpstr>B2A</vt:lpstr>
      <vt:lpstr>B1C</vt:lpstr>
      <vt:lpstr>B1b(HO)</vt:lpstr>
      <vt:lpstr>MV1</vt:lpstr>
      <vt:lpstr>MV1bis</vt:lpstr>
      <vt:lpstr>L1</vt:lpstr>
      <vt:lpstr>K3</vt:lpstr>
      <vt:lpstr>G1</vt:lpstr>
      <vt:lpstr>GS</vt:lpstr>
      <vt:lpstr>GEW</vt:lpstr>
      <vt:lpstr>B1C!Afdrukbereik</vt:lpstr>
      <vt:lpstr>B2A!Afdrukbereik</vt:lpstr>
      <vt:lpstr>'B3'!Afdrukbereik</vt:lpstr>
      <vt:lpstr>'G1'!Afdrukbereik</vt:lpstr>
      <vt:lpstr>GS!Afdrukbereik</vt:lpstr>
      <vt:lpstr>'K3'!Afdrukbereik</vt:lpstr>
      <vt:lpstr>'MV2(Verz pers)'!Afdrukbereik</vt:lpstr>
    </vt:vector>
  </TitlesOfParts>
  <Company>Vlafo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Vandyck</dc:creator>
  <cp:lastModifiedBy>Steven De Looze</cp:lastModifiedBy>
  <cp:lastPrinted>2017-06-13T12:43:07Z</cp:lastPrinted>
  <dcterms:created xsi:type="dcterms:W3CDTF">2002-02-15T13:24:39Z</dcterms:created>
  <dcterms:modified xsi:type="dcterms:W3CDTF">2019-11-21T11:06:38Z</dcterms:modified>
</cp:coreProperties>
</file>