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2_MEDEWERKERS\STEVEN DE LOOZE\2018 Steven\Barema's\KO\"/>
    </mc:Choice>
  </mc:AlternateContent>
  <bookViews>
    <workbookView xWindow="120" yWindow="120" windowWidth="14955" windowHeight="8700"/>
  </bookViews>
  <sheets>
    <sheet name="Inhoud" sheetId="21" r:id="rId1"/>
    <sheet name="Fasering" sheetId="1" r:id="rId2"/>
    <sheet name="L4" sheetId="4" r:id="rId3"/>
    <sheet name="L3" sheetId="7" r:id="rId4"/>
    <sheet name="L2" sheetId="8" r:id="rId5"/>
    <sheet name="A1" sheetId="9" r:id="rId6"/>
    <sheet name="A2" sheetId="10" r:id="rId7"/>
    <sheet name="A3" sheetId="11" r:id="rId8"/>
    <sheet name="MV2" sheetId="12" r:id="rId9"/>
    <sheet name="B3" sheetId="13" r:id="rId10"/>
    <sheet name="B2B" sheetId="14" r:id="rId11"/>
    <sheet name="B2A" sheetId="2" r:id="rId12"/>
    <sheet name="B1C" sheetId="15" r:id="rId13"/>
    <sheet name="B1B" sheetId="16" r:id="rId14"/>
    <sheet name="MV1" sheetId="5" r:id="rId15"/>
    <sheet name="MV1bis" sheetId="22" r:id="rId16"/>
    <sheet name="L1" sheetId="17" r:id="rId17"/>
    <sheet name="K3" sheetId="18" r:id="rId18"/>
    <sheet name="G1" sheetId="19" r:id="rId19"/>
    <sheet name="GS" sheetId="20" r:id="rId20"/>
    <sheet name="GEW" sheetId="3" r:id="rId21"/>
  </sheets>
  <definedNames>
    <definedName name="_xlnm.Print_Area" localSheetId="13">B1B!$A$1:$AU$38</definedName>
    <definedName name="_xlnm.Print_Area" localSheetId="12">B1C!$A$1:$AU$37</definedName>
    <definedName name="_xlnm.Print_Area" localSheetId="11">B2A!$A$1:$AU$37</definedName>
    <definedName name="_xlnm.Print_Area" localSheetId="9">'B3'!$A$1:$AU$36</definedName>
    <definedName name="_xlnm.Print_Area" localSheetId="4">'L2'!$A$1:$AU$38</definedName>
    <definedName name="_xlnm.Print_Titles" localSheetId="5">'A1'!$A:$A</definedName>
    <definedName name="_xlnm.Print_Titles" localSheetId="6">'A2'!$A:$A</definedName>
    <definedName name="_xlnm.Print_Titles" localSheetId="7">'A3'!$A:$A</definedName>
    <definedName name="_xlnm.Print_Titles" localSheetId="13">B1B!$A:$A</definedName>
    <definedName name="_xlnm.Print_Titles" localSheetId="12">B1C!$A:$A</definedName>
    <definedName name="_xlnm.Print_Titles" localSheetId="11">B2A!$A:$A</definedName>
    <definedName name="_xlnm.Print_Titles" localSheetId="10">B2B!$A:$A</definedName>
    <definedName name="_xlnm.Print_Titles" localSheetId="9">'B3'!$A:$A</definedName>
    <definedName name="_xlnm.Print_Titles" localSheetId="18">'G1'!$A:$A</definedName>
    <definedName name="_xlnm.Print_Titles" localSheetId="19">GS!$A:$A</definedName>
    <definedName name="_xlnm.Print_Titles" localSheetId="17">'K3'!$A:$A</definedName>
    <definedName name="_xlnm.Print_Titles" localSheetId="16">'L1'!$A:$A</definedName>
    <definedName name="_xlnm.Print_Titles" localSheetId="4">'L2'!$A:$A</definedName>
    <definedName name="_xlnm.Print_Titles" localSheetId="3">'L3'!$A:$A</definedName>
    <definedName name="_xlnm.Print_Titles" localSheetId="2">'L4'!$A:$A</definedName>
    <definedName name="_xlnm.Print_Titles" localSheetId="14">'MV1'!$A:$A</definedName>
    <definedName name="_xlnm.Print_Titles" localSheetId="15">MV1bis!$A:$A</definedName>
    <definedName name="_xlnm.Print_Titles" localSheetId="8">'MV2'!$A:$A</definedName>
  </definedNames>
  <calcPr calcId="162913"/>
</workbook>
</file>

<file path=xl/calcChain.xml><?xml version="1.0" encoding="utf-8"?>
<calcChain xmlns="http://schemas.openxmlformats.org/spreadsheetml/2006/main">
  <c r="H10" i="4" l="1"/>
  <c r="AH2" i="7" l="1"/>
  <c r="AK3" i="7"/>
  <c r="AH2" i="8"/>
  <c r="AK3" i="8"/>
  <c r="AH2" i="9"/>
  <c r="AK3" i="9"/>
  <c r="AH2" i="10"/>
  <c r="AK3" i="10"/>
  <c r="AH2" i="11"/>
  <c r="G11" i="1" l="1"/>
  <c r="G10" i="1"/>
  <c r="G9" i="1"/>
  <c r="G8" i="1"/>
  <c r="G7" i="1"/>
  <c r="G6" i="1"/>
  <c r="D11" i="1"/>
  <c r="D10" i="1"/>
  <c r="D9" i="1"/>
  <c r="D8" i="1"/>
  <c r="D7" i="1"/>
  <c r="D6" i="1"/>
  <c r="D13" i="1" s="1"/>
  <c r="P11" i="22" l="1"/>
  <c r="Q11" i="22" s="1"/>
  <c r="P8" i="22"/>
  <c r="Y35" i="22"/>
  <c r="Z35" i="22" s="1"/>
  <c r="Y34" i="22"/>
  <c r="Z34" i="22" s="1"/>
  <c r="Y33" i="22"/>
  <c r="Z33" i="22" s="1"/>
  <c r="Y32" i="22"/>
  <c r="Z32" i="22" s="1"/>
  <c r="Y31" i="22"/>
  <c r="Z31" i="22" s="1"/>
  <c r="Y30" i="22"/>
  <c r="Z30" i="22" s="1"/>
  <c r="Y29" i="22"/>
  <c r="Z29" i="22" s="1"/>
  <c r="Y28" i="22"/>
  <c r="Z28" i="22" s="1"/>
  <c r="Y27" i="22"/>
  <c r="Z27" i="22" s="1"/>
  <c r="Y26" i="22"/>
  <c r="Z26" i="22" s="1"/>
  <c r="Y25" i="22"/>
  <c r="Z25" i="22" s="1"/>
  <c r="Y24" i="22"/>
  <c r="Z24" i="22" s="1"/>
  <c r="Y23" i="22"/>
  <c r="Z23" i="22" s="1"/>
  <c r="Y22" i="22"/>
  <c r="Z22" i="22" s="1"/>
  <c r="Y21" i="22"/>
  <c r="Z21" i="22" s="1"/>
  <c r="Y20" i="22"/>
  <c r="Z20" i="22" s="1"/>
  <c r="Y19" i="22"/>
  <c r="Z19" i="22" s="1"/>
  <c r="Y18" i="22"/>
  <c r="Z18" i="22" s="1"/>
  <c r="Y17" i="22"/>
  <c r="Z17" i="22" s="1"/>
  <c r="Y16" i="22"/>
  <c r="Z16" i="22" s="1"/>
  <c r="Y15" i="22"/>
  <c r="Z15" i="22" s="1"/>
  <c r="Y14" i="22"/>
  <c r="Z14" i="22" s="1"/>
  <c r="Y13" i="22"/>
  <c r="Z13" i="22" s="1"/>
  <c r="Y12" i="22"/>
  <c r="Z12" i="22" s="1"/>
  <c r="Y11" i="22"/>
  <c r="Z11" i="22" s="1"/>
  <c r="Y10" i="22"/>
  <c r="Z10" i="22" s="1"/>
  <c r="Y9" i="22"/>
  <c r="Z9" i="22" s="1"/>
  <c r="Y8" i="22"/>
  <c r="P35" i="22"/>
  <c r="Q35" i="22" s="1"/>
  <c r="P34" i="22"/>
  <c r="Q34" i="22" s="1"/>
  <c r="P33" i="22"/>
  <c r="Q33" i="22" s="1"/>
  <c r="P32" i="22"/>
  <c r="Q32" i="22" s="1"/>
  <c r="P31" i="22"/>
  <c r="Q31" i="22" s="1"/>
  <c r="P30" i="22"/>
  <c r="Q30" i="22" s="1"/>
  <c r="P29" i="22"/>
  <c r="Q29" i="22" s="1"/>
  <c r="P28" i="22"/>
  <c r="Q28" i="22" s="1"/>
  <c r="P27" i="22"/>
  <c r="Q27" i="22" s="1"/>
  <c r="P26" i="22"/>
  <c r="Q26" i="22" s="1"/>
  <c r="P25" i="22"/>
  <c r="Q25" i="22" s="1"/>
  <c r="P24" i="22"/>
  <c r="Q24" i="22" s="1"/>
  <c r="P23" i="22"/>
  <c r="Q23" i="22" s="1"/>
  <c r="P22" i="22"/>
  <c r="Q22" i="22" s="1"/>
  <c r="P21" i="22"/>
  <c r="Q21" i="22" s="1"/>
  <c r="P20" i="22"/>
  <c r="Q20" i="22" s="1"/>
  <c r="P19" i="22"/>
  <c r="Q19" i="22" s="1"/>
  <c r="P18" i="22"/>
  <c r="Q18" i="22" s="1"/>
  <c r="P17" i="22"/>
  <c r="Q17" i="22" s="1"/>
  <c r="P16" i="22"/>
  <c r="Q16" i="22" s="1"/>
  <c r="P15" i="22"/>
  <c r="Q15" i="22" s="1"/>
  <c r="P14" i="22"/>
  <c r="Q14" i="22" s="1"/>
  <c r="P13" i="22"/>
  <c r="Q13" i="22" s="1"/>
  <c r="P12" i="22"/>
  <c r="Q12" i="22" s="1"/>
  <c r="P10" i="22"/>
  <c r="Q10" i="22" s="1"/>
  <c r="P9" i="22"/>
  <c r="Q9" i="22" s="1"/>
  <c r="A9" i="22" l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K2" i="22"/>
  <c r="AH1" i="22"/>
  <c r="Z8" i="22" l="1"/>
  <c r="Q8" i="22"/>
  <c r="AH1" i="20" l="1"/>
  <c r="AH1" i="19"/>
  <c r="AH1" i="18"/>
  <c r="AH2" i="17"/>
  <c r="AH2" i="5"/>
  <c r="AH2" i="16"/>
  <c r="AH1" i="15"/>
  <c r="AH1" i="2"/>
  <c r="AH2" i="14"/>
  <c r="AH1" i="13"/>
  <c r="AH1" i="12"/>
  <c r="O3" i="4" l="1"/>
  <c r="D10" i="4" s="1"/>
  <c r="D8" i="4"/>
  <c r="A9" i="20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K2" i="20"/>
  <c r="A9" i="19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K2" i="19"/>
  <c r="A9" i="18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K2" i="18"/>
  <c r="A11" i="17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O3" i="17"/>
  <c r="AK3" i="17"/>
  <c r="A11" i="16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K3" i="16"/>
  <c r="A10" i="15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K2" i="15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K3" i="14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K2" i="13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K2" i="12"/>
  <c r="AK3" i="5"/>
  <c r="AK2" i="2"/>
  <c r="AK3" i="1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O3" i="15" l="1"/>
  <c r="D15" i="15" s="1"/>
  <c r="E15" i="15" s="1"/>
  <c r="O2" i="22"/>
  <c r="O3" i="9"/>
  <c r="D36" i="9" s="1"/>
  <c r="E36" i="9" s="1"/>
  <c r="O3" i="7"/>
  <c r="D22" i="7" s="1"/>
  <c r="E22" i="7" s="1"/>
  <c r="O3" i="14"/>
  <c r="Y32" i="14" s="1"/>
  <c r="D6" i="22"/>
  <c r="L1" i="22" s="1"/>
  <c r="D8" i="8"/>
  <c r="F8" i="8" s="1"/>
  <c r="D6" i="12"/>
  <c r="F6" i="12" s="1"/>
  <c r="D6" i="13"/>
  <c r="L1" i="13" s="1"/>
  <c r="C10" i="3"/>
  <c r="M1" i="3" s="1"/>
  <c r="D8" i="9"/>
  <c r="L1" i="9" s="1"/>
  <c r="D8" i="5"/>
  <c r="D7" i="15"/>
  <c r="AA8" i="22"/>
  <c r="AA12" i="22"/>
  <c r="R14" i="22"/>
  <c r="AA22" i="22"/>
  <c r="R15" i="22"/>
  <c r="AA30" i="22"/>
  <c r="R21" i="22"/>
  <c r="R28" i="22"/>
  <c r="R31" i="22"/>
  <c r="AA11" i="22"/>
  <c r="R20" i="22"/>
  <c r="R13" i="22"/>
  <c r="AA28" i="22"/>
  <c r="AA27" i="22"/>
  <c r="AA33" i="22"/>
  <c r="AA35" i="22"/>
  <c r="AA18" i="22"/>
  <c r="AA21" i="22"/>
  <c r="R12" i="22"/>
  <c r="R19" i="22"/>
  <c r="AA14" i="22"/>
  <c r="R24" i="22"/>
  <c r="R33" i="22"/>
  <c r="AA29" i="22"/>
  <c r="R9" i="22"/>
  <c r="AA31" i="22"/>
  <c r="R34" i="22"/>
  <c r="R16" i="22"/>
  <c r="R23" i="22"/>
  <c r="R25" i="22"/>
  <c r="R10" i="22"/>
  <c r="AA16" i="22"/>
  <c r="R11" i="22"/>
  <c r="R26" i="22"/>
  <c r="R29" i="22"/>
  <c r="AA13" i="22"/>
  <c r="AA15" i="22"/>
  <c r="AA19" i="22"/>
  <c r="R18" i="22"/>
  <c r="AA20" i="22"/>
  <c r="AA24" i="22"/>
  <c r="R27" i="22"/>
  <c r="R30" i="22"/>
  <c r="AA34" i="22"/>
  <c r="R8" i="22"/>
  <c r="AA9" i="22"/>
  <c r="AA25" i="22"/>
  <c r="R32" i="22"/>
  <c r="R35" i="22"/>
  <c r="AA10" i="22"/>
  <c r="R17" i="22"/>
  <c r="AA26" i="22"/>
  <c r="R22" i="22"/>
  <c r="AA23" i="22"/>
  <c r="AA32" i="22"/>
  <c r="AA17" i="22"/>
  <c r="D8" i="7"/>
  <c r="D8" i="11"/>
  <c r="D7" i="2"/>
  <c r="D6" i="18"/>
  <c r="F6" i="18" s="1"/>
  <c r="D8" i="10"/>
  <c r="F8" i="10" s="1"/>
  <c r="D8" i="14"/>
  <c r="L1" i="14" s="1"/>
  <c r="D8" i="17"/>
  <c r="F8" i="17" s="1"/>
  <c r="D6" i="20"/>
  <c r="F6" i="20" s="1"/>
  <c r="F6" i="22"/>
  <c r="D8" i="16"/>
  <c r="F8" i="16" s="1"/>
  <c r="D6" i="19"/>
  <c r="F6" i="19" s="1"/>
  <c r="O2" i="18"/>
  <c r="F30" i="18" s="1"/>
  <c r="O3" i="10"/>
  <c r="D11" i="10" s="1"/>
  <c r="E11" i="10" s="1"/>
  <c r="O2" i="12"/>
  <c r="D13" i="12" s="1"/>
  <c r="E13" i="12" s="1"/>
  <c r="O2" i="13"/>
  <c r="Y29" i="13" s="1"/>
  <c r="O3" i="16"/>
  <c r="Y16" i="16" s="1"/>
  <c r="O2" i="19"/>
  <c r="D32" i="19" s="1"/>
  <c r="E32" i="19" s="1"/>
  <c r="O2" i="20"/>
  <c r="Y23" i="20" s="1"/>
  <c r="O3" i="8"/>
  <c r="F13" i="8" s="1"/>
  <c r="O3" i="11"/>
  <c r="Y31" i="11" s="1"/>
  <c r="F6" i="13"/>
  <c r="P37" i="17"/>
  <c r="Y36" i="17"/>
  <c r="D36" i="17"/>
  <c r="E36" i="17" s="1"/>
  <c r="F34" i="17"/>
  <c r="P33" i="17"/>
  <c r="Y32" i="17"/>
  <c r="D32" i="17"/>
  <c r="E32" i="17" s="1"/>
  <c r="F30" i="17"/>
  <c r="P29" i="17"/>
  <c r="F36" i="17"/>
  <c r="P35" i="17"/>
  <c r="Y34" i="17"/>
  <c r="D34" i="17"/>
  <c r="E34" i="17" s="1"/>
  <c r="F32" i="17"/>
  <c r="P31" i="17"/>
  <c r="F37" i="17"/>
  <c r="Y35" i="17"/>
  <c r="P32" i="17"/>
  <c r="F29" i="17"/>
  <c r="Y37" i="17"/>
  <c r="P34" i="17"/>
  <c r="D33" i="17"/>
  <c r="E33" i="17" s="1"/>
  <c r="Y30" i="17"/>
  <c r="Y29" i="17"/>
  <c r="F28" i="17"/>
  <c r="P27" i="17"/>
  <c r="Y26" i="17"/>
  <c r="D26" i="17"/>
  <c r="E26" i="17" s="1"/>
  <c r="D37" i="17"/>
  <c r="E37" i="17" s="1"/>
  <c r="Y33" i="17"/>
  <c r="F31" i="17"/>
  <c r="Y28" i="17"/>
  <c r="F23" i="17"/>
  <c r="P22" i="17"/>
  <c r="Y21" i="17"/>
  <c r="D21" i="17"/>
  <c r="E21" i="17" s="1"/>
  <c r="F19" i="17"/>
  <c r="P18" i="17"/>
  <c r="Y17" i="17"/>
  <c r="D17" i="17"/>
  <c r="E17" i="17" s="1"/>
  <c r="F15" i="17"/>
  <c r="P14" i="17"/>
  <c r="Y13" i="17"/>
  <c r="D13" i="17"/>
  <c r="E13" i="17" s="1"/>
  <c r="P36" i="17"/>
  <c r="D35" i="17"/>
  <c r="E35" i="17" s="1"/>
  <c r="Y31" i="17"/>
  <c r="P30" i="17"/>
  <c r="D30" i="17"/>
  <c r="E30" i="17" s="1"/>
  <c r="Y27" i="17"/>
  <c r="D27" i="17"/>
  <c r="E27" i="17" s="1"/>
  <c r="Y25" i="17"/>
  <c r="F24" i="17"/>
  <c r="P23" i="17"/>
  <c r="Y22" i="17"/>
  <c r="D22" i="17"/>
  <c r="E22" i="17" s="1"/>
  <c r="F20" i="17"/>
  <c r="P19" i="17"/>
  <c r="Y18" i="17"/>
  <c r="D18" i="17"/>
  <c r="E18" i="17" s="1"/>
  <c r="F16" i="17"/>
  <c r="P15" i="17"/>
  <c r="Y14" i="17"/>
  <c r="D14" i="17"/>
  <c r="E14" i="17" s="1"/>
  <c r="F12" i="17"/>
  <c r="D11" i="17"/>
  <c r="E11" i="17" s="1"/>
  <c r="D16" i="17"/>
  <c r="E16" i="17" s="1"/>
  <c r="P17" i="17"/>
  <c r="Y20" i="17"/>
  <c r="F22" i="17"/>
  <c r="D24" i="17"/>
  <c r="E24" i="17" s="1"/>
  <c r="D29" i="17"/>
  <c r="E29" i="17" s="1"/>
  <c r="F33" i="17"/>
  <c r="F10" i="17"/>
  <c r="P16" i="17"/>
  <c r="Y19" i="17"/>
  <c r="F21" i="17"/>
  <c r="P25" i="17"/>
  <c r="D10" i="17"/>
  <c r="E10" i="17" s="1"/>
  <c r="Y10" i="17"/>
  <c r="P11" i="17"/>
  <c r="P12" i="17"/>
  <c r="Y15" i="17"/>
  <c r="F17" i="17"/>
  <c r="D19" i="17"/>
  <c r="E19" i="17" s="1"/>
  <c r="P20" i="17"/>
  <c r="Y23" i="17"/>
  <c r="P26" i="17"/>
  <c r="D28" i="17"/>
  <c r="E28" i="17" s="1"/>
  <c r="Y11" i="17"/>
  <c r="Y12" i="17"/>
  <c r="F14" i="17"/>
  <c r="F26" i="17"/>
  <c r="F13" i="17"/>
  <c r="D15" i="17"/>
  <c r="E15" i="17" s="1"/>
  <c r="D23" i="17"/>
  <c r="E23" i="17" s="1"/>
  <c r="P24" i="17"/>
  <c r="D25" i="17"/>
  <c r="E25" i="17" s="1"/>
  <c r="F35" i="17"/>
  <c r="P10" i="17"/>
  <c r="F11" i="17"/>
  <c r="D12" i="17"/>
  <c r="E12" i="17" s="1"/>
  <c r="P13" i="17"/>
  <c r="Y16" i="17"/>
  <c r="F18" i="17"/>
  <c r="D20" i="17"/>
  <c r="E20" i="17" s="1"/>
  <c r="P21" i="17"/>
  <c r="Y24" i="17"/>
  <c r="F25" i="17"/>
  <c r="F27" i="17"/>
  <c r="P28" i="17"/>
  <c r="D31" i="17"/>
  <c r="E31" i="17" s="1"/>
  <c r="F14" i="16"/>
  <c r="F11" i="16"/>
  <c r="D14" i="16"/>
  <c r="E14" i="16" s="1"/>
  <c r="Y21" i="16"/>
  <c r="Y30" i="16"/>
  <c r="F30" i="16"/>
  <c r="F29" i="16"/>
  <c r="P28" i="16"/>
  <c r="Y36" i="16"/>
  <c r="D26" i="16"/>
  <c r="E26" i="16" s="1"/>
  <c r="P20" i="16"/>
  <c r="F24" i="16"/>
  <c r="D24" i="16"/>
  <c r="E24" i="16" s="1"/>
  <c r="D15" i="16"/>
  <c r="E15" i="16" s="1"/>
  <c r="P16" i="16"/>
  <c r="F20" i="16"/>
  <c r="D9" i="15"/>
  <c r="E9" i="15" s="1"/>
  <c r="Y9" i="15"/>
  <c r="Z9" i="15" s="1"/>
  <c r="P9" i="15"/>
  <c r="F10" i="15"/>
  <c r="F11" i="15"/>
  <c r="P10" i="15"/>
  <c r="Y11" i="15"/>
  <c r="Y12" i="15"/>
  <c r="Y13" i="15"/>
  <c r="P36" i="15"/>
  <c r="Y35" i="15"/>
  <c r="D35" i="15"/>
  <c r="E35" i="15" s="1"/>
  <c r="F33" i="15"/>
  <c r="P32" i="15"/>
  <c r="F36" i="15"/>
  <c r="P35" i="15"/>
  <c r="Y34" i="15"/>
  <c r="D34" i="15"/>
  <c r="E34" i="15" s="1"/>
  <c r="F32" i="15"/>
  <c r="P31" i="15"/>
  <c r="Y30" i="15"/>
  <c r="D30" i="15"/>
  <c r="E30" i="15" s="1"/>
  <c r="F28" i="15"/>
  <c r="F35" i="15"/>
  <c r="P34" i="15"/>
  <c r="Y33" i="15"/>
  <c r="D33" i="15"/>
  <c r="E33" i="15" s="1"/>
  <c r="F31" i="15"/>
  <c r="P30" i="15"/>
  <c r="Y29" i="15"/>
  <c r="D29" i="15"/>
  <c r="E29" i="15" s="1"/>
  <c r="Y36" i="15"/>
  <c r="D36" i="15"/>
  <c r="E36" i="15" s="1"/>
  <c r="F34" i="15"/>
  <c r="P33" i="15"/>
  <c r="Y32" i="15"/>
  <c r="D32" i="15"/>
  <c r="E32" i="15" s="1"/>
  <c r="F30" i="15"/>
  <c r="P29" i="15"/>
  <c r="Y28" i="15"/>
  <c r="P28" i="15"/>
  <c r="F26" i="15"/>
  <c r="P25" i="15"/>
  <c r="Y24" i="15"/>
  <c r="D24" i="15"/>
  <c r="E24" i="15" s="1"/>
  <c r="F22" i="15"/>
  <c r="P21" i="15"/>
  <c r="Y20" i="15"/>
  <c r="D20" i="15"/>
  <c r="E20" i="15" s="1"/>
  <c r="F29" i="15"/>
  <c r="Y27" i="15"/>
  <c r="D27" i="15"/>
  <c r="E27" i="15" s="1"/>
  <c r="F25" i="15"/>
  <c r="Y31" i="15"/>
  <c r="D28" i="15"/>
  <c r="E28" i="15" s="1"/>
  <c r="P27" i="15"/>
  <c r="Y26" i="15"/>
  <c r="D26" i="15"/>
  <c r="E26" i="15" s="1"/>
  <c r="F24" i="15"/>
  <c r="D31" i="15"/>
  <c r="E31" i="15" s="1"/>
  <c r="F27" i="15"/>
  <c r="P26" i="15"/>
  <c r="Y25" i="15"/>
  <c r="D25" i="15"/>
  <c r="E25" i="15" s="1"/>
  <c r="P24" i="15"/>
  <c r="Y23" i="15"/>
  <c r="Y22" i="15"/>
  <c r="Y21" i="15"/>
  <c r="P19" i="15"/>
  <c r="Y18" i="15"/>
  <c r="D18" i="15"/>
  <c r="E18" i="15" s="1"/>
  <c r="F16" i="15"/>
  <c r="P15" i="15"/>
  <c r="Y14" i="15"/>
  <c r="D14" i="15"/>
  <c r="E14" i="15" s="1"/>
  <c r="F12" i="15"/>
  <c r="P11" i="15"/>
  <c r="F21" i="15"/>
  <c r="F20" i="15"/>
  <c r="F19" i="15"/>
  <c r="P18" i="15"/>
  <c r="Y17" i="15"/>
  <c r="D17" i="15"/>
  <c r="E17" i="15" s="1"/>
  <c r="F15" i="15"/>
  <c r="P14" i="15"/>
  <c r="F23" i="15"/>
  <c r="P20" i="15"/>
  <c r="F18" i="15"/>
  <c r="P17" i="15"/>
  <c r="Y16" i="15"/>
  <c r="D16" i="15"/>
  <c r="E16" i="15" s="1"/>
  <c r="F14" i="15"/>
  <c r="P23" i="15"/>
  <c r="D23" i="15"/>
  <c r="E23" i="15" s="1"/>
  <c r="P22" i="15"/>
  <c r="D22" i="15"/>
  <c r="E22" i="15" s="1"/>
  <c r="D21" i="15"/>
  <c r="E21" i="15" s="1"/>
  <c r="Y19" i="15"/>
  <c r="D19" i="15"/>
  <c r="E19" i="15" s="1"/>
  <c r="F17" i="15"/>
  <c r="P16" i="15"/>
  <c r="Y15" i="15"/>
  <c r="D10" i="15"/>
  <c r="E10" i="15" s="1"/>
  <c r="Y10" i="15"/>
  <c r="D11" i="15"/>
  <c r="E11" i="15" s="1"/>
  <c r="D12" i="15"/>
  <c r="E12" i="15" s="1"/>
  <c r="P12" i="15"/>
  <c r="D13" i="15"/>
  <c r="E13" i="15" s="1"/>
  <c r="P13" i="15"/>
  <c r="F9" i="15"/>
  <c r="F13" i="15"/>
  <c r="F36" i="14"/>
  <c r="Y29" i="14"/>
  <c r="Y23" i="14"/>
  <c r="F21" i="14"/>
  <c r="F13" i="12"/>
  <c r="P36" i="11"/>
  <c r="Y30" i="11"/>
  <c r="P24" i="11"/>
  <c r="F33" i="10"/>
  <c r="D21" i="10"/>
  <c r="E21" i="10" s="1"/>
  <c r="Y20" i="8"/>
  <c r="F13" i="9" l="1"/>
  <c r="P18" i="11"/>
  <c r="Q18" i="11" s="1"/>
  <c r="D21" i="11"/>
  <c r="E21" i="11" s="1"/>
  <c r="F17" i="14"/>
  <c r="F31" i="14"/>
  <c r="F14" i="14"/>
  <c r="G14" i="14" s="1"/>
  <c r="F17" i="18"/>
  <c r="D20" i="9"/>
  <c r="E20" i="9" s="1"/>
  <c r="D25" i="18"/>
  <c r="E25" i="18" s="1"/>
  <c r="Y24" i="9"/>
  <c r="Y13" i="11"/>
  <c r="D26" i="11"/>
  <c r="E26" i="11" s="1"/>
  <c r="P34" i="11"/>
  <c r="P10" i="14"/>
  <c r="R10" i="14" s="1"/>
  <c r="F16" i="14"/>
  <c r="G16" i="14" s="1"/>
  <c r="P26" i="14"/>
  <c r="D23" i="18"/>
  <c r="E23" i="18" s="1"/>
  <c r="F24" i="9"/>
  <c r="G24" i="9" s="1"/>
  <c r="D8" i="18"/>
  <c r="E8" i="18" s="1"/>
  <c r="Y11" i="18"/>
  <c r="AA11" i="18" s="1"/>
  <c r="Y20" i="18"/>
  <c r="Z20" i="18" s="1"/>
  <c r="F27" i="18"/>
  <c r="D30" i="9"/>
  <c r="E30" i="9" s="1"/>
  <c r="P35" i="9"/>
  <c r="R35" i="9" s="1"/>
  <c r="F16" i="9"/>
  <c r="F17" i="9"/>
  <c r="G17" i="9" s="1"/>
  <c r="D27" i="9"/>
  <c r="E27" i="9" s="1"/>
  <c r="F37" i="9"/>
  <c r="D23" i="13"/>
  <c r="E23" i="13" s="1"/>
  <c r="F10" i="18"/>
  <c r="P15" i="18"/>
  <c r="Y25" i="18"/>
  <c r="Z25" i="18" s="1"/>
  <c r="Y33" i="18"/>
  <c r="AA33" i="18" s="1"/>
  <c r="P36" i="8"/>
  <c r="D17" i="8"/>
  <c r="E17" i="8" s="1"/>
  <c r="P14" i="13"/>
  <c r="R14" i="13" s="1"/>
  <c r="F12" i="8"/>
  <c r="G12" i="8" s="1"/>
  <c r="F28" i="8"/>
  <c r="G28" i="8" s="1"/>
  <c r="P37" i="8"/>
  <c r="Q37" i="8" s="1"/>
  <c r="P22" i="8"/>
  <c r="Q22" i="8" s="1"/>
  <c r="D24" i="8"/>
  <c r="E24" i="8" s="1"/>
  <c r="P26" i="8"/>
  <c r="Q26" i="8" s="1"/>
  <c r="Y17" i="8"/>
  <c r="AA17" i="8" s="1"/>
  <c r="F23" i="8"/>
  <c r="G23" i="8" s="1"/>
  <c r="D34" i="8"/>
  <c r="E34" i="8" s="1"/>
  <c r="Y12" i="9"/>
  <c r="Y19" i="9"/>
  <c r="Z19" i="9" s="1"/>
  <c r="P31" i="9"/>
  <c r="R31" i="9" s="1"/>
  <c r="P25" i="9"/>
  <c r="R25" i="9" s="1"/>
  <c r="F30" i="9"/>
  <c r="G30" i="9" s="1"/>
  <c r="Y14" i="9"/>
  <c r="AA14" i="9" s="1"/>
  <c r="P22" i="9"/>
  <c r="R22" i="9" s="1"/>
  <c r="F18" i="9"/>
  <c r="P24" i="9"/>
  <c r="R24" i="9" s="1"/>
  <c r="Y34" i="9"/>
  <c r="Z34" i="9" s="1"/>
  <c r="F10" i="9"/>
  <c r="F24" i="10"/>
  <c r="L1" i="10"/>
  <c r="F35" i="10"/>
  <c r="G35" i="10" s="1"/>
  <c r="D13" i="11"/>
  <c r="E13" i="11" s="1"/>
  <c r="P10" i="9"/>
  <c r="R10" i="9" s="1"/>
  <c r="P11" i="8"/>
  <c r="R11" i="8" s="1"/>
  <c r="Y12" i="8"/>
  <c r="AA12" i="8" s="1"/>
  <c r="P35" i="8"/>
  <c r="R35" i="8" s="1"/>
  <c r="L1" i="12"/>
  <c r="D19" i="13"/>
  <c r="E19" i="13" s="1"/>
  <c r="P24" i="13"/>
  <c r="Y14" i="8"/>
  <c r="AA14" i="8" s="1"/>
  <c r="Y23" i="8"/>
  <c r="Z23" i="8" s="1"/>
  <c r="P24" i="8"/>
  <c r="P30" i="8"/>
  <c r="R30" i="8" s="1"/>
  <c r="D28" i="8"/>
  <c r="E28" i="8" s="1"/>
  <c r="P29" i="8"/>
  <c r="R29" i="8" s="1"/>
  <c r="D11" i="8"/>
  <c r="E11" i="8" s="1"/>
  <c r="F10" i="8"/>
  <c r="F16" i="8"/>
  <c r="G16" i="8" s="1"/>
  <c r="D19" i="8"/>
  <c r="E19" i="8" s="1"/>
  <c r="F14" i="8"/>
  <c r="G14" i="8" s="1"/>
  <c r="Y37" i="8"/>
  <c r="Z37" i="8" s="1"/>
  <c r="Y29" i="8"/>
  <c r="AA29" i="8" s="1"/>
  <c r="Y33" i="8"/>
  <c r="Z33" i="8" s="1"/>
  <c r="D31" i="8"/>
  <c r="E31" i="8" s="1"/>
  <c r="P33" i="8"/>
  <c r="Q33" i="8" s="1"/>
  <c r="Y11" i="8"/>
  <c r="Z11" i="8" s="1"/>
  <c r="F10" i="13"/>
  <c r="G10" i="13" s="1"/>
  <c r="Y21" i="13"/>
  <c r="Z21" i="13" s="1"/>
  <c r="D35" i="13"/>
  <c r="E35" i="13" s="1"/>
  <c r="L1" i="17"/>
  <c r="F20" i="8"/>
  <c r="G20" i="8" s="1"/>
  <c r="P20" i="8"/>
  <c r="Q20" i="8" s="1"/>
  <c r="Y16" i="8"/>
  <c r="AA16" i="8" s="1"/>
  <c r="Y26" i="8"/>
  <c r="Z26" i="8" s="1"/>
  <c r="P34" i="8"/>
  <c r="R34" i="8" s="1"/>
  <c r="D30" i="8"/>
  <c r="E30" i="8" s="1"/>
  <c r="D35" i="8"/>
  <c r="E35" i="8" s="1"/>
  <c r="D36" i="8"/>
  <c r="E36" i="8" s="1"/>
  <c r="D15" i="8"/>
  <c r="E15" i="8" s="1"/>
  <c r="P13" i="13"/>
  <c r="R13" i="13" s="1"/>
  <c r="F26" i="13"/>
  <c r="G26" i="13" s="1"/>
  <c r="F8" i="14"/>
  <c r="L1" i="16"/>
  <c r="P8" i="20"/>
  <c r="R8" i="20" s="1"/>
  <c r="P35" i="12"/>
  <c r="R35" i="12" s="1"/>
  <c r="Y22" i="7"/>
  <c r="AA22" i="7" s="1"/>
  <c r="F12" i="9"/>
  <c r="G12" i="9" s="1"/>
  <c r="Y17" i="9"/>
  <c r="F20" i="9"/>
  <c r="G20" i="9" s="1"/>
  <c r="P13" i="9"/>
  <c r="Q13" i="9" s="1"/>
  <c r="F23" i="9"/>
  <c r="G23" i="9" s="1"/>
  <c r="F28" i="9"/>
  <c r="Y30" i="9"/>
  <c r="Z30" i="9" s="1"/>
  <c r="Y29" i="9"/>
  <c r="AA29" i="9" s="1"/>
  <c r="P32" i="9"/>
  <c r="Q32" i="9" s="1"/>
  <c r="F34" i="9"/>
  <c r="G34" i="9" s="1"/>
  <c r="D15" i="10"/>
  <c r="E15" i="10" s="1"/>
  <c r="F20" i="10"/>
  <c r="G20" i="10" s="1"/>
  <c r="Y11" i="10"/>
  <c r="AA11" i="10" s="1"/>
  <c r="F22" i="19"/>
  <c r="P11" i="9"/>
  <c r="Q11" i="9" s="1"/>
  <c r="F19" i="9"/>
  <c r="G19" i="9" s="1"/>
  <c r="P23" i="9"/>
  <c r="Q23" i="9" s="1"/>
  <c r="F14" i="9"/>
  <c r="G14" i="9" s="1"/>
  <c r="Y25" i="9"/>
  <c r="Z25" i="9" s="1"/>
  <c r="P30" i="9"/>
  <c r="R30" i="9" s="1"/>
  <c r="F32" i="9"/>
  <c r="G32" i="9" s="1"/>
  <c r="D33" i="9"/>
  <c r="E33" i="9" s="1"/>
  <c r="F33" i="9"/>
  <c r="G33" i="9" s="1"/>
  <c r="F14" i="10"/>
  <c r="G14" i="10" s="1"/>
  <c r="Y31" i="10"/>
  <c r="Z31" i="10" s="1"/>
  <c r="D15" i="11"/>
  <c r="E15" i="11" s="1"/>
  <c r="Y33" i="11"/>
  <c r="Z33" i="11" s="1"/>
  <c r="D10" i="11"/>
  <c r="E10" i="11" s="1"/>
  <c r="F22" i="16"/>
  <c r="G22" i="16" s="1"/>
  <c r="Y24" i="16"/>
  <c r="AA24" i="16" s="1"/>
  <c r="D29" i="16"/>
  <c r="E29" i="16" s="1"/>
  <c r="Y31" i="16"/>
  <c r="AA31" i="16" s="1"/>
  <c r="F11" i="10"/>
  <c r="G11" i="10" s="1"/>
  <c r="Y19" i="10"/>
  <c r="AA19" i="10" s="1"/>
  <c r="Y25" i="10"/>
  <c r="AA25" i="10" s="1"/>
  <c r="Y14" i="10"/>
  <c r="AA14" i="10" s="1"/>
  <c r="F29" i="10"/>
  <c r="G29" i="10" s="1"/>
  <c r="D27" i="10"/>
  <c r="E27" i="10" s="1"/>
  <c r="Y24" i="10"/>
  <c r="AA24" i="10" s="1"/>
  <c r="D36" i="10"/>
  <c r="E36" i="10" s="1"/>
  <c r="Y10" i="10"/>
  <c r="AA10" i="10" s="1"/>
  <c r="P13" i="19"/>
  <c r="R13" i="19" s="1"/>
  <c r="D34" i="19"/>
  <c r="E34" i="19" s="1"/>
  <c r="F22" i="7"/>
  <c r="G22" i="7" s="1"/>
  <c r="Y15" i="10"/>
  <c r="Z15" i="10" s="1"/>
  <c r="P20" i="10"/>
  <c r="R20" i="10" s="1"/>
  <c r="D17" i="10"/>
  <c r="E17" i="10" s="1"/>
  <c r="P19" i="10"/>
  <c r="Q19" i="10" s="1"/>
  <c r="Y33" i="10"/>
  <c r="AA33" i="10" s="1"/>
  <c r="D30" i="10"/>
  <c r="E30" i="10" s="1"/>
  <c r="F32" i="10"/>
  <c r="G32" i="10" s="1"/>
  <c r="P37" i="10"/>
  <c r="Q37" i="10" s="1"/>
  <c r="P17" i="19"/>
  <c r="Q17" i="19" s="1"/>
  <c r="P12" i="19"/>
  <c r="R12" i="19" s="1"/>
  <c r="P21" i="7"/>
  <c r="P14" i="10"/>
  <c r="R14" i="10" s="1"/>
  <c r="D12" i="10"/>
  <c r="E12" i="10" s="1"/>
  <c r="Y20" i="10"/>
  <c r="Z20" i="10" s="1"/>
  <c r="Y21" i="10"/>
  <c r="AA21" i="10" s="1"/>
  <c r="P23" i="10"/>
  <c r="R23" i="10" s="1"/>
  <c r="P35" i="10"/>
  <c r="R35" i="10" s="1"/>
  <c r="P36" i="10"/>
  <c r="Q36" i="10" s="1"/>
  <c r="F30" i="10"/>
  <c r="G30" i="10" s="1"/>
  <c r="P11" i="10"/>
  <c r="Q11" i="10" s="1"/>
  <c r="P28" i="19"/>
  <c r="R28" i="19" s="1"/>
  <c r="D33" i="7"/>
  <c r="E33" i="7" s="1"/>
  <c r="Y30" i="7"/>
  <c r="Z30" i="7" s="1"/>
  <c r="Y16" i="7"/>
  <c r="AA16" i="7" s="1"/>
  <c r="P28" i="7"/>
  <c r="P15" i="7"/>
  <c r="F29" i="7"/>
  <c r="G29" i="7" s="1"/>
  <c r="D14" i="7"/>
  <c r="E14" i="7" s="1"/>
  <c r="D32" i="7"/>
  <c r="E32" i="7" s="1"/>
  <c r="Y25" i="7"/>
  <c r="Z25" i="7" s="1"/>
  <c r="P37" i="7"/>
  <c r="Q37" i="7" s="1"/>
  <c r="P23" i="7"/>
  <c r="Q23" i="7" s="1"/>
  <c r="F10" i="7"/>
  <c r="F24" i="7"/>
  <c r="G24" i="7" s="1"/>
  <c r="D31" i="7"/>
  <c r="E31" i="7" s="1"/>
  <c r="D28" i="7"/>
  <c r="E28" i="7" s="1"/>
  <c r="F30" i="7"/>
  <c r="G30" i="7" s="1"/>
  <c r="P31" i="7"/>
  <c r="Y32" i="7"/>
  <c r="AA32" i="7" s="1"/>
  <c r="D26" i="7"/>
  <c r="E26" i="7" s="1"/>
  <c r="P34" i="13"/>
  <c r="Q34" i="13" s="1"/>
  <c r="Y31" i="13"/>
  <c r="P26" i="13"/>
  <c r="F24" i="13"/>
  <c r="G24" i="13" s="1"/>
  <c r="F19" i="13"/>
  <c r="G19" i="13" s="1"/>
  <c r="Y20" i="13"/>
  <c r="Z20" i="13" s="1"/>
  <c r="P11" i="13"/>
  <c r="R11" i="13" s="1"/>
  <c r="F11" i="13"/>
  <c r="G11" i="13" s="1"/>
  <c r="D12" i="13"/>
  <c r="E12" i="13" s="1"/>
  <c r="Y8" i="13"/>
  <c r="AA8" i="13" s="1"/>
  <c r="D34" i="13"/>
  <c r="E34" i="13" s="1"/>
  <c r="F31" i="13"/>
  <c r="G31" i="13" s="1"/>
  <c r="D32" i="13"/>
  <c r="E32" i="13" s="1"/>
  <c r="F30" i="13"/>
  <c r="G30" i="13" s="1"/>
  <c r="F20" i="13"/>
  <c r="G20" i="13" s="1"/>
  <c r="Y17" i="13"/>
  <c r="Z17" i="13" s="1"/>
  <c r="Y24" i="13"/>
  <c r="AA24" i="13" s="1"/>
  <c r="Y28" i="13"/>
  <c r="AA28" i="13" s="1"/>
  <c r="F15" i="7"/>
  <c r="G15" i="7" s="1"/>
  <c r="Y10" i="9"/>
  <c r="P37" i="9"/>
  <c r="Q37" i="9" s="1"/>
  <c r="P33" i="9"/>
  <c r="R33" i="9" s="1"/>
  <c r="P29" i="9"/>
  <c r="R29" i="9" s="1"/>
  <c r="D35" i="9"/>
  <c r="E35" i="9" s="1"/>
  <c r="D31" i="9"/>
  <c r="E31" i="9" s="1"/>
  <c r="Y37" i="9"/>
  <c r="AA37" i="9" s="1"/>
  <c r="F31" i="9"/>
  <c r="G31" i="9" s="1"/>
  <c r="F26" i="9"/>
  <c r="G26" i="9" s="1"/>
  <c r="F22" i="9"/>
  <c r="G22" i="9" s="1"/>
  <c r="D29" i="9"/>
  <c r="E29" i="9" s="1"/>
  <c r="F25" i="9"/>
  <c r="G25" i="9" s="1"/>
  <c r="Y33" i="9"/>
  <c r="AA33" i="9" s="1"/>
  <c r="Y26" i="9"/>
  <c r="AA26" i="9" s="1"/>
  <c r="F29" i="9"/>
  <c r="G29" i="9" s="1"/>
  <c r="D25" i="9"/>
  <c r="E25" i="9" s="1"/>
  <c r="Y20" i="9"/>
  <c r="AA20" i="9" s="1"/>
  <c r="Y16" i="9"/>
  <c r="Z16" i="9" s="1"/>
  <c r="D26" i="9"/>
  <c r="E26" i="9" s="1"/>
  <c r="D19" i="9"/>
  <c r="E19" i="9" s="1"/>
  <c r="D15" i="9"/>
  <c r="E15" i="9" s="1"/>
  <c r="Y18" i="9"/>
  <c r="AA18" i="9" s="1"/>
  <c r="D22" i="9"/>
  <c r="E22" i="9" s="1"/>
  <c r="P18" i="9"/>
  <c r="R18" i="9" s="1"/>
  <c r="D12" i="9"/>
  <c r="E12" i="9" s="1"/>
  <c r="Y13" i="9"/>
  <c r="AA13" i="9" s="1"/>
  <c r="D13" i="9"/>
  <c r="E13" i="9" s="1"/>
  <c r="D10" i="9"/>
  <c r="E10" i="9" s="1"/>
  <c r="P12" i="9"/>
  <c r="Q12" i="9" s="1"/>
  <c r="Y11" i="9"/>
  <c r="Z11" i="9" s="1"/>
  <c r="P14" i="9"/>
  <c r="R14" i="9" s="1"/>
  <c r="P15" i="9"/>
  <c r="R15" i="9" s="1"/>
  <c r="D21" i="9"/>
  <c r="E21" i="9" s="1"/>
  <c r="D18" i="9"/>
  <c r="E18" i="9" s="1"/>
  <c r="Y15" i="9"/>
  <c r="P20" i="9"/>
  <c r="R20" i="9" s="1"/>
  <c r="D16" i="9"/>
  <c r="E16" i="9" s="1"/>
  <c r="P21" i="9"/>
  <c r="R21" i="9" s="1"/>
  <c r="P26" i="9"/>
  <c r="R26" i="9" s="1"/>
  <c r="F35" i="9"/>
  <c r="G35" i="9" s="1"/>
  <c r="D23" i="9"/>
  <c r="E23" i="9" s="1"/>
  <c r="Y27" i="9"/>
  <c r="Z27" i="9" s="1"/>
  <c r="D34" i="9"/>
  <c r="E34" i="9" s="1"/>
  <c r="D28" i="9"/>
  <c r="E28" i="9" s="1"/>
  <c r="P34" i="9"/>
  <c r="R34" i="9" s="1"/>
  <c r="F36" i="9"/>
  <c r="G36" i="9" s="1"/>
  <c r="Y35" i="9"/>
  <c r="D32" i="9"/>
  <c r="E32" i="9" s="1"/>
  <c r="Y36" i="9"/>
  <c r="Z36" i="9" s="1"/>
  <c r="P16" i="13"/>
  <c r="Q16" i="13" s="1"/>
  <c r="F18" i="13"/>
  <c r="G18" i="13" s="1"/>
  <c r="Y14" i="13"/>
  <c r="P22" i="13"/>
  <c r="Q22" i="13" s="1"/>
  <c r="D28" i="13"/>
  <c r="E28" i="13" s="1"/>
  <c r="F28" i="13"/>
  <c r="G28" i="13" s="1"/>
  <c r="D35" i="7"/>
  <c r="E35" i="7" s="1"/>
  <c r="F36" i="7"/>
  <c r="G36" i="7" s="1"/>
  <c r="P36" i="7"/>
  <c r="R36" i="7" s="1"/>
  <c r="Y37" i="7"/>
  <c r="D11" i="9"/>
  <c r="E11" i="9" s="1"/>
  <c r="D14" i="9"/>
  <c r="E14" i="9" s="1"/>
  <c r="F15" i="9"/>
  <c r="G15" i="9" s="1"/>
  <c r="D17" i="9"/>
  <c r="E17" i="9" s="1"/>
  <c r="Y21" i="9"/>
  <c r="P19" i="9"/>
  <c r="R19" i="9" s="1"/>
  <c r="P16" i="9"/>
  <c r="Q16" i="9" s="1"/>
  <c r="F21" i="9"/>
  <c r="P17" i="9"/>
  <c r="R17" i="9" s="1"/>
  <c r="Y22" i="9"/>
  <c r="Z22" i="9" s="1"/>
  <c r="F27" i="9"/>
  <c r="G27" i="9" s="1"/>
  <c r="P27" i="9"/>
  <c r="Y23" i="9"/>
  <c r="P28" i="9"/>
  <c r="Q28" i="9" s="1"/>
  <c r="D24" i="9"/>
  <c r="E24" i="9" s="1"/>
  <c r="Y28" i="9"/>
  <c r="AA28" i="9" s="1"/>
  <c r="D37" i="9"/>
  <c r="E37" i="9" s="1"/>
  <c r="Y31" i="9"/>
  <c r="AA31" i="9" s="1"/>
  <c r="P36" i="9"/>
  <c r="R36" i="9" s="1"/>
  <c r="Y32" i="9"/>
  <c r="AA32" i="9" s="1"/>
  <c r="F11" i="9"/>
  <c r="G11" i="9" s="1"/>
  <c r="P26" i="12"/>
  <c r="R26" i="12" s="1"/>
  <c r="Y11" i="13"/>
  <c r="AA11" i="13" s="1"/>
  <c r="Y9" i="13"/>
  <c r="Z9" i="13" s="1"/>
  <c r="F16" i="13"/>
  <c r="G16" i="13" s="1"/>
  <c r="Y18" i="13"/>
  <c r="Z18" i="13" s="1"/>
  <c r="F34" i="13"/>
  <c r="G34" i="13" s="1"/>
  <c r="Y30" i="13"/>
  <c r="Z30" i="13" s="1"/>
  <c r="F17" i="7"/>
  <c r="G17" i="7" s="1"/>
  <c r="P16" i="7"/>
  <c r="Y17" i="7"/>
  <c r="D20" i="10"/>
  <c r="E20" i="10" s="1"/>
  <c r="P10" i="10"/>
  <c r="P16" i="10"/>
  <c r="Q16" i="10" s="1"/>
  <c r="F25" i="10"/>
  <c r="G25" i="10" s="1"/>
  <c r="Y17" i="10"/>
  <c r="Z17" i="10" s="1"/>
  <c r="P15" i="10"/>
  <c r="R15" i="10" s="1"/>
  <c r="Y26" i="10"/>
  <c r="Z26" i="10" s="1"/>
  <c r="D33" i="10"/>
  <c r="E33" i="10" s="1"/>
  <c r="P30" i="10"/>
  <c r="R30" i="10" s="1"/>
  <c r="F26" i="10"/>
  <c r="G26" i="10" s="1"/>
  <c r="D32" i="10"/>
  <c r="E32" i="10" s="1"/>
  <c r="F14" i="11"/>
  <c r="G14" i="11" s="1"/>
  <c r="F13" i="11"/>
  <c r="G13" i="11" s="1"/>
  <c r="D28" i="11"/>
  <c r="E28" i="11" s="1"/>
  <c r="F12" i="18"/>
  <c r="G12" i="18" s="1"/>
  <c r="D19" i="18"/>
  <c r="E19" i="18" s="1"/>
  <c r="D13" i="19"/>
  <c r="E13" i="19" s="1"/>
  <c r="Y34" i="20"/>
  <c r="Z34" i="20" s="1"/>
  <c r="P30" i="20"/>
  <c r="P25" i="20"/>
  <c r="R25" i="20" s="1"/>
  <c r="D31" i="20"/>
  <c r="E31" i="20" s="1"/>
  <c r="Y17" i="20"/>
  <c r="AA17" i="20" s="1"/>
  <c r="F14" i="20"/>
  <c r="G14" i="20" s="1"/>
  <c r="P15" i="20"/>
  <c r="R15" i="20" s="1"/>
  <c r="D34" i="20"/>
  <c r="E34" i="20" s="1"/>
  <c r="F30" i="20"/>
  <c r="G30" i="20" s="1"/>
  <c r="Y26" i="20"/>
  <c r="AA26" i="20" s="1"/>
  <c r="D17" i="20"/>
  <c r="E17" i="20" s="1"/>
  <c r="P16" i="20"/>
  <c r="R16" i="20" s="1"/>
  <c r="Y15" i="20"/>
  <c r="D30" i="20"/>
  <c r="E30" i="20" s="1"/>
  <c r="F26" i="20"/>
  <c r="G26" i="20" s="1"/>
  <c r="D27" i="20"/>
  <c r="E27" i="20" s="1"/>
  <c r="D20" i="20"/>
  <c r="E20" i="20" s="1"/>
  <c r="F20" i="20"/>
  <c r="G20" i="20" s="1"/>
  <c r="D10" i="20"/>
  <c r="E10" i="20" s="1"/>
  <c r="P34" i="20"/>
  <c r="P24" i="20"/>
  <c r="Q24" i="20" s="1"/>
  <c r="D25" i="20"/>
  <c r="E25" i="20" s="1"/>
  <c r="F18" i="20"/>
  <c r="D8" i="20"/>
  <c r="E8" i="20" s="1"/>
  <c r="P17" i="12"/>
  <c r="Q17" i="12" s="1"/>
  <c r="F8" i="12"/>
  <c r="P31" i="12"/>
  <c r="R31" i="12" s="1"/>
  <c r="Y28" i="12"/>
  <c r="Z28" i="12" s="1"/>
  <c r="Y31" i="12"/>
  <c r="AA31" i="12" s="1"/>
  <c r="F27" i="12"/>
  <c r="G27" i="12" s="1"/>
  <c r="Y33" i="12"/>
  <c r="AA33" i="12" s="1"/>
  <c r="D25" i="12"/>
  <c r="E25" i="12" s="1"/>
  <c r="D21" i="12"/>
  <c r="E21" i="12" s="1"/>
  <c r="D23" i="12"/>
  <c r="E23" i="12" s="1"/>
  <c r="Y23" i="12"/>
  <c r="Z23" i="12" s="1"/>
  <c r="D24" i="12"/>
  <c r="E24" i="12" s="1"/>
  <c r="D15" i="12"/>
  <c r="E15" i="12" s="1"/>
  <c r="P34" i="12"/>
  <c r="R34" i="12" s="1"/>
  <c r="Y14" i="12"/>
  <c r="AA14" i="12" s="1"/>
  <c r="F17" i="12"/>
  <c r="G17" i="12" s="1"/>
  <c r="F11" i="12"/>
  <c r="G11" i="12" s="1"/>
  <c r="D12" i="12"/>
  <c r="E12" i="12" s="1"/>
  <c r="D16" i="12"/>
  <c r="E16" i="12" s="1"/>
  <c r="Y8" i="12"/>
  <c r="Y34" i="12"/>
  <c r="Z34" i="12" s="1"/>
  <c r="D28" i="12"/>
  <c r="E28" i="12" s="1"/>
  <c r="Y27" i="12"/>
  <c r="Z27" i="12" s="1"/>
  <c r="D22" i="12"/>
  <c r="E22" i="12" s="1"/>
  <c r="P22" i="12"/>
  <c r="R22" i="12" s="1"/>
  <c r="P18" i="12"/>
  <c r="R18" i="12" s="1"/>
  <c r="F25" i="12"/>
  <c r="G25" i="12" s="1"/>
  <c r="Y17" i="12"/>
  <c r="AA17" i="12" s="1"/>
  <c r="Y11" i="12"/>
  <c r="AA11" i="12" s="1"/>
  <c r="F16" i="12"/>
  <c r="G16" i="12" s="1"/>
  <c r="F15" i="12"/>
  <c r="G15" i="12" s="1"/>
  <c r="D9" i="12"/>
  <c r="E9" i="12" s="1"/>
  <c r="Y12" i="12"/>
  <c r="F10" i="12"/>
  <c r="G10" i="12" s="1"/>
  <c r="F34" i="12"/>
  <c r="F33" i="12"/>
  <c r="G33" i="12" s="1"/>
  <c r="P30" i="12"/>
  <c r="D30" i="12"/>
  <c r="E30" i="12" s="1"/>
  <c r="D33" i="12"/>
  <c r="E33" i="12" s="1"/>
  <c r="P24" i="12"/>
  <c r="R24" i="12" s="1"/>
  <c r="P19" i="12"/>
  <c r="Y16" i="12"/>
  <c r="Z16" i="12" s="1"/>
  <c r="D11" i="12"/>
  <c r="E11" i="12" s="1"/>
  <c r="D14" i="12"/>
  <c r="E14" i="12" s="1"/>
  <c r="Y13" i="12"/>
  <c r="Z13" i="12" s="1"/>
  <c r="D17" i="12"/>
  <c r="E17" i="12" s="1"/>
  <c r="P9" i="12"/>
  <c r="Q9" i="12" s="1"/>
  <c r="F9" i="12"/>
  <c r="G9" i="12" s="1"/>
  <c r="Y32" i="12"/>
  <c r="P32" i="12"/>
  <c r="R32" i="12" s="1"/>
  <c r="D26" i="12"/>
  <c r="E26" i="12" s="1"/>
  <c r="D27" i="12"/>
  <c r="E27" i="12" s="1"/>
  <c r="F26" i="12"/>
  <c r="G26" i="12" s="1"/>
  <c r="Y20" i="12"/>
  <c r="Z20" i="12" s="1"/>
  <c r="Y18" i="12"/>
  <c r="AA18" i="12" s="1"/>
  <c r="Y15" i="12"/>
  <c r="AA15" i="12" s="1"/>
  <c r="P20" i="12"/>
  <c r="R20" i="12" s="1"/>
  <c r="D10" i="12"/>
  <c r="E10" i="12" s="1"/>
  <c r="F18" i="12"/>
  <c r="G18" i="12" s="1"/>
  <c r="D18" i="12"/>
  <c r="E18" i="12" s="1"/>
  <c r="F24" i="12"/>
  <c r="G24" i="12" s="1"/>
  <c r="Y8" i="20"/>
  <c r="F34" i="20"/>
  <c r="G34" i="20" s="1"/>
  <c r="P13" i="12"/>
  <c r="R13" i="12" s="1"/>
  <c r="P25" i="12"/>
  <c r="R25" i="12" s="1"/>
  <c r="F35" i="12"/>
  <c r="G35" i="12" s="1"/>
  <c r="P28" i="12"/>
  <c r="Q28" i="12" s="1"/>
  <c r="P20" i="20"/>
  <c r="Y10" i="20"/>
  <c r="AA10" i="20" s="1"/>
  <c r="D8" i="12"/>
  <c r="E8" i="12" s="1"/>
  <c r="Y19" i="12"/>
  <c r="AA19" i="12" s="1"/>
  <c r="F19" i="12"/>
  <c r="G19" i="12" s="1"/>
  <c r="F30" i="12"/>
  <c r="G30" i="12" s="1"/>
  <c r="D21" i="20"/>
  <c r="E21" i="20" s="1"/>
  <c r="Y36" i="11"/>
  <c r="AA36" i="11" s="1"/>
  <c r="Y35" i="11"/>
  <c r="Z35" i="11" s="1"/>
  <c r="P31" i="11"/>
  <c r="R31" i="11" s="1"/>
  <c r="Y25" i="11"/>
  <c r="Z25" i="11" s="1"/>
  <c r="F26" i="11"/>
  <c r="G26" i="11" s="1"/>
  <c r="Y29" i="11"/>
  <c r="D19" i="11"/>
  <c r="E19" i="11" s="1"/>
  <c r="Y18" i="11"/>
  <c r="AA18" i="11" s="1"/>
  <c r="Y17" i="11"/>
  <c r="Z17" i="11" s="1"/>
  <c r="F10" i="11"/>
  <c r="Y10" i="19"/>
  <c r="P34" i="19"/>
  <c r="R34" i="19" s="1"/>
  <c r="Y25" i="19"/>
  <c r="AA25" i="19" s="1"/>
  <c r="Y22" i="19"/>
  <c r="AA22" i="19" s="1"/>
  <c r="Y15" i="19"/>
  <c r="F20" i="19"/>
  <c r="G20" i="19" s="1"/>
  <c r="F18" i="10"/>
  <c r="G18" i="10" s="1"/>
  <c r="D14" i="10"/>
  <c r="E14" i="10" s="1"/>
  <c r="P12" i="10"/>
  <c r="Y36" i="10"/>
  <c r="Z36" i="10" s="1"/>
  <c r="Y32" i="10"/>
  <c r="AA32" i="10" s="1"/>
  <c r="Y37" i="10"/>
  <c r="AA37" i="10" s="1"/>
  <c r="F31" i="10"/>
  <c r="G31" i="10" s="1"/>
  <c r="P25" i="10"/>
  <c r="Q25" i="10" s="1"/>
  <c r="P21" i="10"/>
  <c r="Q21" i="10" s="1"/>
  <c r="P31" i="10"/>
  <c r="R31" i="10" s="1"/>
  <c r="D29" i="10"/>
  <c r="E29" i="10" s="1"/>
  <c r="F36" i="10"/>
  <c r="G36" i="10" s="1"/>
  <c r="D34" i="10"/>
  <c r="E34" i="10" s="1"/>
  <c r="Y35" i="10"/>
  <c r="F27" i="10"/>
  <c r="G27" i="10" s="1"/>
  <c r="P24" i="10"/>
  <c r="R24" i="10" s="1"/>
  <c r="D22" i="10"/>
  <c r="E22" i="10" s="1"/>
  <c r="D18" i="10"/>
  <c r="E18" i="10" s="1"/>
  <c r="D25" i="10"/>
  <c r="E25" i="10" s="1"/>
  <c r="F31" i="18"/>
  <c r="G31" i="18" s="1"/>
  <c r="Y23" i="18"/>
  <c r="Z23" i="18" s="1"/>
  <c r="F26" i="18"/>
  <c r="G26" i="18" s="1"/>
  <c r="F18" i="18"/>
  <c r="G18" i="18" s="1"/>
  <c r="Y19" i="18"/>
  <c r="D18" i="18"/>
  <c r="E18" i="18" s="1"/>
  <c r="F9" i="18"/>
  <c r="G9" i="18" s="1"/>
  <c r="D10" i="18"/>
  <c r="E10" i="18" s="1"/>
  <c r="P9" i="18"/>
  <c r="Q9" i="18" s="1"/>
  <c r="D13" i="18"/>
  <c r="E13" i="18" s="1"/>
  <c r="Y16" i="10"/>
  <c r="Z16" i="10" s="1"/>
  <c r="Y13" i="10"/>
  <c r="AA13" i="10" s="1"/>
  <c r="F10" i="10"/>
  <c r="P13" i="10"/>
  <c r="F17" i="10"/>
  <c r="G17" i="10" s="1"/>
  <c r="F21" i="10"/>
  <c r="G21" i="10" s="1"/>
  <c r="F28" i="10"/>
  <c r="G28" i="10" s="1"/>
  <c r="D26" i="10"/>
  <c r="E26" i="10" s="1"/>
  <c r="P18" i="10"/>
  <c r="Q18" i="10" s="1"/>
  <c r="Y22" i="10"/>
  <c r="AA22" i="10" s="1"/>
  <c r="F16" i="10"/>
  <c r="G16" i="10" s="1"/>
  <c r="P22" i="10"/>
  <c r="R22" i="10" s="1"/>
  <c r="Y30" i="10"/>
  <c r="AA30" i="10" s="1"/>
  <c r="Y34" i="10"/>
  <c r="Z34" i="10" s="1"/>
  <c r="P34" i="10"/>
  <c r="R34" i="10" s="1"/>
  <c r="Y27" i="10"/>
  <c r="Z27" i="10" s="1"/>
  <c r="D31" i="10"/>
  <c r="E31" i="10" s="1"/>
  <c r="F22" i="10"/>
  <c r="G22" i="10" s="1"/>
  <c r="D28" i="10"/>
  <c r="E28" i="10" s="1"/>
  <c r="D37" i="10"/>
  <c r="E37" i="10" s="1"/>
  <c r="P33" i="10"/>
  <c r="F15" i="10"/>
  <c r="G15" i="10" s="1"/>
  <c r="D10" i="10"/>
  <c r="E10" i="10" s="1"/>
  <c r="F18" i="11"/>
  <c r="G18" i="11" s="1"/>
  <c r="Y14" i="11"/>
  <c r="P20" i="11"/>
  <c r="Q20" i="11" s="1"/>
  <c r="D29" i="11"/>
  <c r="E29" i="11" s="1"/>
  <c r="Y21" i="11"/>
  <c r="Z21" i="11" s="1"/>
  <c r="F32" i="11"/>
  <c r="G32" i="11" s="1"/>
  <c r="D32" i="11"/>
  <c r="E32" i="11" s="1"/>
  <c r="P10" i="18"/>
  <c r="R10" i="18" s="1"/>
  <c r="Y14" i="18"/>
  <c r="AA14" i="18" s="1"/>
  <c r="P14" i="18"/>
  <c r="Q14" i="18" s="1"/>
  <c r="P19" i="18"/>
  <c r="R19" i="18" s="1"/>
  <c r="P26" i="18"/>
  <c r="R26" i="18" s="1"/>
  <c r="F22" i="18"/>
  <c r="G22" i="18" s="1"/>
  <c r="D31" i="18"/>
  <c r="E31" i="18" s="1"/>
  <c r="P27" i="18"/>
  <c r="R27" i="18" s="1"/>
  <c r="P9" i="19"/>
  <c r="R9" i="19" s="1"/>
  <c r="Y23" i="19"/>
  <c r="AA23" i="19" s="1"/>
  <c r="P33" i="19"/>
  <c r="P8" i="19"/>
  <c r="D16" i="16"/>
  <c r="E16" i="16" s="1"/>
  <c r="P14" i="16"/>
  <c r="R14" i="16" s="1"/>
  <c r="F37" i="16"/>
  <c r="G37" i="16" s="1"/>
  <c r="D30" i="16"/>
  <c r="E30" i="16" s="1"/>
  <c r="F35" i="16"/>
  <c r="G35" i="16" s="1"/>
  <c r="P33" i="16"/>
  <c r="R33" i="16" s="1"/>
  <c r="P24" i="16"/>
  <c r="R24" i="16" s="1"/>
  <c r="Y22" i="16"/>
  <c r="Z22" i="16" s="1"/>
  <c r="D11" i="16"/>
  <c r="E11" i="16" s="1"/>
  <c r="Y16" i="14"/>
  <c r="AA16" i="14" s="1"/>
  <c r="P36" i="14"/>
  <c r="R36" i="14" s="1"/>
  <c r="F24" i="14"/>
  <c r="G24" i="14" s="1"/>
  <c r="D27" i="14"/>
  <c r="E27" i="14" s="1"/>
  <c r="D23" i="14"/>
  <c r="E23" i="14" s="1"/>
  <c r="P14" i="8"/>
  <c r="Q14" i="8" s="1"/>
  <c r="Y15" i="8"/>
  <c r="Y18" i="8"/>
  <c r="AA18" i="8" s="1"/>
  <c r="D27" i="8"/>
  <c r="E27" i="8" s="1"/>
  <c r="F27" i="8"/>
  <c r="G27" i="8" s="1"/>
  <c r="F18" i="8"/>
  <c r="G18" i="8" s="1"/>
  <c r="F24" i="8"/>
  <c r="G24" i="8" s="1"/>
  <c r="Y27" i="8"/>
  <c r="Z27" i="8" s="1"/>
  <c r="P25" i="8"/>
  <c r="Q25" i="8" s="1"/>
  <c r="P31" i="8"/>
  <c r="R31" i="8" s="1"/>
  <c r="P32" i="8"/>
  <c r="Q32" i="8" s="1"/>
  <c r="D32" i="8"/>
  <c r="E32" i="8" s="1"/>
  <c r="F15" i="8"/>
  <c r="G15" i="8" s="1"/>
  <c r="D16" i="10"/>
  <c r="E16" i="10" s="1"/>
  <c r="D13" i="10"/>
  <c r="E13" i="10" s="1"/>
  <c r="P17" i="10"/>
  <c r="R17" i="10" s="1"/>
  <c r="Y12" i="10"/>
  <c r="AA12" i="10" s="1"/>
  <c r="D19" i="10"/>
  <c r="E19" i="10" s="1"/>
  <c r="F23" i="10"/>
  <c r="G23" i="10" s="1"/>
  <c r="Y29" i="10"/>
  <c r="AA29" i="10" s="1"/>
  <c r="P27" i="10"/>
  <c r="F19" i="10"/>
  <c r="G19" i="10" s="1"/>
  <c r="Y23" i="10"/>
  <c r="Z23" i="10" s="1"/>
  <c r="Y18" i="10"/>
  <c r="D23" i="10"/>
  <c r="E23" i="10" s="1"/>
  <c r="P26" i="10"/>
  <c r="Q26" i="10" s="1"/>
  <c r="F37" i="10"/>
  <c r="G37" i="10" s="1"/>
  <c r="D35" i="10"/>
  <c r="E35" i="10" s="1"/>
  <c r="P28" i="10"/>
  <c r="Q28" i="10" s="1"/>
  <c r="P32" i="10"/>
  <c r="Q32" i="10" s="1"/>
  <c r="D24" i="10"/>
  <c r="E24" i="10" s="1"/>
  <c r="Y28" i="10"/>
  <c r="Z28" i="10" s="1"/>
  <c r="P29" i="10"/>
  <c r="Q29" i="10" s="1"/>
  <c r="F34" i="10"/>
  <c r="G34" i="10" s="1"/>
  <c r="F13" i="10"/>
  <c r="G13" i="10" s="1"/>
  <c r="F12" i="10"/>
  <c r="G12" i="10" s="1"/>
  <c r="Y10" i="11"/>
  <c r="D20" i="11"/>
  <c r="E20" i="11" s="1"/>
  <c r="P19" i="11"/>
  <c r="Q19" i="11" s="1"/>
  <c r="F24" i="11"/>
  <c r="G24" i="11" s="1"/>
  <c r="F22" i="11"/>
  <c r="G22" i="11" s="1"/>
  <c r="F27" i="11"/>
  <c r="G27" i="11" s="1"/>
  <c r="F36" i="11"/>
  <c r="G36" i="11" s="1"/>
  <c r="Y32" i="11"/>
  <c r="D20" i="14"/>
  <c r="E20" i="14" s="1"/>
  <c r="D31" i="14"/>
  <c r="E31" i="14" s="1"/>
  <c r="P34" i="14"/>
  <c r="Q34" i="14" s="1"/>
  <c r="P14" i="14"/>
  <c r="Q14" i="14" s="1"/>
  <c r="F18" i="16"/>
  <c r="G18" i="16" s="1"/>
  <c r="Y19" i="16"/>
  <c r="Z19" i="16" s="1"/>
  <c r="P27" i="16"/>
  <c r="Q27" i="16" s="1"/>
  <c r="P25" i="16"/>
  <c r="R25" i="16" s="1"/>
  <c r="F36" i="16"/>
  <c r="G36" i="16" s="1"/>
  <c r="P22" i="16"/>
  <c r="R22" i="16" s="1"/>
  <c r="P10" i="16"/>
  <c r="Q10" i="16" s="1"/>
  <c r="D9" i="18"/>
  <c r="E9" i="18" s="1"/>
  <c r="D15" i="18"/>
  <c r="E15" i="18" s="1"/>
  <c r="D11" i="18"/>
  <c r="E11" i="18" s="1"/>
  <c r="F24" i="18"/>
  <c r="G24" i="18" s="1"/>
  <c r="P13" i="18"/>
  <c r="R13" i="18" s="1"/>
  <c r="P29" i="18"/>
  <c r="Q29" i="18" s="1"/>
  <c r="D32" i="18"/>
  <c r="E32" i="18" s="1"/>
  <c r="P35" i="18"/>
  <c r="R35" i="18" s="1"/>
  <c r="D22" i="19"/>
  <c r="E22" i="19" s="1"/>
  <c r="Y31" i="19"/>
  <c r="Z31" i="19" s="1"/>
  <c r="P30" i="19"/>
  <c r="Q30" i="19" s="1"/>
  <c r="F8" i="19"/>
  <c r="G8" i="19" s="1"/>
  <c r="F18" i="14"/>
  <c r="G18" i="14" s="1"/>
  <c r="D10" i="14"/>
  <c r="E10" i="14" s="1"/>
  <c r="Y13" i="14"/>
  <c r="Z13" i="14" s="1"/>
  <c r="F13" i="14"/>
  <c r="G13" i="14" s="1"/>
  <c r="Y11" i="14"/>
  <c r="P37" i="14"/>
  <c r="Q37" i="14" s="1"/>
  <c r="P33" i="14"/>
  <c r="Q33" i="14" s="1"/>
  <c r="P29" i="14"/>
  <c r="Q29" i="14" s="1"/>
  <c r="D35" i="14"/>
  <c r="E35" i="14" s="1"/>
  <c r="P35" i="14"/>
  <c r="R35" i="14" s="1"/>
  <c r="F35" i="14"/>
  <c r="G35" i="14" s="1"/>
  <c r="Y31" i="14"/>
  <c r="Z31" i="14" s="1"/>
  <c r="P27" i="14"/>
  <c r="Q27" i="14" s="1"/>
  <c r="P23" i="14"/>
  <c r="F27" i="14"/>
  <c r="G27" i="14" s="1"/>
  <c r="F23" i="14"/>
  <c r="G23" i="14" s="1"/>
  <c r="D28" i="14"/>
  <c r="E28" i="14" s="1"/>
  <c r="P30" i="14"/>
  <c r="Y27" i="14"/>
  <c r="AA27" i="14" s="1"/>
  <c r="P25" i="14"/>
  <c r="Q25" i="14" s="1"/>
  <c r="P19" i="14"/>
  <c r="R19" i="14" s="1"/>
  <c r="P15" i="14"/>
  <c r="F22" i="14"/>
  <c r="G22" i="14" s="1"/>
  <c r="Y17" i="14"/>
  <c r="AA17" i="14" s="1"/>
  <c r="P21" i="14"/>
  <c r="R21" i="14" s="1"/>
  <c r="Y24" i="14"/>
  <c r="D19" i="14"/>
  <c r="E19" i="14" s="1"/>
  <c r="D15" i="14"/>
  <c r="E15" i="14" s="1"/>
  <c r="D13" i="14"/>
  <c r="E13" i="14" s="1"/>
  <c r="P17" i="14"/>
  <c r="R17" i="14" s="1"/>
  <c r="F10" i="14"/>
  <c r="Y19" i="14"/>
  <c r="AA19" i="14" s="1"/>
  <c r="Y20" i="14"/>
  <c r="AA20" i="14" s="1"/>
  <c r="D17" i="14"/>
  <c r="E17" i="14" s="1"/>
  <c r="F26" i="14"/>
  <c r="G26" i="14" s="1"/>
  <c r="D18" i="14"/>
  <c r="E18" i="14" s="1"/>
  <c r="D24" i="14"/>
  <c r="E24" i="14" s="1"/>
  <c r="P28" i="14"/>
  <c r="Q28" i="14" s="1"/>
  <c r="P31" i="14"/>
  <c r="R31" i="14" s="1"/>
  <c r="D34" i="14"/>
  <c r="E34" i="14" s="1"/>
  <c r="F29" i="14"/>
  <c r="G29" i="14" s="1"/>
  <c r="D26" i="14"/>
  <c r="E26" i="14" s="1"/>
  <c r="Y30" i="14"/>
  <c r="AA30" i="14" s="1"/>
  <c r="D37" i="14"/>
  <c r="E37" i="14" s="1"/>
  <c r="P32" i="14"/>
  <c r="Q32" i="14" s="1"/>
  <c r="F37" i="14"/>
  <c r="G37" i="14" s="1"/>
  <c r="F34" i="14"/>
  <c r="G34" i="14" s="1"/>
  <c r="Y12" i="14"/>
  <c r="Z12" i="14" s="1"/>
  <c r="P13" i="14"/>
  <c r="R13" i="14" s="1"/>
  <c r="F12" i="14"/>
  <c r="G12" i="14" s="1"/>
  <c r="P13" i="11"/>
  <c r="D11" i="11"/>
  <c r="E11" i="11" s="1"/>
  <c r="P37" i="11"/>
  <c r="R37" i="11" s="1"/>
  <c r="P33" i="11"/>
  <c r="Q33" i="11" s="1"/>
  <c r="P29" i="11"/>
  <c r="Q29" i="11" s="1"/>
  <c r="D35" i="11"/>
  <c r="E35" i="11" s="1"/>
  <c r="D31" i="11"/>
  <c r="E31" i="11" s="1"/>
  <c r="D34" i="11"/>
  <c r="E34" i="11" s="1"/>
  <c r="D37" i="11"/>
  <c r="E37" i="11" s="1"/>
  <c r="D33" i="11"/>
  <c r="E33" i="11" s="1"/>
  <c r="P26" i="11"/>
  <c r="P22" i="11"/>
  <c r="R22" i="11" s="1"/>
  <c r="D30" i="11"/>
  <c r="E30" i="11" s="1"/>
  <c r="P25" i="11"/>
  <c r="Q25" i="11" s="1"/>
  <c r="P21" i="11"/>
  <c r="Q21" i="11" s="1"/>
  <c r="D27" i="11"/>
  <c r="E27" i="11" s="1"/>
  <c r="P27" i="11"/>
  <c r="R27" i="11" s="1"/>
  <c r="P23" i="11"/>
  <c r="Y19" i="11"/>
  <c r="Z19" i="11" s="1"/>
  <c r="Y15" i="11"/>
  <c r="Z15" i="11" s="1"/>
  <c r="Y23" i="11"/>
  <c r="D18" i="11"/>
  <c r="E18" i="11" s="1"/>
  <c r="D14" i="11"/>
  <c r="E14" i="11" s="1"/>
  <c r="F19" i="11"/>
  <c r="G19" i="11" s="1"/>
  <c r="F25" i="11"/>
  <c r="G25" i="11" s="1"/>
  <c r="P17" i="11"/>
  <c r="R17" i="11" s="1"/>
  <c r="F15" i="11"/>
  <c r="G15" i="11" s="1"/>
  <c r="F12" i="11"/>
  <c r="G12" i="11" s="1"/>
  <c r="Y12" i="11"/>
  <c r="AA12" i="11" s="1"/>
  <c r="D33" i="16"/>
  <c r="E33" i="16" s="1"/>
  <c r="D10" i="16"/>
  <c r="E10" i="16" s="1"/>
  <c r="F19" i="16"/>
  <c r="G19" i="16" s="1"/>
  <c r="D12" i="16"/>
  <c r="E12" i="16" s="1"/>
  <c r="F10" i="16"/>
  <c r="G10" i="16" s="1"/>
  <c r="D13" i="16"/>
  <c r="E13" i="16" s="1"/>
  <c r="D17" i="16"/>
  <c r="E17" i="16" s="1"/>
  <c r="F12" i="16"/>
  <c r="G12" i="16" s="1"/>
  <c r="F16" i="16"/>
  <c r="G16" i="16" s="1"/>
  <c r="P36" i="16"/>
  <c r="Q36" i="16" s="1"/>
  <c r="P32" i="16"/>
  <c r="Q32" i="16" s="1"/>
  <c r="P35" i="16"/>
  <c r="Q35" i="16" s="1"/>
  <c r="P31" i="16"/>
  <c r="Q31" i="16" s="1"/>
  <c r="D36" i="16"/>
  <c r="E36" i="16" s="1"/>
  <c r="P13" i="16"/>
  <c r="R13" i="16" s="1"/>
  <c r="P11" i="16"/>
  <c r="D21" i="16"/>
  <c r="E21" i="16" s="1"/>
  <c r="Y13" i="16"/>
  <c r="AA13" i="16" s="1"/>
  <c r="P19" i="16"/>
  <c r="Q19" i="16" s="1"/>
  <c r="P15" i="16"/>
  <c r="Q15" i="16" s="1"/>
  <c r="Y35" i="16"/>
  <c r="Z35" i="16" s="1"/>
  <c r="D31" i="16"/>
  <c r="E31" i="16" s="1"/>
  <c r="F32" i="16"/>
  <c r="G32" i="16" s="1"/>
  <c r="F34" i="16"/>
  <c r="G34" i="16" s="1"/>
  <c r="Y28" i="16"/>
  <c r="D37" i="16"/>
  <c r="E37" i="16" s="1"/>
  <c r="P29" i="16"/>
  <c r="R29" i="16" s="1"/>
  <c r="D27" i="16"/>
  <c r="E27" i="16" s="1"/>
  <c r="D32" i="16"/>
  <c r="E32" i="16" s="1"/>
  <c r="Y26" i="16"/>
  <c r="Z26" i="16" s="1"/>
  <c r="D25" i="16"/>
  <c r="E25" i="16" s="1"/>
  <c r="D23" i="16"/>
  <c r="E23" i="16" s="1"/>
  <c r="D19" i="16"/>
  <c r="E19" i="16" s="1"/>
  <c r="P23" i="16"/>
  <c r="Q23" i="16" s="1"/>
  <c r="Y25" i="16"/>
  <c r="Z25" i="16" s="1"/>
  <c r="Y20" i="16"/>
  <c r="Y11" i="16"/>
  <c r="Z11" i="16" s="1"/>
  <c r="Y15" i="16"/>
  <c r="AA15" i="16" s="1"/>
  <c r="Y18" i="16"/>
  <c r="AA18" i="16" s="1"/>
  <c r="D37" i="7"/>
  <c r="E37" i="7" s="1"/>
  <c r="D30" i="7"/>
  <c r="E30" i="7" s="1"/>
  <c r="D25" i="7"/>
  <c r="E25" i="7" s="1"/>
  <c r="F13" i="7"/>
  <c r="G13" i="7" s="1"/>
  <c r="D29" i="7"/>
  <c r="E29" i="7" s="1"/>
  <c r="Y35" i="7"/>
  <c r="Z35" i="7" s="1"/>
  <c r="Y31" i="7"/>
  <c r="AA31" i="7" s="1"/>
  <c r="Y27" i="7"/>
  <c r="Z27" i="7" s="1"/>
  <c r="Y23" i="7"/>
  <c r="Y19" i="7"/>
  <c r="AA19" i="7" s="1"/>
  <c r="Y15" i="7"/>
  <c r="Y11" i="7"/>
  <c r="AA11" i="7" s="1"/>
  <c r="P34" i="7"/>
  <c r="Q34" i="7" s="1"/>
  <c r="P30" i="7"/>
  <c r="R30" i="7" s="1"/>
  <c r="P26" i="7"/>
  <c r="R26" i="7" s="1"/>
  <c r="P22" i="7"/>
  <c r="R22" i="7" s="1"/>
  <c r="P18" i="7"/>
  <c r="R18" i="7" s="1"/>
  <c r="P14" i="7"/>
  <c r="R14" i="7" s="1"/>
  <c r="Y10" i="7"/>
  <c r="F35" i="7"/>
  <c r="G35" i="7" s="1"/>
  <c r="F31" i="7"/>
  <c r="G31" i="7" s="1"/>
  <c r="F27" i="7"/>
  <c r="G27" i="7" s="1"/>
  <c r="F23" i="7"/>
  <c r="G23" i="7" s="1"/>
  <c r="F19" i="7"/>
  <c r="G19" i="7" s="1"/>
  <c r="D12" i="7"/>
  <c r="E12" i="7" s="1"/>
  <c r="D23" i="7"/>
  <c r="E23" i="7" s="1"/>
  <c r="F12" i="7"/>
  <c r="G12" i="7" s="1"/>
  <c r="D24" i="7"/>
  <c r="E24" i="7" s="1"/>
  <c r="D10" i="7"/>
  <c r="E10" i="7" s="1"/>
  <c r="D34" i="7"/>
  <c r="E34" i="7" s="1"/>
  <c r="D21" i="7"/>
  <c r="E21" i="7" s="1"/>
  <c r="Y34" i="7"/>
  <c r="Z34" i="7" s="1"/>
  <c r="Y29" i="7"/>
  <c r="Y24" i="7"/>
  <c r="Y18" i="7"/>
  <c r="AA18" i="7" s="1"/>
  <c r="Y13" i="7"/>
  <c r="P35" i="7"/>
  <c r="P29" i="7"/>
  <c r="Q29" i="7" s="1"/>
  <c r="P24" i="7"/>
  <c r="P19" i="7"/>
  <c r="P13" i="7"/>
  <c r="R13" i="7" s="1"/>
  <c r="F37" i="7"/>
  <c r="G37" i="7" s="1"/>
  <c r="F32" i="7"/>
  <c r="G32" i="7" s="1"/>
  <c r="F26" i="7"/>
  <c r="G26" i="7" s="1"/>
  <c r="F21" i="7"/>
  <c r="G21" i="7" s="1"/>
  <c r="P10" i="7"/>
  <c r="D27" i="7"/>
  <c r="E27" i="7" s="1"/>
  <c r="F16" i="7"/>
  <c r="G16" i="7" s="1"/>
  <c r="D36" i="7"/>
  <c r="E36" i="7" s="1"/>
  <c r="P14" i="11"/>
  <c r="R14" i="11" s="1"/>
  <c r="F11" i="11"/>
  <c r="G11" i="11" s="1"/>
  <c r="D16" i="11"/>
  <c r="E16" i="11" s="1"/>
  <c r="Y20" i="11"/>
  <c r="AA20" i="11" s="1"/>
  <c r="F21" i="11"/>
  <c r="G21" i="11" s="1"/>
  <c r="P15" i="11"/>
  <c r="F20" i="11"/>
  <c r="G20" i="11" s="1"/>
  <c r="P16" i="11"/>
  <c r="R16" i="11" s="1"/>
  <c r="D22" i="11"/>
  <c r="E22" i="11" s="1"/>
  <c r="Y26" i="11"/>
  <c r="Z26" i="11" s="1"/>
  <c r="Y27" i="11"/>
  <c r="AA27" i="11" s="1"/>
  <c r="D24" i="11"/>
  <c r="E24" i="11" s="1"/>
  <c r="Y28" i="11"/>
  <c r="F23" i="11"/>
  <c r="G23" i="11" s="1"/>
  <c r="F29" i="11"/>
  <c r="G29" i="11" s="1"/>
  <c r="F35" i="11"/>
  <c r="G35" i="11" s="1"/>
  <c r="Y34" i="11"/>
  <c r="P32" i="11"/>
  <c r="R32" i="11" s="1"/>
  <c r="F37" i="11"/>
  <c r="G37" i="11" s="1"/>
  <c r="F34" i="11"/>
  <c r="G34" i="11" s="1"/>
  <c r="D12" i="11"/>
  <c r="E12" i="11" s="1"/>
  <c r="D16" i="14"/>
  <c r="E16" i="14" s="1"/>
  <c r="Y15" i="14"/>
  <c r="AA15" i="14" s="1"/>
  <c r="P20" i="14"/>
  <c r="D21" i="14"/>
  <c r="E21" i="14" s="1"/>
  <c r="P18" i="14"/>
  <c r="D14" i="14"/>
  <c r="E14" i="14" s="1"/>
  <c r="Y18" i="14"/>
  <c r="Z18" i="14" s="1"/>
  <c r="P24" i="14"/>
  <c r="R24" i="14" s="1"/>
  <c r="D29" i="14"/>
  <c r="E29" i="14" s="1"/>
  <c r="F32" i="14"/>
  <c r="G32" i="14" s="1"/>
  <c r="D25" i="14"/>
  <c r="E25" i="14" s="1"/>
  <c r="D22" i="14"/>
  <c r="E22" i="14" s="1"/>
  <c r="Y26" i="14"/>
  <c r="D33" i="14"/>
  <c r="E33" i="14" s="1"/>
  <c r="Y37" i="14"/>
  <c r="F33" i="14"/>
  <c r="G33" i="14" s="1"/>
  <c r="F30" i="14"/>
  <c r="G30" i="14" s="1"/>
  <c r="D36" i="14"/>
  <c r="E36" i="14" s="1"/>
  <c r="D12" i="14"/>
  <c r="E12" i="14" s="1"/>
  <c r="P12" i="14"/>
  <c r="P11" i="14"/>
  <c r="D18" i="16"/>
  <c r="E18" i="16" s="1"/>
  <c r="F13" i="16"/>
  <c r="G13" i="16" s="1"/>
  <c r="D20" i="16"/>
  <c r="E20" i="16" s="1"/>
  <c r="F31" i="16"/>
  <c r="G31" i="16" s="1"/>
  <c r="F27" i="16"/>
  <c r="G27" i="16" s="1"/>
  <c r="F21" i="16"/>
  <c r="G21" i="16" s="1"/>
  <c r="P26" i="16"/>
  <c r="Q26" i="16" s="1"/>
  <c r="F28" i="16"/>
  <c r="G28" i="16" s="1"/>
  <c r="F25" i="16"/>
  <c r="G25" i="16" s="1"/>
  <c r="P30" i="16"/>
  <c r="Q30" i="16" s="1"/>
  <c r="F26" i="16"/>
  <c r="G26" i="16" s="1"/>
  <c r="Y32" i="16"/>
  <c r="AA32" i="16" s="1"/>
  <c r="D34" i="16"/>
  <c r="E34" i="16" s="1"/>
  <c r="F33" i="16"/>
  <c r="G33" i="16" s="1"/>
  <c r="P18" i="16"/>
  <c r="R18" i="16" s="1"/>
  <c r="Y17" i="16"/>
  <c r="Z17" i="16" s="1"/>
  <c r="F23" i="16"/>
  <c r="G23" i="16" s="1"/>
  <c r="P17" i="16"/>
  <c r="Q17" i="16" s="1"/>
  <c r="D20" i="7"/>
  <c r="E20" i="7" s="1"/>
  <c r="D19" i="7"/>
  <c r="E19" i="7" s="1"/>
  <c r="F18" i="7"/>
  <c r="G18" i="7" s="1"/>
  <c r="F25" i="7"/>
  <c r="G25" i="7" s="1"/>
  <c r="F33" i="7"/>
  <c r="G33" i="7" s="1"/>
  <c r="P11" i="7"/>
  <c r="P17" i="7"/>
  <c r="Q17" i="7" s="1"/>
  <c r="P25" i="7"/>
  <c r="Q25" i="7" s="1"/>
  <c r="P32" i="7"/>
  <c r="Y12" i="7"/>
  <c r="Y20" i="7"/>
  <c r="Y26" i="7"/>
  <c r="AA26" i="7" s="1"/>
  <c r="Y33" i="7"/>
  <c r="D15" i="7"/>
  <c r="E15" i="7" s="1"/>
  <c r="D18" i="7"/>
  <c r="E18" i="7" s="1"/>
  <c r="D17" i="7"/>
  <c r="E17" i="7" s="1"/>
  <c r="F11" i="18"/>
  <c r="G11" i="18" s="1"/>
  <c r="Y34" i="18"/>
  <c r="Z34" i="18" s="1"/>
  <c r="F35" i="18"/>
  <c r="G35" i="18" s="1"/>
  <c r="Y29" i="18"/>
  <c r="Z29" i="18" s="1"/>
  <c r="Y32" i="18"/>
  <c r="AA32" i="18" s="1"/>
  <c r="Y27" i="18"/>
  <c r="Z27" i="18" s="1"/>
  <c r="P32" i="18"/>
  <c r="R32" i="18" s="1"/>
  <c r="Y35" i="18"/>
  <c r="Z35" i="18" s="1"/>
  <c r="Y24" i="18"/>
  <c r="D22" i="18"/>
  <c r="E22" i="18" s="1"/>
  <c r="P17" i="18"/>
  <c r="R17" i="18" s="1"/>
  <c r="P28" i="18"/>
  <c r="R28" i="18" s="1"/>
  <c r="Y21" i="18"/>
  <c r="AA21" i="18" s="1"/>
  <c r="F33" i="18"/>
  <c r="G33" i="18" s="1"/>
  <c r="F20" i="18"/>
  <c r="G20" i="18" s="1"/>
  <c r="F16" i="18"/>
  <c r="G16" i="18" s="1"/>
  <c r="P12" i="18"/>
  <c r="Q12" i="18" s="1"/>
  <c r="P8" i="18"/>
  <c r="R8" i="18" s="1"/>
  <c r="P18" i="18"/>
  <c r="Q18" i="18" s="1"/>
  <c r="P11" i="18"/>
  <c r="Q11" i="18" s="1"/>
  <c r="P16" i="18"/>
  <c r="Q16" i="18" s="1"/>
  <c r="Y12" i="18"/>
  <c r="Z12" i="18" s="1"/>
  <c r="Y8" i="18"/>
  <c r="AA8" i="18" s="1"/>
  <c r="D17" i="18"/>
  <c r="E17" i="18" s="1"/>
  <c r="Y9" i="18"/>
  <c r="AA9" i="18" s="1"/>
  <c r="P31" i="18"/>
  <c r="Q31" i="18" s="1"/>
  <c r="D33" i="18"/>
  <c r="E33" i="18" s="1"/>
  <c r="P33" i="18"/>
  <c r="R33" i="18" s="1"/>
  <c r="P24" i="18"/>
  <c r="Q24" i="18" s="1"/>
  <c r="Y28" i="18"/>
  <c r="Z28" i="18" s="1"/>
  <c r="P25" i="18"/>
  <c r="R25" i="18" s="1"/>
  <c r="D21" i="18"/>
  <c r="E21" i="18" s="1"/>
  <c r="F14" i="18"/>
  <c r="G14" i="18" s="1"/>
  <c r="F23" i="18"/>
  <c r="G23" i="18" s="1"/>
  <c r="Y31" i="18"/>
  <c r="Z31" i="18" s="1"/>
  <c r="Y18" i="18"/>
  <c r="AA18" i="18" s="1"/>
  <c r="F13" i="18"/>
  <c r="G13" i="18" s="1"/>
  <c r="F19" i="18"/>
  <c r="G19" i="18" s="1"/>
  <c r="Y15" i="18"/>
  <c r="Z15" i="18" s="1"/>
  <c r="D27" i="18"/>
  <c r="E27" i="18" s="1"/>
  <c r="D12" i="18"/>
  <c r="E12" i="18" s="1"/>
  <c r="F8" i="18"/>
  <c r="G8" i="18" s="1"/>
  <c r="D14" i="18"/>
  <c r="E14" i="18" s="1"/>
  <c r="F11" i="7"/>
  <c r="G11" i="7" s="1"/>
  <c r="P11" i="11"/>
  <c r="R11" i="11" s="1"/>
  <c r="P10" i="11"/>
  <c r="Q10" i="11" s="1"/>
  <c r="Y16" i="11"/>
  <c r="AA16" i="11" s="1"/>
  <c r="D17" i="11"/>
  <c r="E17" i="11" s="1"/>
  <c r="D23" i="11"/>
  <c r="E23" i="11" s="1"/>
  <c r="F16" i="11"/>
  <c r="G16" i="11" s="1"/>
  <c r="P12" i="11"/>
  <c r="R12" i="11" s="1"/>
  <c r="F17" i="11"/>
  <c r="G17" i="11" s="1"/>
  <c r="Y22" i="11"/>
  <c r="F28" i="11"/>
  <c r="G28" i="11" s="1"/>
  <c r="P28" i="11"/>
  <c r="R28" i="11" s="1"/>
  <c r="Y24" i="11"/>
  <c r="Z24" i="11" s="1"/>
  <c r="F31" i="11"/>
  <c r="G31" i="11" s="1"/>
  <c r="D25" i="11"/>
  <c r="E25" i="11" s="1"/>
  <c r="P30" i="11"/>
  <c r="R30" i="11" s="1"/>
  <c r="Y37" i="11"/>
  <c r="AA37" i="11" s="1"/>
  <c r="P35" i="11"/>
  <c r="R35" i="11" s="1"/>
  <c r="F33" i="11"/>
  <c r="G33" i="11" s="1"/>
  <c r="F30" i="11"/>
  <c r="G30" i="11" s="1"/>
  <c r="D36" i="11"/>
  <c r="E36" i="11" s="1"/>
  <c r="Y11" i="11"/>
  <c r="Z11" i="11" s="1"/>
  <c r="F11" i="14"/>
  <c r="P16" i="14"/>
  <c r="Q16" i="14" s="1"/>
  <c r="Y21" i="14"/>
  <c r="Z21" i="14" s="1"/>
  <c r="P22" i="14"/>
  <c r="Q22" i="14" s="1"/>
  <c r="F19" i="14"/>
  <c r="G19" i="14" s="1"/>
  <c r="Y14" i="14"/>
  <c r="AA14" i="14" s="1"/>
  <c r="F20" i="14"/>
  <c r="G20" i="14" s="1"/>
  <c r="F25" i="14"/>
  <c r="G25" i="14" s="1"/>
  <c r="D30" i="14"/>
  <c r="E30" i="14" s="1"/>
  <c r="Y28" i="14"/>
  <c r="AA28" i="14" s="1"/>
  <c r="Y25" i="14"/>
  <c r="Z25" i="14" s="1"/>
  <c r="Y22" i="14"/>
  <c r="AA22" i="14" s="1"/>
  <c r="F28" i="14"/>
  <c r="G28" i="14" s="1"/>
  <c r="Y33" i="14"/>
  <c r="AA33" i="14" s="1"/>
  <c r="Y34" i="14"/>
  <c r="AA34" i="14" s="1"/>
  <c r="Y35" i="14"/>
  <c r="D32" i="14"/>
  <c r="E32" i="14" s="1"/>
  <c r="Y36" i="14"/>
  <c r="AA36" i="14" s="1"/>
  <c r="F15" i="14"/>
  <c r="G15" i="14" s="1"/>
  <c r="D11" i="14"/>
  <c r="E11" i="14" s="1"/>
  <c r="Y10" i="14"/>
  <c r="Z10" i="14" s="1"/>
  <c r="F17" i="16"/>
  <c r="G17" i="16" s="1"/>
  <c r="P12" i="16"/>
  <c r="R12" i="16" s="1"/>
  <c r="P21" i="16"/>
  <c r="Q21" i="16" s="1"/>
  <c r="D22" i="16"/>
  <c r="E22" i="16" s="1"/>
  <c r="Y37" i="16"/>
  <c r="AA37" i="16" s="1"/>
  <c r="Y23" i="16"/>
  <c r="Z23" i="16" s="1"/>
  <c r="P34" i="16"/>
  <c r="R34" i="16" s="1"/>
  <c r="Y29" i="16"/>
  <c r="Z29" i="16" s="1"/>
  <c r="Y27" i="16"/>
  <c r="Z27" i="16" s="1"/>
  <c r="Y33" i="16"/>
  <c r="Z33" i="16" s="1"/>
  <c r="D28" i="16"/>
  <c r="E28" i="16" s="1"/>
  <c r="P37" i="16"/>
  <c r="R37" i="16" s="1"/>
  <c r="Y34" i="16"/>
  <c r="Z34" i="16" s="1"/>
  <c r="D35" i="16"/>
  <c r="E35" i="16" s="1"/>
  <c r="Y14" i="16"/>
  <c r="Z14" i="16" s="1"/>
  <c r="F15" i="16"/>
  <c r="G15" i="16" s="1"/>
  <c r="Y12" i="16"/>
  <c r="Z12" i="16" s="1"/>
  <c r="Y10" i="16"/>
  <c r="Z10" i="16" s="1"/>
  <c r="P22" i="18"/>
  <c r="R22" i="18" s="1"/>
  <c r="Y13" i="18"/>
  <c r="AA13" i="18" s="1"/>
  <c r="Y10" i="18"/>
  <c r="AA10" i="18" s="1"/>
  <c r="F15" i="18"/>
  <c r="G15" i="18" s="1"/>
  <c r="Y17" i="18"/>
  <c r="Y22" i="18"/>
  <c r="AA22" i="18" s="1"/>
  <c r="P20" i="18"/>
  <c r="R20" i="18" s="1"/>
  <c r="Y16" i="18"/>
  <c r="AA16" i="18" s="1"/>
  <c r="P21" i="18"/>
  <c r="D26" i="18"/>
  <c r="E26" i="18" s="1"/>
  <c r="F29" i="18"/>
  <c r="G29" i="18" s="1"/>
  <c r="D29" i="18"/>
  <c r="E29" i="18" s="1"/>
  <c r="Y30" i="18"/>
  <c r="AA30" i="18" s="1"/>
  <c r="F14" i="7"/>
  <c r="G14" i="7" s="1"/>
  <c r="D16" i="7"/>
  <c r="E16" i="7" s="1"/>
  <c r="F20" i="7"/>
  <c r="G20" i="7" s="1"/>
  <c r="F28" i="7"/>
  <c r="G28" i="7" s="1"/>
  <c r="F34" i="7"/>
  <c r="G34" i="7" s="1"/>
  <c r="P12" i="7"/>
  <c r="P20" i="7"/>
  <c r="P27" i="7"/>
  <c r="P33" i="7"/>
  <c r="R33" i="7" s="1"/>
  <c r="Y14" i="7"/>
  <c r="Z14" i="7" s="1"/>
  <c r="Y21" i="7"/>
  <c r="Y28" i="7"/>
  <c r="Y36" i="7"/>
  <c r="Z36" i="7" s="1"/>
  <c r="D11" i="7"/>
  <c r="E11" i="7" s="1"/>
  <c r="P10" i="20"/>
  <c r="Q10" i="20" s="1"/>
  <c r="P12" i="20"/>
  <c r="R12" i="20" s="1"/>
  <c r="Y30" i="20"/>
  <c r="AA30" i="20" s="1"/>
  <c r="F31" i="20"/>
  <c r="G31" i="20" s="1"/>
  <c r="D32" i="20"/>
  <c r="E32" i="20" s="1"/>
  <c r="F33" i="20"/>
  <c r="G33" i="20" s="1"/>
  <c r="P29" i="20"/>
  <c r="D28" i="20"/>
  <c r="E28" i="20" s="1"/>
  <c r="Y21" i="20"/>
  <c r="AA21" i="20" s="1"/>
  <c r="Y13" i="20"/>
  <c r="D16" i="20"/>
  <c r="E16" i="20" s="1"/>
  <c r="F17" i="20"/>
  <c r="G17" i="20" s="1"/>
  <c r="F16" i="20"/>
  <c r="G16" i="20" s="1"/>
  <c r="F10" i="20"/>
  <c r="G10" i="20" s="1"/>
  <c r="D9" i="20"/>
  <c r="E9" i="20" s="1"/>
  <c r="D11" i="20"/>
  <c r="E11" i="20" s="1"/>
  <c r="F35" i="20"/>
  <c r="G35" i="20" s="1"/>
  <c r="Y35" i="20"/>
  <c r="AA35" i="20" s="1"/>
  <c r="Y31" i="20"/>
  <c r="AA31" i="20" s="1"/>
  <c r="P32" i="20"/>
  <c r="R32" i="20" s="1"/>
  <c r="F23" i="20"/>
  <c r="G23" i="20" s="1"/>
  <c r="D13" i="20"/>
  <c r="E13" i="20" s="1"/>
  <c r="F21" i="20"/>
  <c r="G21" i="20" s="1"/>
  <c r="P19" i="20"/>
  <c r="Q19" i="20" s="1"/>
  <c r="D12" i="20"/>
  <c r="E12" i="20" s="1"/>
  <c r="P8" i="12"/>
  <c r="R8" i="12" s="1"/>
  <c r="F32" i="12"/>
  <c r="G32" i="12" s="1"/>
  <c r="D32" i="12"/>
  <c r="E32" i="12" s="1"/>
  <c r="Y35" i="12"/>
  <c r="Z35" i="12" s="1"/>
  <c r="F29" i="12"/>
  <c r="G29" i="12" s="1"/>
  <c r="D29" i="12"/>
  <c r="E29" i="12" s="1"/>
  <c r="P23" i="12"/>
  <c r="R23" i="12" s="1"/>
  <c r="P27" i="12"/>
  <c r="R27" i="12" s="1"/>
  <c r="F23" i="12"/>
  <c r="G23" i="12" s="1"/>
  <c r="Y24" i="12"/>
  <c r="AA24" i="12" s="1"/>
  <c r="Y30" i="12"/>
  <c r="Z30" i="12" s="1"/>
  <c r="D20" i="12"/>
  <c r="E20" i="12" s="1"/>
  <c r="F20" i="12"/>
  <c r="G20" i="12" s="1"/>
  <c r="Y29" i="12"/>
  <c r="AA29" i="12" s="1"/>
  <c r="P16" i="12"/>
  <c r="R16" i="12" s="1"/>
  <c r="P12" i="12"/>
  <c r="R12" i="12" s="1"/>
  <c r="F22" i="12"/>
  <c r="G22" i="12" s="1"/>
  <c r="P15" i="12"/>
  <c r="Q15" i="12" s="1"/>
  <c r="F21" i="12"/>
  <c r="G21" i="12" s="1"/>
  <c r="P14" i="12"/>
  <c r="P10" i="12"/>
  <c r="R10" i="12" s="1"/>
  <c r="Y9" i="12"/>
  <c r="AA9" i="12" s="1"/>
  <c r="F12" i="12"/>
  <c r="G12" i="12" s="1"/>
  <c r="D19" i="12"/>
  <c r="E19" i="12" s="1"/>
  <c r="D13" i="7"/>
  <c r="E13" i="7" s="1"/>
  <c r="Y18" i="19"/>
  <c r="AA18" i="19" s="1"/>
  <c r="Y14" i="19"/>
  <c r="AA14" i="19" s="1"/>
  <c r="D30" i="19"/>
  <c r="E30" i="19" s="1"/>
  <c r="F33" i="19"/>
  <c r="G33" i="19" s="1"/>
  <c r="F26" i="19"/>
  <c r="G26" i="19" s="1"/>
  <c r="D17" i="19"/>
  <c r="E17" i="19" s="1"/>
  <c r="Y19" i="19"/>
  <c r="AA19" i="19" s="1"/>
  <c r="D9" i="19"/>
  <c r="E9" i="19" s="1"/>
  <c r="F8" i="9"/>
  <c r="L1" i="8"/>
  <c r="P15" i="19"/>
  <c r="Q15" i="19" s="1"/>
  <c r="F11" i="19"/>
  <c r="G11" i="19" s="1"/>
  <c r="F24" i="19"/>
  <c r="G24" i="19" s="1"/>
  <c r="Y12" i="19"/>
  <c r="Z12" i="19" s="1"/>
  <c r="Y8" i="19"/>
  <c r="Z8" i="19" s="1"/>
  <c r="P16" i="19"/>
  <c r="P20" i="19"/>
  <c r="R20" i="19" s="1"/>
  <c r="P23" i="19"/>
  <c r="R23" i="19" s="1"/>
  <c r="F18" i="19"/>
  <c r="G18" i="19" s="1"/>
  <c r="D26" i="19"/>
  <c r="E26" i="19" s="1"/>
  <c r="Y17" i="19"/>
  <c r="Z17" i="19" s="1"/>
  <c r="Y26" i="19"/>
  <c r="Z26" i="19" s="1"/>
  <c r="P24" i="19"/>
  <c r="Q24" i="19" s="1"/>
  <c r="D24" i="19"/>
  <c r="E24" i="19" s="1"/>
  <c r="Y27" i="19"/>
  <c r="Z27" i="19" s="1"/>
  <c r="P22" i="19"/>
  <c r="R22" i="19" s="1"/>
  <c r="P26" i="19"/>
  <c r="Q26" i="19" s="1"/>
  <c r="F29" i="19"/>
  <c r="G29" i="19" s="1"/>
  <c r="D35" i="19"/>
  <c r="E35" i="19" s="1"/>
  <c r="F34" i="19"/>
  <c r="G34" i="19" s="1"/>
  <c r="F31" i="19"/>
  <c r="G31" i="19" s="1"/>
  <c r="F35" i="19"/>
  <c r="G35" i="19" s="1"/>
  <c r="Y30" i="19"/>
  <c r="Y34" i="19"/>
  <c r="Z34" i="19" s="1"/>
  <c r="Y11" i="19"/>
  <c r="Z11" i="19" s="1"/>
  <c r="D14" i="19"/>
  <c r="E14" i="19" s="1"/>
  <c r="D10" i="19"/>
  <c r="E10" i="19" s="1"/>
  <c r="P14" i="19"/>
  <c r="R14" i="19" s="1"/>
  <c r="P10" i="19"/>
  <c r="R10" i="19" s="1"/>
  <c r="F16" i="19"/>
  <c r="G16" i="19" s="1"/>
  <c r="D12" i="19"/>
  <c r="E12" i="19" s="1"/>
  <c r="D8" i="19"/>
  <c r="E8" i="19" s="1"/>
  <c r="F17" i="19"/>
  <c r="G17" i="19" s="1"/>
  <c r="D21" i="19"/>
  <c r="E21" i="19" s="1"/>
  <c r="D16" i="19"/>
  <c r="E16" i="19" s="1"/>
  <c r="D20" i="19"/>
  <c r="E20" i="19" s="1"/>
  <c r="P29" i="19"/>
  <c r="R29" i="19" s="1"/>
  <c r="P18" i="19"/>
  <c r="R18" i="19" s="1"/>
  <c r="F21" i="19"/>
  <c r="G21" i="19" s="1"/>
  <c r="F25" i="19"/>
  <c r="G25" i="19" s="1"/>
  <c r="Y24" i="19"/>
  <c r="AA24" i="19" s="1"/>
  <c r="Y28" i="19"/>
  <c r="AA28" i="19" s="1"/>
  <c r="F23" i="19"/>
  <c r="G23" i="19" s="1"/>
  <c r="D27" i="19"/>
  <c r="E27" i="19" s="1"/>
  <c r="D31" i="19"/>
  <c r="E31" i="19" s="1"/>
  <c r="Y35" i="19"/>
  <c r="AA35" i="19" s="1"/>
  <c r="D29" i="19"/>
  <c r="E29" i="19" s="1"/>
  <c r="D33" i="19"/>
  <c r="E33" i="19" s="1"/>
  <c r="P27" i="19"/>
  <c r="P31" i="19"/>
  <c r="R31" i="19" s="1"/>
  <c r="P35" i="19"/>
  <c r="R35" i="19" s="1"/>
  <c r="D11" i="19"/>
  <c r="E11" i="19" s="1"/>
  <c r="P19" i="19"/>
  <c r="R19" i="19" s="1"/>
  <c r="F12" i="19"/>
  <c r="G12" i="19" s="1"/>
  <c r="Y21" i="19"/>
  <c r="Z21" i="19" s="1"/>
  <c r="Y13" i="19"/>
  <c r="AA13" i="19" s="1"/>
  <c r="Y9" i="19"/>
  <c r="AA9" i="19" s="1"/>
  <c r="F14" i="19"/>
  <c r="G14" i="19" s="1"/>
  <c r="F10" i="19"/>
  <c r="G10" i="19" s="1"/>
  <c r="D15" i="19"/>
  <c r="E15" i="19" s="1"/>
  <c r="D19" i="19"/>
  <c r="E19" i="19" s="1"/>
  <c r="P21" i="19"/>
  <c r="R21" i="19" s="1"/>
  <c r="Y16" i="19"/>
  <c r="Z16" i="19" s="1"/>
  <c r="Y20" i="19"/>
  <c r="Z20" i="19" s="1"/>
  <c r="F15" i="19"/>
  <c r="G15" i="19" s="1"/>
  <c r="F19" i="19"/>
  <c r="G19" i="19" s="1"/>
  <c r="D23" i="19"/>
  <c r="E23" i="19" s="1"/>
  <c r="F27" i="19"/>
  <c r="G27" i="19" s="1"/>
  <c r="P25" i="19"/>
  <c r="F30" i="19"/>
  <c r="G30" i="19" s="1"/>
  <c r="D25" i="19"/>
  <c r="E25" i="19" s="1"/>
  <c r="D28" i="19"/>
  <c r="E28" i="19" s="1"/>
  <c r="P32" i="19"/>
  <c r="R32" i="19" s="1"/>
  <c r="Y32" i="19"/>
  <c r="Y29" i="19"/>
  <c r="Z29" i="19" s="1"/>
  <c r="Y33" i="19"/>
  <c r="AA33" i="19" s="1"/>
  <c r="F28" i="19"/>
  <c r="G28" i="19" s="1"/>
  <c r="F32" i="19"/>
  <c r="G32" i="19" s="1"/>
  <c r="F13" i="19"/>
  <c r="G13" i="19" s="1"/>
  <c r="F9" i="19"/>
  <c r="G9" i="19" s="1"/>
  <c r="D18" i="19"/>
  <c r="E18" i="19" s="1"/>
  <c r="P11" i="19"/>
  <c r="R11" i="19" s="1"/>
  <c r="L1" i="15"/>
  <c r="F7" i="15"/>
  <c r="L1" i="20"/>
  <c r="F28" i="18"/>
  <c r="G28" i="18" s="1"/>
  <c r="F32" i="18"/>
  <c r="G32" i="18" s="1"/>
  <c r="D16" i="18"/>
  <c r="E16" i="18" s="1"/>
  <c r="D20" i="18"/>
  <c r="E20" i="18" s="1"/>
  <c r="P23" i="18"/>
  <c r="Q23" i="18" s="1"/>
  <c r="D24" i="18"/>
  <c r="E24" i="18" s="1"/>
  <c r="D28" i="18"/>
  <c r="E28" i="18" s="1"/>
  <c r="Y26" i="18"/>
  <c r="Z26" i="18" s="1"/>
  <c r="F21" i="18"/>
  <c r="G21" i="18" s="1"/>
  <c r="F25" i="18"/>
  <c r="G25" i="18" s="1"/>
  <c r="D35" i="18"/>
  <c r="E35" i="18" s="1"/>
  <c r="F34" i="18"/>
  <c r="G34" i="18" s="1"/>
  <c r="P30" i="18"/>
  <c r="Q30" i="18" s="1"/>
  <c r="P34" i="18"/>
  <c r="Q34" i="18" s="1"/>
  <c r="D30" i="18"/>
  <c r="E30" i="18" s="1"/>
  <c r="D34" i="18"/>
  <c r="E34" i="18" s="1"/>
  <c r="L1" i="18"/>
  <c r="L1" i="11"/>
  <c r="F8" i="11"/>
  <c r="L1" i="19"/>
  <c r="F8" i="7"/>
  <c r="L1" i="7"/>
  <c r="F12" i="22"/>
  <c r="G12" i="22" s="1"/>
  <c r="F8" i="22"/>
  <c r="F9" i="22"/>
  <c r="G9" i="22" s="1"/>
  <c r="F32" i="22"/>
  <c r="G32" i="22" s="1"/>
  <c r="D33" i="22"/>
  <c r="E33" i="22" s="1"/>
  <c r="F34" i="22"/>
  <c r="G34" i="22" s="1"/>
  <c r="D35" i="22"/>
  <c r="E35" i="22" s="1"/>
  <c r="F25" i="22"/>
  <c r="G25" i="22" s="1"/>
  <c r="F23" i="22"/>
  <c r="G23" i="22" s="1"/>
  <c r="F22" i="22"/>
  <c r="G22" i="22" s="1"/>
  <c r="F19" i="22"/>
  <c r="G19" i="22" s="1"/>
  <c r="D26" i="22"/>
  <c r="E26" i="22" s="1"/>
  <c r="F15" i="22"/>
  <c r="G15" i="22" s="1"/>
  <c r="F14" i="22"/>
  <c r="G14" i="22" s="1"/>
  <c r="F13" i="22"/>
  <c r="G13" i="22" s="1"/>
  <c r="F11" i="22"/>
  <c r="G11" i="22" s="1"/>
  <c r="D13" i="22"/>
  <c r="E13" i="22" s="1"/>
  <c r="D10" i="22"/>
  <c r="E10" i="22" s="1"/>
  <c r="F28" i="22"/>
  <c r="G28" i="22" s="1"/>
  <c r="F30" i="22"/>
  <c r="G30" i="22" s="1"/>
  <c r="D27" i="22"/>
  <c r="E27" i="22" s="1"/>
  <c r="F26" i="22"/>
  <c r="G26" i="22" s="1"/>
  <c r="F16" i="22"/>
  <c r="G16" i="22" s="1"/>
  <c r="F17" i="22"/>
  <c r="G17" i="22" s="1"/>
  <c r="D12" i="22"/>
  <c r="E12" i="22" s="1"/>
  <c r="D8" i="22"/>
  <c r="E8" i="22" s="1"/>
  <c r="F10" i="22"/>
  <c r="D11" i="22"/>
  <c r="E11" i="22" s="1"/>
  <c r="D30" i="22"/>
  <c r="E30" i="22" s="1"/>
  <c r="F31" i="22"/>
  <c r="G31" i="22" s="1"/>
  <c r="D32" i="22"/>
  <c r="E32" i="22" s="1"/>
  <c r="F33" i="22"/>
  <c r="G33" i="22" s="1"/>
  <c r="D23" i="22"/>
  <c r="E23" i="22" s="1"/>
  <c r="D21" i="22"/>
  <c r="E21" i="22" s="1"/>
  <c r="D20" i="22"/>
  <c r="E20" i="22" s="1"/>
  <c r="D18" i="22"/>
  <c r="E18" i="22" s="1"/>
  <c r="F21" i="22"/>
  <c r="G21" i="22" s="1"/>
  <c r="F24" i="22"/>
  <c r="G24" i="22" s="1"/>
  <c r="D31" i="22"/>
  <c r="E31" i="22" s="1"/>
  <c r="D22" i="22"/>
  <c r="E22" i="22" s="1"/>
  <c r="F18" i="22"/>
  <c r="G18" i="22" s="1"/>
  <c r="D29" i="22"/>
  <c r="E29" i="22" s="1"/>
  <c r="D19" i="22"/>
  <c r="E19" i="22" s="1"/>
  <c r="D34" i="22"/>
  <c r="E34" i="22" s="1"/>
  <c r="F35" i="22"/>
  <c r="G35" i="22" s="1"/>
  <c r="F27" i="22"/>
  <c r="G27" i="22" s="1"/>
  <c r="D28" i="22"/>
  <c r="E28" i="22" s="1"/>
  <c r="F29" i="22"/>
  <c r="G29" i="22" s="1"/>
  <c r="D25" i="22"/>
  <c r="E25" i="22" s="1"/>
  <c r="D24" i="22"/>
  <c r="E24" i="22" s="1"/>
  <c r="F20" i="22"/>
  <c r="G20" i="22" s="1"/>
  <c r="D14" i="22"/>
  <c r="E14" i="22" s="1"/>
  <c r="D17" i="22"/>
  <c r="E17" i="22" s="1"/>
  <c r="D16" i="22"/>
  <c r="E16" i="22" s="1"/>
  <c r="D15" i="22"/>
  <c r="E15" i="22" s="1"/>
  <c r="D9" i="22"/>
  <c r="E9" i="22" s="1"/>
  <c r="P16" i="8"/>
  <c r="Y10" i="8"/>
  <c r="D25" i="8"/>
  <c r="E25" i="8" s="1"/>
  <c r="Y16" i="13"/>
  <c r="P12" i="13"/>
  <c r="F8" i="13"/>
  <c r="D11" i="13"/>
  <c r="E11" i="13" s="1"/>
  <c r="P8" i="13"/>
  <c r="F13" i="13"/>
  <c r="G13" i="13" s="1"/>
  <c r="P35" i="13"/>
  <c r="R35" i="13" s="1"/>
  <c r="P31" i="13"/>
  <c r="R31" i="13" s="1"/>
  <c r="P27" i="13"/>
  <c r="D33" i="13"/>
  <c r="E33" i="13" s="1"/>
  <c r="D29" i="13"/>
  <c r="E29" i="13" s="1"/>
  <c r="P32" i="13"/>
  <c r="R32" i="13" s="1"/>
  <c r="Y26" i="13"/>
  <c r="Z26" i="13" s="1"/>
  <c r="P28" i="13"/>
  <c r="R28" i="13" s="1"/>
  <c r="Y25" i="13"/>
  <c r="Z25" i="13" s="1"/>
  <c r="F25" i="13"/>
  <c r="G25" i="13" s="1"/>
  <c r="F29" i="13"/>
  <c r="G29" i="13" s="1"/>
  <c r="F22" i="13"/>
  <c r="G22" i="13" s="1"/>
  <c r="D18" i="13"/>
  <c r="E18" i="13" s="1"/>
  <c r="D21" i="13"/>
  <c r="E21" i="13" s="1"/>
  <c r="D17" i="13"/>
  <c r="E17" i="13" s="1"/>
  <c r="Y22" i="13"/>
  <c r="D20" i="13"/>
  <c r="E20" i="13" s="1"/>
  <c r="P17" i="13"/>
  <c r="D14" i="13"/>
  <c r="E14" i="13" s="1"/>
  <c r="D10" i="13"/>
  <c r="E10" i="13" s="1"/>
  <c r="F17" i="13"/>
  <c r="G17" i="13" s="1"/>
  <c r="D13" i="13"/>
  <c r="E13" i="13" s="1"/>
  <c r="D9" i="13"/>
  <c r="E9" i="13" s="1"/>
  <c r="F14" i="13"/>
  <c r="G14" i="13" s="1"/>
  <c r="D8" i="13"/>
  <c r="E8" i="13" s="1"/>
  <c r="F9" i="13"/>
  <c r="G9" i="13" s="1"/>
  <c r="D21" i="8"/>
  <c r="E21" i="8" s="1"/>
  <c r="D13" i="8"/>
  <c r="E13" i="8" s="1"/>
  <c r="P10" i="8"/>
  <c r="Q10" i="8" s="1"/>
  <c r="P18" i="8"/>
  <c r="R18" i="8" s="1"/>
  <c r="P12" i="8"/>
  <c r="R12" i="8" s="1"/>
  <c r="D14" i="8"/>
  <c r="E14" i="8" s="1"/>
  <c r="D18" i="8"/>
  <c r="E18" i="8" s="1"/>
  <c r="D22" i="8"/>
  <c r="E22" i="8" s="1"/>
  <c r="F25" i="8"/>
  <c r="G25" i="8" s="1"/>
  <c r="Y19" i="8"/>
  <c r="Z19" i="8" s="1"/>
  <c r="Y25" i="8"/>
  <c r="AA25" i="8" s="1"/>
  <c r="P13" i="8"/>
  <c r="R13" i="8" s="1"/>
  <c r="P17" i="8"/>
  <c r="Q17" i="8" s="1"/>
  <c r="P21" i="8"/>
  <c r="R21" i="8" s="1"/>
  <c r="P23" i="8"/>
  <c r="Q23" i="8" s="1"/>
  <c r="P27" i="8"/>
  <c r="Q27" i="8" s="1"/>
  <c r="F35" i="8"/>
  <c r="G35" i="8" s="1"/>
  <c r="D33" i="8"/>
  <c r="E33" i="8" s="1"/>
  <c r="Y24" i="8"/>
  <c r="AA24" i="8" s="1"/>
  <c r="Y28" i="8"/>
  <c r="Z28" i="8" s="1"/>
  <c r="Y30" i="8"/>
  <c r="Z30" i="8" s="1"/>
  <c r="Y34" i="8"/>
  <c r="AA34" i="8" s="1"/>
  <c r="Y31" i="8"/>
  <c r="Z31" i="8" s="1"/>
  <c r="Y35" i="8"/>
  <c r="Z35" i="8" s="1"/>
  <c r="F30" i="8"/>
  <c r="G30" i="8" s="1"/>
  <c r="F34" i="8"/>
  <c r="G34" i="8" s="1"/>
  <c r="F19" i="8"/>
  <c r="G19" i="8" s="1"/>
  <c r="Y21" i="8"/>
  <c r="Z21" i="8" s="1"/>
  <c r="Y22" i="8"/>
  <c r="D15" i="13"/>
  <c r="E15" i="13" s="1"/>
  <c r="Y15" i="13"/>
  <c r="Z15" i="13" s="1"/>
  <c r="D16" i="13"/>
  <c r="E16" i="13" s="1"/>
  <c r="P10" i="13"/>
  <c r="Q10" i="13" s="1"/>
  <c r="F15" i="13"/>
  <c r="G15" i="13" s="1"/>
  <c r="Y10" i="13"/>
  <c r="AA10" i="13" s="1"/>
  <c r="P15" i="13"/>
  <c r="R15" i="13" s="1"/>
  <c r="P25" i="13"/>
  <c r="R25" i="13" s="1"/>
  <c r="D24" i="13"/>
  <c r="E24" i="13" s="1"/>
  <c r="P18" i="13"/>
  <c r="Q18" i="13" s="1"/>
  <c r="P23" i="13"/>
  <c r="Q23" i="13" s="1"/>
  <c r="F23" i="13"/>
  <c r="G23" i="13" s="1"/>
  <c r="Y23" i="13"/>
  <c r="Y32" i="13"/>
  <c r="AA32" i="13" s="1"/>
  <c r="P29" i="13"/>
  <c r="Q29" i="13" s="1"/>
  <c r="P33" i="13"/>
  <c r="Q33" i="13" s="1"/>
  <c r="Y35" i="13"/>
  <c r="Y33" i="13"/>
  <c r="Z33" i="13" s="1"/>
  <c r="D30" i="13"/>
  <c r="E30" i="13" s="1"/>
  <c r="Y34" i="13"/>
  <c r="Z34" i="13" s="1"/>
  <c r="F13" i="20"/>
  <c r="G13" i="20" s="1"/>
  <c r="F11" i="20"/>
  <c r="G11" i="20" s="1"/>
  <c r="P11" i="20"/>
  <c r="Q11" i="20" s="1"/>
  <c r="F9" i="20"/>
  <c r="G9" i="20" s="1"/>
  <c r="Y11" i="20"/>
  <c r="F32" i="20"/>
  <c r="G32" i="20" s="1"/>
  <c r="F28" i="20"/>
  <c r="G28" i="20" s="1"/>
  <c r="Y33" i="20"/>
  <c r="AA33" i="20" s="1"/>
  <c r="Y29" i="20"/>
  <c r="D35" i="20"/>
  <c r="E35" i="20" s="1"/>
  <c r="Y28" i="20"/>
  <c r="AA28" i="20" s="1"/>
  <c r="Y24" i="20"/>
  <c r="Z24" i="20" s="1"/>
  <c r="F27" i="20"/>
  <c r="G27" i="20" s="1"/>
  <c r="D23" i="20"/>
  <c r="E23" i="20" s="1"/>
  <c r="D26" i="20"/>
  <c r="E26" i="20" s="1"/>
  <c r="F29" i="20"/>
  <c r="G29" i="20" s="1"/>
  <c r="P26" i="20"/>
  <c r="P22" i="20"/>
  <c r="R22" i="20" s="1"/>
  <c r="F19" i="20"/>
  <c r="G19" i="20" s="1"/>
  <c r="F15" i="20"/>
  <c r="G15" i="20" s="1"/>
  <c r="P21" i="20"/>
  <c r="P17" i="20"/>
  <c r="Q17" i="20" s="1"/>
  <c r="P13" i="20"/>
  <c r="R13" i="20" s="1"/>
  <c r="Y19" i="20"/>
  <c r="Z19" i="20" s="1"/>
  <c r="P23" i="20"/>
  <c r="Y18" i="20"/>
  <c r="AA18" i="20" s="1"/>
  <c r="Y14" i="20"/>
  <c r="Z14" i="20" s="1"/>
  <c r="P9" i="20"/>
  <c r="Q9" i="20" s="1"/>
  <c r="D15" i="20"/>
  <c r="E15" i="20" s="1"/>
  <c r="Y9" i="20"/>
  <c r="F8" i="20"/>
  <c r="G8" i="20" s="1"/>
  <c r="Y12" i="20"/>
  <c r="Z12" i="20" s="1"/>
  <c r="F12" i="20"/>
  <c r="G12" i="20" s="1"/>
  <c r="P35" i="20"/>
  <c r="Q35" i="20" s="1"/>
  <c r="P31" i="20"/>
  <c r="R31" i="20" s="1"/>
  <c r="P27" i="20"/>
  <c r="Q27" i="20" s="1"/>
  <c r="D33" i="20"/>
  <c r="E33" i="20" s="1"/>
  <c r="D29" i="20"/>
  <c r="E29" i="20" s="1"/>
  <c r="P33" i="20"/>
  <c r="Q33" i="20" s="1"/>
  <c r="Y27" i="20"/>
  <c r="AA27" i="20" s="1"/>
  <c r="D24" i="20"/>
  <c r="E24" i="20" s="1"/>
  <c r="F25" i="20"/>
  <c r="G25" i="20" s="1"/>
  <c r="Y32" i="20"/>
  <c r="AA32" i="20" s="1"/>
  <c r="F24" i="20"/>
  <c r="G24" i="20" s="1"/>
  <c r="P28" i="20"/>
  <c r="R28" i="20" s="1"/>
  <c r="Y25" i="20"/>
  <c r="AA25" i="20" s="1"/>
  <c r="D22" i="20"/>
  <c r="E22" i="20" s="1"/>
  <c r="P18" i="20"/>
  <c r="Q18" i="20" s="1"/>
  <c r="P14" i="20"/>
  <c r="Y20" i="20"/>
  <c r="AA20" i="20" s="1"/>
  <c r="Y16" i="20"/>
  <c r="Z16" i="20" s="1"/>
  <c r="Y22" i="20"/>
  <c r="Z22" i="20" s="1"/>
  <c r="D19" i="20"/>
  <c r="E19" i="20" s="1"/>
  <c r="F22" i="20"/>
  <c r="G22" i="20" s="1"/>
  <c r="D18" i="20"/>
  <c r="E18" i="20" s="1"/>
  <c r="D14" i="20"/>
  <c r="E14" i="20" s="1"/>
  <c r="Y10" i="12"/>
  <c r="F14" i="12"/>
  <c r="G14" i="12" s="1"/>
  <c r="P11" i="12"/>
  <c r="R11" i="12" s="1"/>
  <c r="D34" i="12"/>
  <c r="E34" i="12" s="1"/>
  <c r="P33" i="12"/>
  <c r="P29" i="12"/>
  <c r="R29" i="12" s="1"/>
  <c r="D35" i="12"/>
  <c r="E35" i="12" s="1"/>
  <c r="D31" i="12"/>
  <c r="E31" i="12" s="1"/>
  <c r="F31" i="12"/>
  <c r="G31" i="12" s="1"/>
  <c r="Y26" i="12"/>
  <c r="Z26" i="12" s="1"/>
  <c r="Y22" i="12"/>
  <c r="Z22" i="12" s="1"/>
  <c r="F28" i="12"/>
  <c r="G28" i="12" s="1"/>
  <c r="Y25" i="12"/>
  <c r="Y21" i="12"/>
  <c r="AA21" i="12" s="1"/>
  <c r="P21" i="12"/>
  <c r="R21" i="12" s="1"/>
  <c r="F11" i="8"/>
  <c r="G11" i="8" s="1"/>
  <c r="P15" i="8"/>
  <c r="R15" i="8" s="1"/>
  <c r="P19" i="8"/>
  <c r="R19" i="8" s="1"/>
  <c r="D23" i="8"/>
  <c r="E23" i="8" s="1"/>
  <c r="F17" i="8"/>
  <c r="G17" i="8" s="1"/>
  <c r="F21" i="8"/>
  <c r="G21" i="8" s="1"/>
  <c r="D12" i="8"/>
  <c r="E12" i="8" s="1"/>
  <c r="D16" i="8"/>
  <c r="E16" i="8" s="1"/>
  <c r="D20" i="8"/>
  <c r="E20" i="8" s="1"/>
  <c r="D29" i="8"/>
  <c r="E29" i="8" s="1"/>
  <c r="D26" i="8"/>
  <c r="E26" i="8" s="1"/>
  <c r="F29" i="8"/>
  <c r="G29" i="8" s="1"/>
  <c r="P28" i="8"/>
  <c r="Q28" i="8" s="1"/>
  <c r="F22" i="8"/>
  <c r="G22" i="8" s="1"/>
  <c r="F26" i="8"/>
  <c r="G26" i="8" s="1"/>
  <c r="D37" i="8"/>
  <c r="E37" i="8" s="1"/>
  <c r="F32" i="8"/>
  <c r="G32" i="8" s="1"/>
  <c r="F36" i="8"/>
  <c r="G36" i="8" s="1"/>
  <c r="F33" i="8"/>
  <c r="G33" i="8" s="1"/>
  <c r="F37" i="8"/>
  <c r="G37" i="8" s="1"/>
  <c r="Y32" i="8"/>
  <c r="Z32" i="8" s="1"/>
  <c r="Y36" i="8"/>
  <c r="AA36" i="8" s="1"/>
  <c r="Y13" i="8"/>
  <c r="D10" i="8"/>
  <c r="E10" i="8" s="1"/>
  <c r="F31" i="8"/>
  <c r="G31" i="8" s="1"/>
  <c r="Y19" i="13"/>
  <c r="Z19" i="13" s="1"/>
  <c r="Y12" i="13"/>
  <c r="AA12" i="13" s="1"/>
  <c r="D31" i="13"/>
  <c r="E31" i="13" s="1"/>
  <c r="Y13" i="13"/>
  <c r="AA13" i="13" s="1"/>
  <c r="F21" i="13"/>
  <c r="G21" i="13" s="1"/>
  <c r="F12" i="13"/>
  <c r="G12" i="13" s="1"/>
  <c r="P20" i="13"/>
  <c r="R20" i="13" s="1"/>
  <c r="P21" i="13"/>
  <c r="R21" i="13" s="1"/>
  <c r="Y27" i="13"/>
  <c r="AA27" i="13" s="1"/>
  <c r="D22" i="13"/>
  <c r="E22" i="13" s="1"/>
  <c r="P19" i="13"/>
  <c r="R19" i="13" s="1"/>
  <c r="D25" i="13"/>
  <c r="E25" i="13" s="1"/>
  <c r="F27" i="13"/>
  <c r="G27" i="13" s="1"/>
  <c r="D27" i="13"/>
  <c r="E27" i="13" s="1"/>
  <c r="D26" i="13"/>
  <c r="E26" i="13" s="1"/>
  <c r="F33" i="13"/>
  <c r="G33" i="13" s="1"/>
  <c r="P30" i="13"/>
  <c r="Q30" i="13" s="1"/>
  <c r="F35" i="13"/>
  <c r="G35" i="13" s="1"/>
  <c r="F32" i="13"/>
  <c r="G32" i="13" s="1"/>
  <c r="P9" i="13"/>
  <c r="Q9" i="13" s="1"/>
  <c r="G18" i="20"/>
  <c r="Z23" i="20"/>
  <c r="AA23" i="20"/>
  <c r="G22" i="19"/>
  <c r="Q28" i="19"/>
  <c r="Z13" i="18"/>
  <c r="G30" i="18"/>
  <c r="Q35" i="18"/>
  <c r="AA27" i="18"/>
  <c r="G27" i="18"/>
  <c r="G10" i="18"/>
  <c r="Q8" i="18"/>
  <c r="AA25" i="18"/>
  <c r="G17" i="18"/>
  <c r="Z11" i="18"/>
  <c r="R15" i="18"/>
  <c r="Q15" i="18"/>
  <c r="R28" i="17"/>
  <c r="R21" i="17"/>
  <c r="R13" i="17"/>
  <c r="R16" i="17"/>
  <c r="R31" i="17"/>
  <c r="R35" i="17"/>
  <c r="R20" i="17"/>
  <c r="R12" i="17"/>
  <c r="R25" i="17"/>
  <c r="R15" i="17"/>
  <c r="R19" i="17"/>
  <c r="R23" i="17"/>
  <c r="R14" i="17"/>
  <c r="R18" i="17"/>
  <c r="R22" i="17"/>
  <c r="R27" i="17"/>
  <c r="R32" i="17"/>
  <c r="R24" i="17"/>
  <c r="R11" i="17"/>
  <c r="R36" i="17"/>
  <c r="R34" i="17"/>
  <c r="R29" i="17"/>
  <c r="R33" i="17"/>
  <c r="R37" i="17"/>
  <c r="R10" i="17"/>
  <c r="R26" i="17"/>
  <c r="R17" i="17"/>
  <c r="R30" i="17"/>
  <c r="Q28" i="17"/>
  <c r="G35" i="17"/>
  <c r="AA23" i="17"/>
  <c r="Z23" i="17"/>
  <c r="AA19" i="17"/>
  <c r="Z19" i="17"/>
  <c r="Z25" i="17"/>
  <c r="AA25" i="17"/>
  <c r="Q30" i="17"/>
  <c r="Z28" i="17"/>
  <c r="AA28" i="17"/>
  <c r="AA29" i="17"/>
  <c r="Z29" i="17"/>
  <c r="Z37" i="17"/>
  <c r="AA37" i="17"/>
  <c r="G37" i="17"/>
  <c r="AA34" i="17"/>
  <c r="Z34" i="17"/>
  <c r="G30" i="17"/>
  <c r="G34" i="17"/>
  <c r="G25" i="17"/>
  <c r="Z16" i="17"/>
  <c r="AA16" i="17"/>
  <c r="Q13" i="17"/>
  <c r="G11" i="17"/>
  <c r="G13" i="17"/>
  <c r="AA11" i="17"/>
  <c r="Z11" i="17"/>
  <c r="G17" i="17"/>
  <c r="Q11" i="17"/>
  <c r="Q16" i="17"/>
  <c r="AA14" i="17"/>
  <c r="Z14" i="17"/>
  <c r="AA18" i="17"/>
  <c r="Z18" i="17"/>
  <c r="AA22" i="17"/>
  <c r="Z22" i="17"/>
  <c r="Z31" i="17"/>
  <c r="AA31" i="17"/>
  <c r="Z13" i="17"/>
  <c r="AA13" i="17"/>
  <c r="Z17" i="17"/>
  <c r="AA17" i="17"/>
  <c r="Z21" i="17"/>
  <c r="AA21" i="17"/>
  <c r="G31" i="17"/>
  <c r="Z26" i="17"/>
  <c r="AA26" i="17"/>
  <c r="AA30" i="17"/>
  <c r="Z30" i="17"/>
  <c r="G29" i="17"/>
  <c r="Q31" i="17"/>
  <c r="Q35" i="17"/>
  <c r="Z12" i="17"/>
  <c r="AA12" i="17"/>
  <c r="Q20" i="17"/>
  <c r="Q17" i="17"/>
  <c r="G27" i="17"/>
  <c r="Z24" i="17"/>
  <c r="AA24" i="17"/>
  <c r="Q21" i="17"/>
  <c r="Q10" i="17"/>
  <c r="Q24" i="17"/>
  <c r="G26" i="17"/>
  <c r="Q26" i="17"/>
  <c r="Q25" i="17"/>
  <c r="G10" i="17"/>
  <c r="G22" i="17"/>
  <c r="Q15" i="17"/>
  <c r="Q19" i="17"/>
  <c r="Q23" i="17"/>
  <c r="AA27" i="17"/>
  <c r="Z27" i="17"/>
  <c r="Q14" i="17"/>
  <c r="Q18" i="17"/>
  <c r="Q22" i="17"/>
  <c r="Z33" i="17"/>
  <c r="AA33" i="17"/>
  <c r="Q27" i="17"/>
  <c r="Q32" i="17"/>
  <c r="G32" i="17"/>
  <c r="G36" i="17"/>
  <c r="AA32" i="17"/>
  <c r="Z32" i="17"/>
  <c r="AA36" i="17"/>
  <c r="Z36" i="17"/>
  <c r="G18" i="17"/>
  <c r="G14" i="17"/>
  <c r="AA15" i="17"/>
  <c r="Z15" i="17"/>
  <c r="Q12" i="17"/>
  <c r="AA10" i="17"/>
  <c r="Z10" i="17"/>
  <c r="G21" i="17"/>
  <c r="G33" i="17"/>
  <c r="Z20" i="17"/>
  <c r="AA20" i="17"/>
  <c r="G12" i="17"/>
  <c r="G16" i="17"/>
  <c r="G20" i="17"/>
  <c r="G24" i="17"/>
  <c r="Q36" i="17"/>
  <c r="G15" i="17"/>
  <c r="G19" i="17"/>
  <c r="G23" i="17"/>
  <c r="G28" i="17"/>
  <c r="Q34" i="17"/>
  <c r="Z35" i="17"/>
  <c r="AA35" i="17"/>
  <c r="Q29" i="17"/>
  <c r="Q33" i="17"/>
  <c r="Q37" i="17"/>
  <c r="Z16" i="16"/>
  <c r="AA16" i="16"/>
  <c r="G14" i="16"/>
  <c r="Q20" i="16"/>
  <c r="R20" i="16"/>
  <c r="G11" i="16"/>
  <c r="AA36" i="16"/>
  <c r="Z36" i="16"/>
  <c r="G30" i="16"/>
  <c r="G20" i="16"/>
  <c r="R16" i="16"/>
  <c r="Q16" i="16"/>
  <c r="Z24" i="16"/>
  <c r="AA21" i="16"/>
  <c r="Z21" i="16"/>
  <c r="Z30" i="16"/>
  <c r="AA30" i="16"/>
  <c r="Q28" i="16"/>
  <c r="R28" i="16"/>
  <c r="G24" i="16"/>
  <c r="G29" i="16"/>
  <c r="AA9" i="15"/>
  <c r="R13" i="15"/>
  <c r="Q13" i="15"/>
  <c r="Z10" i="15"/>
  <c r="AA10" i="15"/>
  <c r="G17" i="15"/>
  <c r="G14" i="15"/>
  <c r="G18" i="15"/>
  <c r="G15" i="15"/>
  <c r="G19" i="15"/>
  <c r="G12" i="15"/>
  <c r="G16" i="15"/>
  <c r="AA21" i="15"/>
  <c r="Z21" i="15"/>
  <c r="R27" i="15"/>
  <c r="Q27" i="15"/>
  <c r="AA20" i="15"/>
  <c r="Z20" i="15"/>
  <c r="AA24" i="15"/>
  <c r="Z24" i="15"/>
  <c r="AA28" i="15"/>
  <c r="Z28" i="15"/>
  <c r="AA32" i="15"/>
  <c r="Z32" i="15"/>
  <c r="AA36" i="15"/>
  <c r="Z36" i="15"/>
  <c r="G31" i="15"/>
  <c r="G35" i="15"/>
  <c r="R31" i="15"/>
  <c r="Q31" i="15"/>
  <c r="Q35" i="15"/>
  <c r="R35" i="15"/>
  <c r="Z13" i="15"/>
  <c r="AA13" i="15"/>
  <c r="AA11" i="15"/>
  <c r="Z11" i="15"/>
  <c r="R22" i="15"/>
  <c r="Q22" i="15"/>
  <c r="Q20" i="15"/>
  <c r="R20" i="15"/>
  <c r="G20" i="15"/>
  <c r="AA22" i="15"/>
  <c r="Z22" i="15"/>
  <c r="AA25" i="15"/>
  <c r="Z25" i="15"/>
  <c r="G24" i="15"/>
  <c r="Z27" i="15"/>
  <c r="AA27" i="15"/>
  <c r="R21" i="15"/>
  <c r="Q21" i="15"/>
  <c r="R25" i="15"/>
  <c r="Q25" i="15"/>
  <c r="R29" i="15"/>
  <c r="Q29" i="15"/>
  <c r="R33" i="15"/>
  <c r="Q33" i="15"/>
  <c r="G28" i="15"/>
  <c r="G32" i="15"/>
  <c r="G36" i="15"/>
  <c r="AA35" i="15"/>
  <c r="Z35" i="15"/>
  <c r="G10" i="15"/>
  <c r="G13" i="15"/>
  <c r="G9" i="15"/>
  <c r="AA15" i="15"/>
  <c r="Z15" i="15"/>
  <c r="AA19" i="15"/>
  <c r="Z19" i="15"/>
  <c r="AA16" i="15"/>
  <c r="Z16" i="15"/>
  <c r="G23" i="15"/>
  <c r="Z17" i="15"/>
  <c r="AA17" i="15"/>
  <c r="G21" i="15"/>
  <c r="AA14" i="15"/>
  <c r="Z14" i="15"/>
  <c r="AA18" i="15"/>
  <c r="Z18" i="15"/>
  <c r="Z23" i="15"/>
  <c r="AA23" i="15"/>
  <c r="R26" i="15"/>
  <c r="Q26" i="15"/>
  <c r="AA31" i="15"/>
  <c r="Z31" i="15"/>
  <c r="G29" i="15"/>
  <c r="G22" i="15"/>
  <c r="G26" i="15"/>
  <c r="G30" i="15"/>
  <c r="G34" i="15"/>
  <c r="Z29" i="15"/>
  <c r="AA29" i="15"/>
  <c r="AA33" i="15"/>
  <c r="Z33" i="15"/>
  <c r="R32" i="15"/>
  <c r="Q32" i="15"/>
  <c r="R36" i="15"/>
  <c r="Q36" i="15"/>
  <c r="AA12" i="15"/>
  <c r="Z12" i="15"/>
  <c r="G11" i="15"/>
  <c r="R9" i="15"/>
  <c r="Q9" i="15"/>
  <c r="Q12" i="15"/>
  <c r="R12" i="15"/>
  <c r="R16" i="15"/>
  <c r="Q16" i="15"/>
  <c r="R23" i="15"/>
  <c r="Q23" i="15"/>
  <c r="R17" i="15"/>
  <c r="Q17" i="15"/>
  <c r="Q14" i="15"/>
  <c r="R14" i="15"/>
  <c r="Q18" i="15"/>
  <c r="R18" i="15"/>
  <c r="Q11" i="15"/>
  <c r="R11" i="15"/>
  <c r="R15" i="15"/>
  <c r="Q15" i="15"/>
  <c r="R19" i="15"/>
  <c r="Q19" i="15"/>
  <c r="Q24" i="15"/>
  <c r="R24" i="15"/>
  <c r="G27" i="15"/>
  <c r="AA26" i="15"/>
  <c r="Z26" i="15"/>
  <c r="G25" i="15"/>
  <c r="R28" i="15"/>
  <c r="Q28" i="15"/>
  <c r="Q30" i="15"/>
  <c r="R30" i="15"/>
  <c r="R34" i="15"/>
  <c r="Q34" i="15"/>
  <c r="AA30" i="15"/>
  <c r="Z30" i="15"/>
  <c r="Z34" i="15"/>
  <c r="AA34" i="15"/>
  <c r="G33" i="15"/>
  <c r="R10" i="15"/>
  <c r="Q10" i="15"/>
  <c r="G36" i="14"/>
  <c r="Q10" i="14"/>
  <c r="AA23" i="14"/>
  <c r="Z23" i="14"/>
  <c r="G31" i="14"/>
  <c r="AA29" i="14"/>
  <c r="Z29" i="14"/>
  <c r="G11" i="14"/>
  <c r="G17" i="14"/>
  <c r="G21" i="14"/>
  <c r="Q26" i="14"/>
  <c r="R26" i="14"/>
  <c r="Z32" i="14"/>
  <c r="AA32" i="14"/>
  <c r="AA21" i="13"/>
  <c r="R24" i="13"/>
  <c r="Q24" i="13"/>
  <c r="Z29" i="13"/>
  <c r="AA29" i="13"/>
  <c r="AA13" i="12"/>
  <c r="G13" i="12"/>
  <c r="G34" i="12"/>
  <c r="Q35" i="12"/>
  <c r="R15" i="12"/>
  <c r="R18" i="11"/>
  <c r="R24" i="11"/>
  <c r="Q24" i="11"/>
  <c r="AA30" i="11"/>
  <c r="Z30" i="11"/>
  <c r="AA13" i="11"/>
  <c r="Z13" i="11"/>
  <c r="Z31" i="11"/>
  <c r="AA31" i="11"/>
  <c r="R10" i="11"/>
  <c r="R34" i="11"/>
  <c r="Q34" i="11"/>
  <c r="Q36" i="11"/>
  <c r="R36" i="11"/>
  <c r="G24" i="10"/>
  <c r="G33" i="10"/>
  <c r="AA34" i="9"/>
  <c r="G16" i="9"/>
  <c r="G18" i="9"/>
  <c r="G28" i="9"/>
  <c r="Z24" i="9"/>
  <c r="AA24" i="9"/>
  <c r="R11" i="9"/>
  <c r="G13" i="9"/>
  <c r="AA17" i="9"/>
  <c r="Z17" i="9"/>
  <c r="G21" i="9"/>
  <c r="G37" i="9"/>
  <c r="Z32" i="9"/>
  <c r="AA12" i="9"/>
  <c r="Z12" i="9"/>
  <c r="G13" i="8"/>
  <c r="AA37" i="8"/>
  <c r="Z14" i="8"/>
  <c r="R22" i="8"/>
  <c r="Q24" i="8"/>
  <c r="R24" i="8"/>
  <c r="Q36" i="8"/>
  <c r="R36" i="8"/>
  <c r="AA20" i="8"/>
  <c r="Z20" i="8"/>
  <c r="R21" i="11" l="1"/>
  <c r="R34" i="13"/>
  <c r="R25" i="14"/>
  <c r="Q31" i="20"/>
  <c r="R20" i="8"/>
  <c r="R26" i="8"/>
  <c r="Q24" i="9"/>
  <c r="Q35" i="9"/>
  <c r="AA25" i="9"/>
  <c r="Q21" i="12"/>
  <c r="Q26" i="18"/>
  <c r="R31" i="18"/>
  <c r="AA20" i="18"/>
  <c r="Q8" i="20"/>
  <c r="Q11" i="8"/>
  <c r="R33" i="8"/>
  <c r="AA27" i="9"/>
  <c r="AA19" i="9"/>
  <c r="AA20" i="10"/>
  <c r="R19" i="11"/>
  <c r="Q37" i="11"/>
  <c r="Q26" i="12"/>
  <c r="Q13" i="13"/>
  <c r="Z33" i="18"/>
  <c r="Q13" i="19"/>
  <c r="Q13" i="20"/>
  <c r="Z24" i="8"/>
  <c r="Z14" i="9"/>
  <c r="Q20" i="10"/>
  <c r="Z33" i="12"/>
  <c r="Q22" i="12"/>
  <c r="AA19" i="13"/>
  <c r="Q14" i="13"/>
  <c r="R34" i="14"/>
  <c r="Z18" i="19"/>
  <c r="AA25" i="7"/>
  <c r="AA23" i="10"/>
  <c r="AA25" i="11"/>
  <c r="Z9" i="12"/>
  <c r="R16" i="13"/>
  <c r="AA17" i="16"/>
  <c r="Q11" i="19"/>
  <c r="Q32" i="20"/>
  <c r="Q19" i="9"/>
  <c r="AA15" i="10"/>
  <c r="AA31" i="10"/>
  <c r="R21" i="10"/>
  <c r="Z11" i="10"/>
  <c r="Z18" i="9"/>
  <c r="Q25" i="9"/>
  <c r="Q31" i="9"/>
  <c r="R23" i="9"/>
  <c r="Q10" i="9"/>
  <c r="Z29" i="8"/>
  <c r="AA33" i="8"/>
  <c r="Z31" i="9"/>
  <c r="R20" i="11"/>
  <c r="AA16" i="12"/>
  <c r="AA19" i="16"/>
  <c r="Q22" i="9"/>
  <c r="AA18" i="13"/>
  <c r="R13" i="9"/>
  <c r="AA20" i="12"/>
  <c r="AA15" i="13"/>
  <c r="AA22" i="16"/>
  <c r="Z36" i="14"/>
  <c r="Z18" i="16"/>
  <c r="Z15" i="14"/>
  <c r="Q25" i="18"/>
  <c r="Z25" i="20"/>
  <c r="R37" i="8"/>
  <c r="R28" i="8"/>
  <c r="R25" i="8"/>
  <c r="Z17" i="8"/>
  <c r="Q30" i="8"/>
  <c r="Z12" i="8"/>
  <c r="Z16" i="8"/>
  <c r="Q31" i="8"/>
  <c r="Z34" i="8"/>
  <c r="AA26" i="8"/>
  <c r="AA11" i="8"/>
  <c r="Q35" i="8"/>
  <c r="R37" i="10"/>
  <c r="Z24" i="10"/>
  <c r="Q15" i="10"/>
  <c r="AA16" i="10"/>
  <c r="AA33" i="11"/>
  <c r="R33" i="11"/>
  <c r="Z13" i="10"/>
  <c r="Q14" i="10"/>
  <c r="Z14" i="10"/>
  <c r="R11" i="10"/>
  <c r="R19" i="10"/>
  <c r="Z21" i="10"/>
  <c r="Q36" i="9"/>
  <c r="Q21" i="9"/>
  <c r="Z32" i="7"/>
  <c r="Z18" i="7"/>
  <c r="Z16" i="7"/>
  <c r="Q26" i="7"/>
  <c r="Z22" i="7"/>
  <c r="AA23" i="8"/>
  <c r="Q29" i="8"/>
  <c r="Z26" i="9"/>
  <c r="R32" i="9"/>
  <c r="Q35" i="10"/>
  <c r="Q22" i="11"/>
  <c r="Z14" i="12"/>
  <c r="AA27" i="12"/>
  <c r="AA27" i="16"/>
  <c r="AA12" i="16"/>
  <c r="AA31" i="18"/>
  <c r="AA26" i="19"/>
  <c r="R17" i="19"/>
  <c r="Q25" i="20"/>
  <c r="R19" i="20"/>
  <c r="AA34" i="7"/>
  <c r="Z13" i="9"/>
  <c r="Z10" i="10"/>
  <c r="Z33" i="10"/>
  <c r="Z32" i="10"/>
  <c r="AA17" i="11"/>
  <c r="Z19" i="12"/>
  <c r="Z24" i="13"/>
  <c r="Z11" i="13"/>
  <c r="Z28" i="14"/>
  <c r="AA31" i="14"/>
  <c r="AA15" i="18"/>
  <c r="AA23" i="18"/>
  <c r="Q9" i="19"/>
  <c r="Z25" i="19"/>
  <c r="Q15" i="20"/>
  <c r="Q36" i="7"/>
  <c r="Q34" i="8"/>
  <c r="R37" i="9"/>
  <c r="AA11" i="9"/>
  <c r="R16" i="9"/>
  <c r="AA32" i="8"/>
  <c r="R32" i="8"/>
  <c r="AA16" i="9"/>
  <c r="Q34" i="10"/>
  <c r="Z27" i="11"/>
  <c r="R28" i="12"/>
  <c r="Q23" i="12"/>
  <c r="AA23" i="12"/>
  <c r="R27" i="16"/>
  <c r="R34" i="18"/>
  <c r="Z10" i="18"/>
  <c r="Z8" i="18"/>
  <c r="Z14" i="19"/>
  <c r="Q22" i="7"/>
  <c r="AA14" i="7"/>
  <c r="Z9" i="19"/>
  <c r="R23" i="8"/>
  <c r="Z10" i="13"/>
  <c r="Z18" i="20"/>
  <c r="Z25" i="8"/>
  <c r="Z32" i="19"/>
  <c r="AA32" i="19"/>
  <c r="Z30" i="19"/>
  <c r="AA30" i="19"/>
  <c r="R29" i="20"/>
  <c r="Q29" i="20"/>
  <c r="Q11" i="14"/>
  <c r="R11" i="14"/>
  <c r="AA26" i="14"/>
  <c r="Z26" i="14"/>
  <c r="Q18" i="14"/>
  <c r="R18" i="14"/>
  <c r="Q15" i="11"/>
  <c r="R15" i="11"/>
  <c r="AA10" i="7"/>
  <c r="Z10" i="7"/>
  <c r="Z15" i="7"/>
  <c r="AA15" i="7"/>
  <c r="Q26" i="11"/>
  <c r="R26" i="11"/>
  <c r="Z15" i="8"/>
  <c r="AA15" i="8"/>
  <c r="R8" i="19"/>
  <c r="Q8" i="19"/>
  <c r="AA19" i="18"/>
  <c r="Z19" i="18"/>
  <c r="AA8" i="20"/>
  <c r="Z8" i="20"/>
  <c r="Q30" i="20"/>
  <c r="R30" i="20"/>
  <c r="AA36" i="9"/>
  <c r="Z29" i="9"/>
  <c r="R28" i="9"/>
  <c r="Q30" i="9"/>
  <c r="Q34" i="9"/>
  <c r="R12" i="9"/>
  <c r="AA34" i="10"/>
  <c r="R25" i="10"/>
  <c r="Q24" i="10"/>
  <c r="Q32" i="11"/>
  <c r="Z18" i="11"/>
  <c r="Q32" i="12"/>
  <c r="AA17" i="13"/>
  <c r="Q13" i="14"/>
  <c r="R32" i="14"/>
  <c r="Z27" i="14"/>
  <c r="Z31" i="16"/>
  <c r="AA26" i="16"/>
  <c r="AA29" i="16"/>
  <c r="Q19" i="18"/>
  <c r="AA28" i="18"/>
  <c r="Q27" i="18"/>
  <c r="AA17" i="19"/>
  <c r="Z26" i="20"/>
  <c r="R23" i="7"/>
  <c r="Q33" i="7"/>
  <c r="R27" i="10"/>
  <c r="Q27" i="10"/>
  <c r="R33" i="19"/>
  <c r="Q33" i="19"/>
  <c r="AA32" i="12"/>
  <c r="Z32" i="12"/>
  <c r="Z23" i="9"/>
  <c r="AA23" i="9"/>
  <c r="Q21" i="7"/>
  <c r="R21" i="7"/>
  <c r="Z33" i="9"/>
  <c r="Z20" i="9"/>
  <c r="AA22" i="9"/>
  <c r="R28" i="10"/>
  <c r="R26" i="10"/>
  <c r="Z22" i="10"/>
  <c r="AA26" i="10"/>
  <c r="Z25" i="10"/>
  <c r="R16" i="10"/>
  <c r="AA36" i="10"/>
  <c r="AA19" i="11"/>
  <c r="Z29" i="12"/>
  <c r="Z24" i="12"/>
  <c r="Q34" i="12"/>
  <c r="R22" i="13"/>
  <c r="AA12" i="14"/>
  <c r="AA10" i="14"/>
  <c r="R33" i="14"/>
  <c r="R23" i="16"/>
  <c r="Q37" i="16"/>
  <c r="Z22" i="18"/>
  <c r="R9" i="18"/>
  <c r="AA12" i="18"/>
  <c r="AA27" i="19"/>
  <c r="Q20" i="19"/>
  <c r="Q34" i="19"/>
  <c r="Q21" i="19"/>
  <c r="Z31" i="20"/>
  <c r="AA34" i="20"/>
  <c r="AA30" i="9"/>
  <c r="Q17" i="9"/>
  <c r="Q23" i="10"/>
  <c r="R32" i="10"/>
  <c r="AA26" i="11"/>
  <c r="Q8" i="12"/>
  <c r="Q18" i="12"/>
  <c r="Z20" i="14"/>
  <c r="AA13" i="14"/>
  <c r="R36" i="16"/>
  <c r="Q22" i="16"/>
  <c r="Z13" i="16"/>
  <c r="Z15" i="16"/>
  <c r="Z32" i="16"/>
  <c r="R14" i="18"/>
  <c r="AA34" i="18"/>
  <c r="Q35" i="19"/>
  <c r="R30" i="19"/>
  <c r="Z30" i="20"/>
  <c r="Z31" i="7"/>
  <c r="Z20" i="11"/>
  <c r="AA20" i="13"/>
  <c r="R15" i="19"/>
  <c r="Q33" i="9"/>
  <c r="Q14" i="9"/>
  <c r="R36" i="10"/>
  <c r="Q30" i="10"/>
  <c r="R33" i="20"/>
  <c r="AA16" i="20"/>
  <c r="Z37" i="9"/>
  <c r="Z19" i="10"/>
  <c r="Z12" i="11"/>
  <c r="Q29" i="12"/>
  <c r="Q28" i="13"/>
  <c r="Z27" i="13"/>
  <c r="Q13" i="18"/>
  <c r="Q12" i="19"/>
  <c r="R26" i="19"/>
  <c r="AA14" i="20"/>
  <c r="Z32" i="20"/>
  <c r="AA21" i="8"/>
  <c r="Q26" i="9"/>
  <c r="AA22" i="12"/>
  <c r="Z17" i="12"/>
  <c r="Q14" i="16"/>
  <c r="Z22" i="19"/>
  <c r="Z19" i="19"/>
  <c r="R11" i="20"/>
  <c r="R25" i="19"/>
  <c r="Q25" i="19"/>
  <c r="R16" i="19"/>
  <c r="Q16" i="19"/>
  <c r="Z13" i="20"/>
  <c r="AA13" i="20"/>
  <c r="R21" i="18"/>
  <c r="Q21" i="18"/>
  <c r="AA17" i="18"/>
  <c r="Z17" i="18"/>
  <c r="AA35" i="14"/>
  <c r="Z35" i="14"/>
  <c r="AA22" i="11"/>
  <c r="Z22" i="11"/>
  <c r="Z24" i="18"/>
  <c r="AA24" i="18"/>
  <c r="Q12" i="14"/>
  <c r="R12" i="14"/>
  <c r="Z34" i="11"/>
  <c r="AA34" i="11"/>
  <c r="Z28" i="11"/>
  <c r="AA28" i="11"/>
  <c r="Z28" i="16"/>
  <c r="AA28" i="16"/>
  <c r="Q23" i="11"/>
  <c r="R23" i="11"/>
  <c r="Z24" i="14"/>
  <c r="AA24" i="14"/>
  <c r="Q15" i="14"/>
  <c r="R15" i="14"/>
  <c r="R30" i="14"/>
  <c r="Q30" i="14"/>
  <c r="Q23" i="14"/>
  <c r="R23" i="14"/>
  <c r="AA10" i="11"/>
  <c r="Z10" i="11"/>
  <c r="Z14" i="11"/>
  <c r="AA14" i="11"/>
  <c r="R33" i="10"/>
  <c r="Q33" i="10"/>
  <c r="R12" i="10"/>
  <c r="Q12" i="10"/>
  <c r="AA15" i="19"/>
  <c r="Z15" i="19"/>
  <c r="AA10" i="19"/>
  <c r="Z10" i="19"/>
  <c r="R19" i="12"/>
  <c r="Q19" i="12"/>
  <c r="R30" i="12"/>
  <c r="Q30" i="12"/>
  <c r="AA12" i="12"/>
  <c r="Z12" i="12"/>
  <c r="AA15" i="20"/>
  <c r="Z15" i="20"/>
  <c r="R10" i="10"/>
  <c r="Q10" i="10"/>
  <c r="AA21" i="9"/>
  <c r="Z21" i="9"/>
  <c r="AA14" i="13"/>
  <c r="Z14" i="13"/>
  <c r="Q26" i="13"/>
  <c r="R26" i="13"/>
  <c r="Z12" i="10"/>
  <c r="Z30" i="10"/>
  <c r="R29" i="10"/>
  <c r="Q31" i="11"/>
  <c r="Z11" i="12"/>
  <c r="Z31" i="12"/>
  <c r="Q25" i="12"/>
  <c r="R17" i="12"/>
  <c r="Q11" i="13"/>
  <c r="Q36" i="14"/>
  <c r="R37" i="14"/>
  <c r="Q24" i="16"/>
  <c r="Q18" i="16"/>
  <c r="AA11" i="16"/>
  <c r="AA14" i="16"/>
  <c r="Q32" i="19"/>
  <c r="Z10" i="20"/>
  <c r="R37" i="7"/>
  <c r="AA30" i="7"/>
  <c r="Z22" i="13"/>
  <c r="AA22" i="13"/>
  <c r="Q27" i="19"/>
  <c r="R27" i="19"/>
  <c r="Q14" i="12"/>
  <c r="R14" i="12"/>
  <c r="AA37" i="14"/>
  <c r="Z37" i="14"/>
  <c r="R20" i="14"/>
  <c r="Q20" i="14"/>
  <c r="Z23" i="7"/>
  <c r="AA23" i="7"/>
  <c r="AA20" i="16"/>
  <c r="Z20" i="16"/>
  <c r="Q11" i="16"/>
  <c r="R11" i="16"/>
  <c r="AA23" i="11"/>
  <c r="Z23" i="11"/>
  <c r="AA11" i="14"/>
  <c r="Z11" i="14"/>
  <c r="AA32" i="11"/>
  <c r="Z32" i="11"/>
  <c r="Z18" i="10"/>
  <c r="AA18" i="10"/>
  <c r="Q13" i="10"/>
  <c r="R13" i="10"/>
  <c r="Z35" i="10"/>
  <c r="AA35" i="10"/>
  <c r="AA29" i="11"/>
  <c r="Z29" i="11"/>
  <c r="Q20" i="20"/>
  <c r="R20" i="20"/>
  <c r="AA8" i="12"/>
  <c r="Z8" i="12"/>
  <c r="R34" i="20"/>
  <c r="Q34" i="20"/>
  <c r="R27" i="9"/>
  <c r="Q27" i="9"/>
  <c r="Z37" i="7"/>
  <c r="AA37" i="7"/>
  <c r="Z35" i="9"/>
  <c r="AA35" i="9"/>
  <c r="Z15" i="9"/>
  <c r="AA15" i="9"/>
  <c r="AA31" i="13"/>
  <c r="Z31" i="13"/>
  <c r="Q31" i="7"/>
  <c r="R31" i="7"/>
  <c r="R15" i="7"/>
  <c r="Q15" i="7"/>
  <c r="R14" i="8"/>
  <c r="Q18" i="9"/>
  <c r="Q20" i="9"/>
  <c r="AA17" i="10"/>
  <c r="AA35" i="11"/>
  <c r="AA11" i="11"/>
  <c r="Q24" i="12"/>
  <c r="R22" i="14"/>
  <c r="Q21" i="14"/>
  <c r="Z30" i="18"/>
  <c r="Q33" i="18"/>
  <c r="Z17" i="20"/>
  <c r="R17" i="16"/>
  <c r="R29" i="7"/>
  <c r="R34" i="7"/>
  <c r="Q30" i="7"/>
  <c r="R27" i="13"/>
  <c r="Q27" i="13"/>
  <c r="Q29" i="9"/>
  <c r="Z28" i="9"/>
  <c r="Q15" i="9"/>
  <c r="R18" i="10"/>
  <c r="AA28" i="12"/>
  <c r="AA34" i="12"/>
  <c r="Q20" i="12"/>
  <c r="AA9" i="13"/>
  <c r="AA30" i="13"/>
  <c r="Z28" i="13"/>
  <c r="Z22" i="14"/>
  <c r="R14" i="14"/>
  <c r="R26" i="16"/>
  <c r="R21" i="16"/>
  <c r="AA35" i="18"/>
  <c r="R29" i="18"/>
  <c r="Q29" i="19"/>
  <c r="AA31" i="19"/>
  <c r="R24" i="20"/>
  <c r="Z8" i="13"/>
  <c r="R25" i="7"/>
  <c r="Z17" i="7"/>
  <c r="AA17" i="7"/>
  <c r="Q28" i="7"/>
  <c r="R28" i="7"/>
  <c r="Q18" i="8"/>
  <c r="Q31" i="12"/>
  <c r="Z18" i="12"/>
  <c r="R16" i="14"/>
  <c r="R32" i="16"/>
  <c r="AA34" i="16"/>
  <c r="Q29" i="16"/>
  <c r="R18" i="18"/>
  <c r="Q23" i="19"/>
  <c r="Z11" i="7"/>
  <c r="R16" i="7"/>
  <c r="Q16" i="7"/>
  <c r="AA10" i="9"/>
  <c r="Z10" i="9"/>
  <c r="AA27" i="8"/>
  <c r="AA35" i="8"/>
  <c r="Z29" i="10"/>
  <c r="AA27" i="10"/>
  <c r="Q31" i="10"/>
  <c r="Z37" i="11"/>
  <c r="Q16" i="11"/>
  <c r="R29" i="11"/>
  <c r="Z21" i="12"/>
  <c r="Q13" i="12"/>
  <c r="AA33" i="13"/>
  <c r="Q20" i="13"/>
  <c r="R18" i="13"/>
  <c r="Z34" i="14"/>
  <c r="Z30" i="14"/>
  <c r="AA18" i="14"/>
  <c r="Q25" i="16"/>
  <c r="R15" i="16"/>
  <c r="Z23" i="19"/>
  <c r="Z33" i="19"/>
  <c r="Q16" i="20"/>
  <c r="R17" i="20"/>
  <c r="R35" i="20"/>
  <c r="Z21" i="20"/>
  <c r="Q13" i="7"/>
  <c r="R10" i="8"/>
  <c r="Z18" i="8"/>
  <c r="AA31" i="8"/>
  <c r="AA28" i="10"/>
  <c r="Q17" i="10"/>
  <c r="Q22" i="10"/>
  <c r="Z37" i="10"/>
  <c r="Q28" i="11"/>
  <c r="Z36" i="11"/>
  <c r="AA21" i="11"/>
  <c r="Z16" i="11"/>
  <c r="AA26" i="12"/>
  <c r="Q16" i="12"/>
  <c r="Z15" i="12"/>
  <c r="Q32" i="13"/>
  <c r="Z12" i="13"/>
  <c r="Z32" i="13"/>
  <c r="Z14" i="14"/>
  <c r="Z16" i="14"/>
  <c r="Z33" i="14"/>
  <c r="Q31" i="14"/>
  <c r="R29" i="14"/>
  <c r="Q17" i="14"/>
  <c r="R35" i="16"/>
  <c r="Q33" i="16"/>
  <c r="AA33" i="16"/>
  <c r="R19" i="16"/>
  <c r="Z37" i="16"/>
  <c r="Q12" i="16"/>
  <c r="AA10" i="16"/>
  <c r="R10" i="16"/>
  <c r="Q13" i="16"/>
  <c r="Q20" i="18"/>
  <c r="Q32" i="18"/>
  <c r="Z18" i="18"/>
  <c r="Z14" i="18"/>
  <c r="Q10" i="18"/>
  <c r="Z16" i="18"/>
  <c r="R11" i="18"/>
  <c r="Z24" i="19"/>
  <c r="AA29" i="19"/>
  <c r="AA20" i="19"/>
  <c r="AA8" i="19"/>
  <c r="Q22" i="20"/>
  <c r="Z20" i="20"/>
  <c r="R17" i="7"/>
  <c r="R9" i="12"/>
  <c r="R27" i="8"/>
  <c r="Q12" i="11"/>
  <c r="Q27" i="11"/>
  <c r="AA15" i="11"/>
  <c r="Q30" i="11"/>
  <c r="AA30" i="12"/>
  <c r="Q25" i="13"/>
  <c r="R28" i="14"/>
  <c r="Z17" i="14"/>
  <c r="R30" i="16"/>
  <c r="AA23" i="16"/>
  <c r="AA25" i="16"/>
  <c r="R23" i="18"/>
  <c r="Q28" i="18"/>
  <c r="Q17" i="18"/>
  <c r="AA34" i="19"/>
  <c r="R24" i="19"/>
  <c r="Q10" i="19"/>
  <c r="Z13" i="19"/>
  <c r="AA11" i="19"/>
  <c r="R10" i="20"/>
  <c r="AA36" i="7"/>
  <c r="Z28" i="7"/>
  <c r="AA28" i="7"/>
  <c r="R27" i="7"/>
  <c r="Q27" i="7"/>
  <c r="Z33" i="7"/>
  <c r="AA33" i="7"/>
  <c r="Q32" i="7"/>
  <c r="R32" i="7"/>
  <c r="R10" i="7"/>
  <c r="Q10" i="7"/>
  <c r="AA24" i="7"/>
  <c r="Z24" i="7"/>
  <c r="Z36" i="8"/>
  <c r="Q11" i="11"/>
  <c r="R25" i="11"/>
  <c r="Q17" i="11"/>
  <c r="Q14" i="11"/>
  <c r="R30" i="13"/>
  <c r="R10" i="13"/>
  <c r="AA34" i="13"/>
  <c r="Q24" i="14"/>
  <c r="Q35" i="14"/>
  <c r="Q34" i="16"/>
  <c r="Z9" i="18"/>
  <c r="R16" i="18"/>
  <c r="Z28" i="19"/>
  <c r="Q12" i="20"/>
  <c r="AA21" i="7"/>
  <c r="Z21" i="7"/>
  <c r="R20" i="7"/>
  <c r="Q20" i="7"/>
  <c r="R35" i="7"/>
  <c r="Q35" i="7"/>
  <c r="AA29" i="7"/>
  <c r="Z29" i="7"/>
  <c r="R13" i="11"/>
  <c r="Q13" i="11"/>
  <c r="Q15" i="8"/>
  <c r="Q35" i="11"/>
  <c r="AA24" i="11"/>
  <c r="Q12" i="12"/>
  <c r="Q10" i="12"/>
  <c r="Q27" i="12"/>
  <c r="AA35" i="12"/>
  <c r="AA26" i="13"/>
  <c r="R23" i="13"/>
  <c r="AA21" i="14"/>
  <c r="AA25" i="14"/>
  <c r="Z19" i="14"/>
  <c r="R27" i="14"/>
  <c r="Q19" i="14"/>
  <c r="R31" i="16"/>
  <c r="AA35" i="16"/>
  <c r="AA26" i="18"/>
  <c r="AA29" i="18"/>
  <c r="R24" i="18"/>
  <c r="R12" i="18"/>
  <c r="Z32" i="18"/>
  <c r="Q22" i="18"/>
  <c r="Z21" i="18"/>
  <c r="Q19" i="19"/>
  <c r="Q31" i="19"/>
  <c r="Z35" i="19"/>
  <c r="Q18" i="19"/>
  <c r="Z35" i="20"/>
  <c r="Z28" i="20"/>
  <c r="Q18" i="7"/>
  <c r="Z19" i="7"/>
  <c r="Z26" i="7"/>
  <c r="Q14" i="7"/>
  <c r="Q12" i="7"/>
  <c r="R12" i="7"/>
  <c r="Z20" i="7"/>
  <c r="AA20" i="7"/>
  <c r="R19" i="7"/>
  <c r="Q19" i="7"/>
  <c r="Z13" i="7"/>
  <c r="AA13" i="7"/>
  <c r="AA19" i="8"/>
  <c r="Q12" i="8"/>
  <c r="Q15" i="13"/>
  <c r="Q14" i="19"/>
  <c r="AA21" i="19"/>
  <c r="AA35" i="7"/>
  <c r="AA27" i="7"/>
  <c r="AA12" i="7"/>
  <c r="Z12" i="7"/>
  <c r="R11" i="7"/>
  <c r="Q11" i="7"/>
  <c r="Q24" i="7"/>
  <c r="R24" i="7"/>
  <c r="Q22" i="19"/>
  <c r="AA12" i="19"/>
  <c r="AA16" i="19"/>
  <c r="R30" i="18"/>
  <c r="R29" i="13"/>
  <c r="R33" i="12"/>
  <c r="Z22" i="8"/>
  <c r="Q21" i="8"/>
  <c r="G8" i="22"/>
  <c r="G10" i="22"/>
  <c r="Q21" i="13"/>
  <c r="Z13" i="13"/>
  <c r="Z13" i="8"/>
  <c r="AA13" i="8"/>
  <c r="Q19" i="8"/>
  <c r="Z25" i="12"/>
  <c r="AA25" i="12"/>
  <c r="Q33" i="12"/>
  <c r="Z10" i="12"/>
  <c r="AA10" i="12"/>
  <c r="R14" i="20"/>
  <c r="Q14" i="20"/>
  <c r="Q28" i="20"/>
  <c r="Q23" i="20"/>
  <c r="R23" i="20"/>
  <c r="R21" i="20"/>
  <c r="Q21" i="20"/>
  <c r="Q26" i="20"/>
  <c r="R26" i="20"/>
  <c r="Z29" i="20"/>
  <c r="AA29" i="20"/>
  <c r="Z11" i="20"/>
  <c r="AA11" i="20"/>
  <c r="Z35" i="13"/>
  <c r="AA35" i="13"/>
  <c r="AA23" i="13"/>
  <c r="Z23" i="13"/>
  <c r="AA22" i="8"/>
  <c r="AA30" i="8"/>
  <c r="R17" i="8"/>
  <c r="Q17" i="13"/>
  <c r="R17" i="13"/>
  <c r="Q31" i="13"/>
  <c r="R33" i="13"/>
  <c r="R9" i="20"/>
  <c r="AA12" i="20"/>
  <c r="Z33" i="20"/>
  <c r="AA24" i="20"/>
  <c r="AA19" i="20"/>
  <c r="Z27" i="20"/>
  <c r="R18" i="20"/>
  <c r="AA22" i="20"/>
  <c r="Z9" i="20"/>
  <c r="AA9" i="20"/>
  <c r="Q8" i="13"/>
  <c r="R8" i="13"/>
  <c r="Z16" i="13"/>
  <c r="AA16" i="13"/>
  <c r="AA10" i="8"/>
  <c r="Z10" i="8"/>
  <c r="AA28" i="8"/>
  <c r="Q13" i="8"/>
  <c r="Q19" i="13"/>
  <c r="Q35" i="13"/>
  <c r="AA25" i="13"/>
  <c r="R27" i="20"/>
  <c r="R9" i="13"/>
  <c r="Q11" i="12"/>
  <c r="Q12" i="13"/>
  <c r="R12" i="13"/>
  <c r="R16" i="8"/>
  <c r="Q16" i="8"/>
  <c r="O3" i="5" l="1"/>
  <c r="P14" i="5" s="1"/>
  <c r="Q14" i="5" s="1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F8" i="5"/>
  <c r="L1" i="5" l="1"/>
  <c r="D11" i="5"/>
  <c r="F11" i="5"/>
  <c r="D13" i="5"/>
  <c r="F13" i="5"/>
  <c r="P13" i="5"/>
  <c r="Y37" i="5"/>
  <c r="P37" i="5"/>
  <c r="F37" i="5"/>
  <c r="D37" i="5"/>
  <c r="Y35" i="5"/>
  <c r="P35" i="5"/>
  <c r="F35" i="5"/>
  <c r="D35" i="5"/>
  <c r="Y33" i="5"/>
  <c r="P33" i="5"/>
  <c r="F33" i="5"/>
  <c r="D33" i="5"/>
  <c r="Y31" i="5"/>
  <c r="P31" i="5"/>
  <c r="F31" i="5"/>
  <c r="D31" i="5"/>
  <c r="Y29" i="5"/>
  <c r="P29" i="5"/>
  <c r="F29" i="5"/>
  <c r="D29" i="5"/>
  <c r="P36" i="5"/>
  <c r="D36" i="5"/>
  <c r="Y34" i="5"/>
  <c r="F34" i="5"/>
  <c r="P32" i="5"/>
  <c r="Y36" i="5"/>
  <c r="F36" i="5"/>
  <c r="P34" i="5"/>
  <c r="D34" i="5"/>
  <c r="Y32" i="5"/>
  <c r="F32" i="5"/>
  <c r="P30" i="5"/>
  <c r="D30" i="5"/>
  <c r="Y28" i="5"/>
  <c r="P28" i="5"/>
  <c r="F28" i="5"/>
  <c r="D28" i="5"/>
  <c r="Y26" i="5"/>
  <c r="P26" i="5"/>
  <c r="F26" i="5"/>
  <c r="D26" i="5"/>
  <c r="Y24" i="5"/>
  <c r="P24" i="5"/>
  <c r="F24" i="5"/>
  <c r="D24" i="5"/>
  <c r="Y22" i="5"/>
  <c r="P22" i="5"/>
  <c r="F22" i="5"/>
  <c r="D22" i="5"/>
  <c r="Y20" i="5"/>
  <c r="P20" i="5"/>
  <c r="F20" i="5"/>
  <c r="D20" i="5"/>
  <c r="Y18" i="5"/>
  <c r="P18" i="5"/>
  <c r="F18" i="5"/>
  <c r="D18" i="5"/>
  <c r="Y16" i="5"/>
  <c r="P16" i="5"/>
  <c r="F16" i="5"/>
  <c r="D16" i="5"/>
  <c r="D32" i="5"/>
  <c r="Y30" i="5"/>
  <c r="Y27" i="5"/>
  <c r="F27" i="5"/>
  <c r="P25" i="5"/>
  <c r="D25" i="5"/>
  <c r="Y23" i="5"/>
  <c r="F23" i="5"/>
  <c r="P21" i="5"/>
  <c r="D21" i="5"/>
  <c r="Y19" i="5"/>
  <c r="F19" i="5"/>
  <c r="P17" i="5"/>
  <c r="D17" i="5"/>
  <c r="Y15" i="5"/>
  <c r="P15" i="5"/>
  <c r="F15" i="5"/>
  <c r="D15" i="5"/>
  <c r="F30" i="5"/>
  <c r="P27" i="5"/>
  <c r="D27" i="5"/>
  <c r="Y25" i="5"/>
  <c r="F25" i="5"/>
  <c r="P23" i="5"/>
  <c r="D23" i="5"/>
  <c r="Y21" i="5"/>
  <c r="F21" i="5"/>
  <c r="P19" i="5"/>
  <c r="D19" i="5"/>
  <c r="Y17" i="5"/>
  <c r="F17" i="5"/>
  <c r="P11" i="5"/>
  <c r="Y11" i="5"/>
  <c r="Y13" i="5"/>
  <c r="D10" i="5"/>
  <c r="F10" i="5"/>
  <c r="P10" i="5"/>
  <c r="Y10" i="5"/>
  <c r="D12" i="5"/>
  <c r="F12" i="5"/>
  <c r="P12" i="5"/>
  <c r="Y12" i="5"/>
  <c r="D14" i="5"/>
  <c r="F14" i="5"/>
  <c r="Y14" i="5"/>
  <c r="O3" i="2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F8" i="4"/>
  <c r="Z10" i="5" l="1"/>
  <c r="Z17" i="5"/>
  <c r="Z21" i="5"/>
  <c r="Q27" i="5"/>
  <c r="Q16" i="5"/>
  <c r="Q18" i="5"/>
  <c r="Q20" i="5"/>
  <c r="Q22" i="5"/>
  <c r="Q24" i="5"/>
  <c r="Q26" i="5"/>
  <c r="Q28" i="5"/>
  <c r="Q32" i="5"/>
  <c r="Z34" i="5"/>
  <c r="Q36" i="5"/>
  <c r="Z29" i="5"/>
  <c r="Z31" i="5"/>
  <c r="Z33" i="5"/>
  <c r="Z35" i="5"/>
  <c r="Z37" i="5"/>
  <c r="Z12" i="5"/>
  <c r="Z13" i="5"/>
  <c r="Q11" i="5"/>
  <c r="Q19" i="5"/>
  <c r="Q23" i="5"/>
  <c r="Z25" i="5"/>
  <c r="Q15" i="5"/>
  <c r="Z30" i="5"/>
  <c r="Z14" i="5"/>
  <c r="Q12" i="5"/>
  <c r="Q10" i="5"/>
  <c r="Z11" i="5"/>
  <c r="Z15" i="5"/>
  <c r="Q17" i="5"/>
  <c r="Z19" i="5"/>
  <c r="Q21" i="5"/>
  <c r="Z23" i="5"/>
  <c r="Q25" i="5"/>
  <c r="Z27" i="5"/>
  <c r="Z16" i="5"/>
  <c r="Z18" i="5"/>
  <c r="Z20" i="5"/>
  <c r="Z22" i="5"/>
  <c r="Z24" i="5"/>
  <c r="Z26" i="5"/>
  <c r="Z28" i="5"/>
  <c r="Q30" i="5"/>
  <c r="Z32" i="5"/>
  <c r="Q34" i="5"/>
  <c r="Z36" i="5"/>
  <c r="Q29" i="5"/>
  <c r="Q31" i="5"/>
  <c r="Q33" i="5"/>
  <c r="Q35" i="5"/>
  <c r="Q37" i="5"/>
  <c r="Q13" i="5"/>
  <c r="G14" i="5"/>
  <c r="G10" i="5"/>
  <c r="E15" i="5"/>
  <c r="E17" i="5"/>
  <c r="G19" i="5"/>
  <c r="E21" i="5"/>
  <c r="G23" i="5"/>
  <c r="E25" i="5"/>
  <c r="G27" i="5"/>
  <c r="E16" i="5"/>
  <c r="E18" i="5"/>
  <c r="E20" i="5"/>
  <c r="E22" i="5"/>
  <c r="E24" i="5"/>
  <c r="E26" i="5"/>
  <c r="E28" i="5"/>
  <c r="E30" i="5"/>
  <c r="G32" i="5"/>
  <c r="E34" i="5"/>
  <c r="G36" i="5"/>
  <c r="G29" i="5"/>
  <c r="G31" i="5"/>
  <c r="G33" i="5"/>
  <c r="G35" i="5"/>
  <c r="G37" i="5"/>
  <c r="G13" i="5"/>
  <c r="G11" i="5"/>
  <c r="G12" i="5"/>
  <c r="E14" i="5"/>
  <c r="E12" i="5"/>
  <c r="E10" i="5"/>
  <c r="G17" i="5"/>
  <c r="E19" i="5"/>
  <c r="G21" i="5"/>
  <c r="E23" i="5"/>
  <c r="G25" i="5"/>
  <c r="E27" i="5"/>
  <c r="G30" i="5"/>
  <c r="G15" i="5"/>
  <c r="E32" i="5"/>
  <c r="G16" i="5"/>
  <c r="G18" i="5"/>
  <c r="G20" i="5"/>
  <c r="G22" i="5"/>
  <c r="G24" i="5"/>
  <c r="G26" i="5"/>
  <c r="G28" i="5"/>
  <c r="G34" i="5"/>
  <c r="E36" i="5"/>
  <c r="E29" i="5"/>
  <c r="E31" i="5"/>
  <c r="E33" i="5"/>
  <c r="E35" i="5"/>
  <c r="E37" i="5"/>
  <c r="E13" i="5"/>
  <c r="E11" i="5"/>
  <c r="L1" i="4"/>
  <c r="Y37" i="4"/>
  <c r="P37" i="4"/>
  <c r="F37" i="4"/>
  <c r="D37" i="4"/>
  <c r="Y35" i="4"/>
  <c r="P35" i="4"/>
  <c r="F35" i="4"/>
  <c r="D35" i="4"/>
  <c r="Y33" i="4"/>
  <c r="P33" i="4"/>
  <c r="F33" i="4"/>
  <c r="D33" i="4"/>
  <c r="Y31" i="4"/>
  <c r="P31" i="4"/>
  <c r="F31" i="4"/>
  <c r="D31" i="4"/>
  <c r="Y29" i="4"/>
  <c r="P29" i="4"/>
  <c r="F29" i="4"/>
  <c r="D29" i="4"/>
  <c r="P36" i="4"/>
  <c r="D36" i="4"/>
  <c r="Y34" i="4"/>
  <c r="F34" i="4"/>
  <c r="P32" i="4"/>
  <c r="D32" i="4"/>
  <c r="Y30" i="4"/>
  <c r="F30" i="4"/>
  <c r="Y27" i="4"/>
  <c r="P27" i="4"/>
  <c r="F27" i="4"/>
  <c r="D27" i="4"/>
  <c r="Y25" i="4"/>
  <c r="P25" i="4"/>
  <c r="F25" i="4"/>
  <c r="D25" i="4"/>
  <c r="F36" i="4"/>
  <c r="D34" i="4"/>
  <c r="Y32" i="4"/>
  <c r="P30" i="4"/>
  <c r="Y28" i="4"/>
  <c r="F28" i="4"/>
  <c r="P26" i="4"/>
  <c r="D26" i="4"/>
  <c r="Y24" i="4"/>
  <c r="P24" i="4"/>
  <c r="F24" i="4"/>
  <c r="D24" i="4"/>
  <c r="Y22" i="4"/>
  <c r="P22" i="4"/>
  <c r="F22" i="4"/>
  <c r="D22" i="4"/>
  <c r="Y20" i="4"/>
  <c r="P20" i="4"/>
  <c r="F20" i="4"/>
  <c r="D20" i="4"/>
  <c r="Y18" i="4"/>
  <c r="P18" i="4"/>
  <c r="F18" i="4"/>
  <c r="D18" i="4"/>
  <c r="Y16" i="4"/>
  <c r="P16" i="4"/>
  <c r="F16" i="4"/>
  <c r="D16" i="4"/>
  <c r="Y14" i="4"/>
  <c r="P14" i="4"/>
  <c r="F14" i="4"/>
  <c r="D14" i="4"/>
  <c r="Y12" i="4"/>
  <c r="P12" i="4"/>
  <c r="F12" i="4"/>
  <c r="D12" i="4"/>
  <c r="D11" i="4"/>
  <c r="F11" i="4"/>
  <c r="Y11" i="4"/>
  <c r="D13" i="4"/>
  <c r="P13" i="4"/>
  <c r="F15" i="4"/>
  <c r="Y15" i="4"/>
  <c r="D17" i="4"/>
  <c r="P17" i="4"/>
  <c r="F19" i="4"/>
  <c r="Y19" i="4"/>
  <c r="D21" i="4"/>
  <c r="P21" i="4"/>
  <c r="F23" i="4"/>
  <c r="Y23" i="4"/>
  <c r="Y26" i="4"/>
  <c r="D28" i="4"/>
  <c r="F32" i="4"/>
  <c r="Y36" i="4"/>
  <c r="F10" i="4"/>
  <c r="P10" i="4"/>
  <c r="R10" i="4" s="1"/>
  <c r="Y10" i="4"/>
  <c r="P11" i="4"/>
  <c r="F13" i="4"/>
  <c r="Y13" i="4"/>
  <c r="D15" i="4"/>
  <c r="P15" i="4"/>
  <c r="F17" i="4"/>
  <c r="Y17" i="4"/>
  <c r="D19" i="4"/>
  <c r="P19" i="4"/>
  <c r="F21" i="4"/>
  <c r="Y21" i="4"/>
  <c r="D23" i="4"/>
  <c r="P23" i="4"/>
  <c r="F26" i="4"/>
  <c r="P28" i="4"/>
  <c r="D30" i="4"/>
  <c r="P34" i="4"/>
  <c r="E12" i="3"/>
  <c r="C12" i="3"/>
  <c r="D12" i="3" s="1"/>
  <c r="E10" i="3"/>
  <c r="D28" i="2"/>
  <c r="E28" i="2" s="1"/>
  <c r="Y26" i="2"/>
  <c r="F26" i="2"/>
  <c r="G26" i="2" s="1"/>
  <c r="P24" i="2"/>
  <c r="Q24" i="2" s="1"/>
  <c r="D24" i="2"/>
  <c r="E24" i="2" s="1"/>
  <c r="Y22" i="2"/>
  <c r="F22" i="2"/>
  <c r="G22" i="2" s="1"/>
  <c r="P20" i="2"/>
  <c r="Q20" i="2" s="1"/>
  <c r="D20" i="2"/>
  <c r="E20" i="2" s="1"/>
  <c r="Y19" i="2"/>
  <c r="P19" i="2"/>
  <c r="F19" i="2"/>
  <c r="D19" i="2"/>
  <c r="Y17" i="2"/>
  <c r="P17" i="2"/>
  <c r="F17" i="2"/>
  <c r="G17" i="2" s="1"/>
  <c r="D17" i="2"/>
  <c r="E17" i="2" s="1"/>
  <c r="Y15" i="2"/>
  <c r="P15" i="2"/>
  <c r="F15" i="2"/>
  <c r="G15" i="2" s="1"/>
  <c r="D15" i="2"/>
  <c r="E15" i="2" s="1"/>
  <c r="Y13" i="2"/>
  <c r="P13" i="2"/>
  <c r="F13" i="2"/>
  <c r="G13" i="2" s="1"/>
  <c r="D13" i="2"/>
  <c r="E13" i="2" s="1"/>
  <c r="Y11" i="2"/>
  <c r="P11" i="2"/>
  <c r="F11" i="2"/>
  <c r="G11" i="2" s="1"/>
  <c r="D11" i="2"/>
  <c r="E11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Y9" i="2"/>
  <c r="P9" i="2"/>
  <c r="Q9" i="2" s="1"/>
  <c r="F9" i="2"/>
  <c r="G9" i="2" s="1"/>
  <c r="D9" i="2"/>
  <c r="E9" i="2" s="1"/>
  <c r="F7" i="2"/>
  <c r="U19" i="5"/>
  <c r="C6" i="1"/>
  <c r="C7" i="1" s="1"/>
  <c r="C8" i="1" s="1"/>
  <c r="C9" i="1" s="1"/>
  <c r="C10" i="1" s="1"/>
  <c r="H9" i="20" l="1"/>
  <c r="H12" i="20"/>
  <c r="H15" i="20"/>
  <c r="H18" i="20"/>
  <c r="H21" i="20"/>
  <c r="H24" i="20"/>
  <c r="H27" i="20"/>
  <c r="H30" i="20"/>
  <c r="H33" i="20"/>
  <c r="H8" i="19"/>
  <c r="H11" i="19"/>
  <c r="H14" i="19"/>
  <c r="H17" i="19"/>
  <c r="H20" i="19"/>
  <c r="H23" i="19"/>
  <c r="H26" i="19"/>
  <c r="H29" i="19"/>
  <c r="H32" i="19"/>
  <c r="H35" i="19"/>
  <c r="H10" i="18"/>
  <c r="H13" i="18"/>
  <c r="H16" i="18"/>
  <c r="H19" i="18"/>
  <c r="H22" i="18"/>
  <c r="H25" i="18"/>
  <c r="H28" i="18"/>
  <c r="H31" i="18"/>
  <c r="H34" i="18"/>
  <c r="H11" i="17"/>
  <c r="H14" i="17"/>
  <c r="H17" i="17"/>
  <c r="H20" i="17"/>
  <c r="H23" i="17"/>
  <c r="H26" i="17"/>
  <c r="H29" i="17"/>
  <c r="H32" i="17"/>
  <c r="H35" i="17"/>
  <c r="H8" i="22"/>
  <c r="H11" i="22"/>
  <c r="H14" i="22"/>
  <c r="H17" i="22"/>
  <c r="H20" i="22"/>
  <c r="H23" i="22"/>
  <c r="H26" i="22"/>
  <c r="H29" i="22"/>
  <c r="H32" i="22"/>
  <c r="H35" i="22"/>
  <c r="H12" i="5"/>
  <c r="H15" i="5"/>
  <c r="H18" i="5"/>
  <c r="H21" i="5"/>
  <c r="H24" i="5"/>
  <c r="H27" i="5"/>
  <c r="H30" i="5"/>
  <c r="H33" i="5"/>
  <c r="H36" i="5"/>
  <c r="H11" i="16"/>
  <c r="H14" i="16"/>
  <c r="H17" i="16"/>
  <c r="H20" i="16"/>
  <c r="H23" i="16"/>
  <c r="H26" i="16"/>
  <c r="H29" i="16"/>
  <c r="H32" i="16"/>
  <c r="H35" i="16"/>
  <c r="H9" i="15"/>
  <c r="H12" i="15"/>
  <c r="H15" i="15"/>
  <c r="H18" i="15"/>
  <c r="H21" i="15"/>
  <c r="H24" i="15"/>
  <c r="H27" i="15"/>
  <c r="H30" i="15"/>
  <c r="H33" i="15"/>
  <c r="H36" i="15"/>
  <c r="H11" i="2"/>
  <c r="H14" i="2"/>
  <c r="H17" i="2"/>
  <c r="H20" i="2"/>
  <c r="H23" i="2"/>
  <c r="H26" i="2"/>
  <c r="H29" i="2"/>
  <c r="H32" i="2"/>
  <c r="H35" i="2"/>
  <c r="H11" i="14"/>
  <c r="H10" i="20"/>
  <c r="H13" i="20"/>
  <c r="H16" i="20"/>
  <c r="H19" i="20"/>
  <c r="H22" i="20"/>
  <c r="H25" i="20"/>
  <c r="H28" i="20"/>
  <c r="H31" i="20"/>
  <c r="H34" i="20"/>
  <c r="H9" i="19"/>
  <c r="H12" i="19"/>
  <c r="H15" i="19"/>
  <c r="H18" i="19"/>
  <c r="H21" i="19"/>
  <c r="H24" i="19"/>
  <c r="H27" i="19"/>
  <c r="H30" i="19"/>
  <c r="H33" i="19"/>
  <c r="H8" i="18"/>
  <c r="H11" i="18"/>
  <c r="H14" i="18"/>
  <c r="H17" i="18"/>
  <c r="H20" i="18"/>
  <c r="H23" i="18"/>
  <c r="H26" i="18"/>
  <c r="H29" i="18"/>
  <c r="H32" i="18"/>
  <c r="H35" i="18"/>
  <c r="H12" i="17"/>
  <c r="H15" i="17"/>
  <c r="H18" i="17"/>
  <c r="H21" i="17"/>
  <c r="H24" i="17"/>
  <c r="H27" i="17"/>
  <c r="H30" i="17"/>
  <c r="H33" i="17"/>
  <c r="H36" i="17"/>
  <c r="H9" i="22"/>
  <c r="H12" i="22"/>
  <c r="H15" i="22"/>
  <c r="H18" i="22"/>
  <c r="H21" i="22"/>
  <c r="H24" i="22"/>
  <c r="H27" i="22"/>
  <c r="H30" i="22"/>
  <c r="H33" i="22"/>
  <c r="H10" i="5"/>
  <c r="H13" i="5"/>
  <c r="H16" i="5"/>
  <c r="H19" i="5"/>
  <c r="H22" i="5"/>
  <c r="H25" i="5"/>
  <c r="H28" i="5"/>
  <c r="H31" i="5"/>
  <c r="H34" i="5"/>
  <c r="H37" i="5"/>
  <c r="H12" i="16"/>
  <c r="H15" i="16"/>
  <c r="H18" i="16"/>
  <c r="H21" i="16"/>
  <c r="H24" i="16"/>
  <c r="H27" i="16"/>
  <c r="H30" i="16"/>
  <c r="H33" i="16"/>
  <c r="H36" i="16"/>
  <c r="H10" i="15"/>
  <c r="H13" i="15"/>
  <c r="H16" i="15"/>
  <c r="H8" i="20"/>
  <c r="H17" i="20"/>
  <c r="H26" i="20"/>
  <c r="H35" i="20"/>
  <c r="H16" i="19"/>
  <c r="H25" i="19"/>
  <c r="H34" i="19"/>
  <c r="H15" i="18"/>
  <c r="H24" i="18"/>
  <c r="H33" i="18"/>
  <c r="H16" i="17"/>
  <c r="H25" i="17"/>
  <c r="H34" i="17"/>
  <c r="H13" i="22"/>
  <c r="H22" i="22"/>
  <c r="H31" i="22"/>
  <c r="H14" i="5"/>
  <c r="H23" i="5"/>
  <c r="H32" i="5"/>
  <c r="H13" i="16"/>
  <c r="H22" i="16"/>
  <c r="H31" i="16"/>
  <c r="H11" i="15"/>
  <c r="H19" i="15"/>
  <c r="H23" i="15"/>
  <c r="H28" i="15"/>
  <c r="H32" i="15"/>
  <c r="H9" i="2"/>
  <c r="H13" i="2"/>
  <c r="H18" i="2"/>
  <c r="H22" i="2"/>
  <c r="H27" i="2"/>
  <c r="H31" i="2"/>
  <c r="H36" i="2"/>
  <c r="H13" i="14"/>
  <c r="H16" i="14"/>
  <c r="H19" i="14"/>
  <c r="H22" i="14"/>
  <c r="H25" i="14"/>
  <c r="H28" i="14"/>
  <c r="H31" i="14"/>
  <c r="H34" i="14"/>
  <c r="H37" i="14"/>
  <c r="H10" i="13"/>
  <c r="H13" i="13"/>
  <c r="H16" i="13"/>
  <c r="H19" i="13"/>
  <c r="H22" i="13"/>
  <c r="H25" i="13"/>
  <c r="H28" i="13"/>
  <c r="H31" i="13"/>
  <c r="H34" i="13"/>
  <c r="H9" i="12"/>
  <c r="H12" i="12"/>
  <c r="H15" i="12"/>
  <c r="H18" i="12"/>
  <c r="H21" i="12"/>
  <c r="H24" i="12"/>
  <c r="H27" i="12"/>
  <c r="H30" i="12"/>
  <c r="H33" i="12"/>
  <c r="H10" i="11"/>
  <c r="H13" i="11"/>
  <c r="H16" i="11"/>
  <c r="H19" i="11"/>
  <c r="H22" i="11"/>
  <c r="H25" i="11"/>
  <c r="H28" i="11"/>
  <c r="H31" i="11"/>
  <c r="H34" i="11"/>
  <c r="H37" i="11"/>
  <c r="H12" i="10"/>
  <c r="H15" i="10"/>
  <c r="H18" i="10"/>
  <c r="H21" i="10"/>
  <c r="H24" i="10"/>
  <c r="H27" i="10"/>
  <c r="H30" i="10"/>
  <c r="H33" i="10"/>
  <c r="H36" i="10"/>
  <c r="H11" i="9"/>
  <c r="H14" i="9"/>
  <c r="H17" i="9"/>
  <c r="H20" i="9"/>
  <c r="H23" i="9"/>
  <c r="H11" i="20"/>
  <c r="H20" i="20"/>
  <c r="H29" i="20"/>
  <c r="H10" i="19"/>
  <c r="H19" i="19"/>
  <c r="H28" i="19"/>
  <c r="H9" i="18"/>
  <c r="H18" i="18"/>
  <c r="H27" i="18"/>
  <c r="H10" i="17"/>
  <c r="H19" i="17"/>
  <c r="H28" i="17"/>
  <c r="H37" i="17"/>
  <c r="H16" i="22"/>
  <c r="H25" i="22"/>
  <c r="H34" i="22"/>
  <c r="H17" i="5"/>
  <c r="H26" i="5"/>
  <c r="H35" i="5"/>
  <c r="H16" i="16"/>
  <c r="H25" i="16"/>
  <c r="H34" i="16"/>
  <c r="H14" i="15"/>
  <c r="H20" i="15"/>
  <c r="H25" i="15"/>
  <c r="H29" i="15"/>
  <c r="H34" i="15"/>
  <c r="H10" i="2"/>
  <c r="H15" i="2"/>
  <c r="H19" i="2"/>
  <c r="H24" i="2"/>
  <c r="H28" i="2"/>
  <c r="H33" i="2"/>
  <c r="H10" i="14"/>
  <c r="H14" i="14"/>
  <c r="H17" i="14"/>
  <c r="H20" i="14"/>
  <c r="H23" i="14"/>
  <c r="H26" i="14"/>
  <c r="H29" i="14"/>
  <c r="H32" i="14"/>
  <c r="H35" i="14"/>
  <c r="H8" i="13"/>
  <c r="H11" i="13"/>
  <c r="H14" i="13"/>
  <c r="H17" i="13"/>
  <c r="H20" i="13"/>
  <c r="H23" i="13"/>
  <c r="H26" i="13"/>
  <c r="H29" i="13"/>
  <c r="H32" i="13"/>
  <c r="H35" i="13"/>
  <c r="H10" i="12"/>
  <c r="H13" i="12"/>
  <c r="H16" i="12"/>
  <c r="H19" i="12"/>
  <c r="H22" i="12"/>
  <c r="H25" i="12"/>
  <c r="H28" i="12"/>
  <c r="H31" i="12"/>
  <c r="H34" i="12"/>
  <c r="H11" i="11"/>
  <c r="H14" i="11"/>
  <c r="H17" i="11"/>
  <c r="H20" i="11"/>
  <c r="H23" i="11"/>
  <c r="H26" i="11"/>
  <c r="H29" i="11"/>
  <c r="H32" i="11"/>
  <c r="H35" i="11"/>
  <c r="H10" i="10"/>
  <c r="H13" i="10"/>
  <c r="H16" i="10"/>
  <c r="H19" i="10"/>
  <c r="H22" i="10"/>
  <c r="H25" i="10"/>
  <c r="H28" i="10"/>
  <c r="H31" i="10"/>
  <c r="H34" i="10"/>
  <c r="H37" i="10"/>
  <c r="H12" i="9"/>
  <c r="H15" i="9"/>
  <c r="H18" i="9"/>
  <c r="H21" i="9"/>
  <c r="H24" i="9"/>
  <c r="H27" i="9"/>
  <c r="H30" i="9"/>
  <c r="H33" i="9"/>
  <c r="H36" i="9"/>
  <c r="H11" i="8"/>
  <c r="H14" i="8"/>
  <c r="H17" i="8"/>
  <c r="H20" i="8"/>
  <c r="H23" i="8"/>
  <c r="H26" i="8"/>
  <c r="H29" i="8"/>
  <c r="H32" i="8"/>
  <c r="H35" i="8"/>
  <c r="H10" i="7"/>
  <c r="H13" i="7"/>
  <c r="H16" i="7"/>
  <c r="H19" i="7"/>
  <c r="H22" i="7"/>
  <c r="H25" i="7"/>
  <c r="H28" i="7"/>
  <c r="H31" i="7"/>
  <c r="H34" i="7"/>
  <c r="H37" i="7"/>
  <c r="H13" i="4"/>
  <c r="H16" i="4"/>
  <c r="H19" i="4"/>
  <c r="H22" i="4"/>
  <c r="H25" i="4"/>
  <c r="H28" i="4"/>
  <c r="H31" i="4"/>
  <c r="H34" i="4"/>
  <c r="H37" i="4"/>
  <c r="H14" i="20"/>
  <c r="H23" i="20"/>
  <c r="H32" i="20"/>
  <c r="H13" i="19"/>
  <c r="H22" i="19"/>
  <c r="H31" i="19"/>
  <c r="H12" i="18"/>
  <c r="H21" i="18"/>
  <c r="H30" i="18"/>
  <c r="H13" i="17"/>
  <c r="H22" i="17"/>
  <c r="H31" i="17"/>
  <c r="H10" i="22"/>
  <c r="H19" i="22"/>
  <c r="H28" i="22"/>
  <c r="H11" i="5"/>
  <c r="H20" i="5"/>
  <c r="H29" i="5"/>
  <c r="H10" i="16"/>
  <c r="H19" i="16"/>
  <c r="H28" i="16"/>
  <c r="H37" i="16"/>
  <c r="H17" i="15"/>
  <c r="H22" i="15"/>
  <c r="H26" i="15"/>
  <c r="H31" i="15"/>
  <c r="H35" i="15"/>
  <c r="H12" i="2"/>
  <c r="H16" i="2"/>
  <c r="H21" i="2"/>
  <c r="H25" i="2"/>
  <c r="H30" i="2"/>
  <c r="H34" i="2"/>
  <c r="H12" i="14"/>
  <c r="H15" i="14"/>
  <c r="H18" i="14"/>
  <c r="H21" i="14"/>
  <c r="H24" i="14"/>
  <c r="H27" i="14"/>
  <c r="H30" i="14"/>
  <c r="H33" i="14"/>
  <c r="H36" i="14"/>
  <c r="H9" i="13"/>
  <c r="H12" i="13"/>
  <c r="H15" i="13"/>
  <c r="H18" i="13"/>
  <c r="H21" i="13"/>
  <c r="H24" i="13"/>
  <c r="H27" i="13"/>
  <c r="H30" i="13"/>
  <c r="H33" i="13"/>
  <c r="H8" i="12"/>
  <c r="H11" i="12"/>
  <c r="H14" i="12"/>
  <c r="H23" i="12"/>
  <c r="H15" i="11"/>
  <c r="H23" i="10"/>
  <c r="H32" i="9"/>
  <c r="H17" i="7"/>
  <c r="H17" i="12"/>
  <c r="H26" i="12"/>
  <c r="H35" i="12"/>
  <c r="H18" i="11"/>
  <c r="H27" i="11"/>
  <c r="H36" i="11"/>
  <c r="H17" i="10"/>
  <c r="H26" i="10"/>
  <c r="H35" i="10"/>
  <c r="H16" i="9"/>
  <c r="H25" i="9"/>
  <c r="H29" i="9"/>
  <c r="H34" i="9"/>
  <c r="H10" i="8"/>
  <c r="H15" i="8"/>
  <c r="H19" i="8"/>
  <c r="H24" i="8"/>
  <c r="H28" i="8"/>
  <c r="H33" i="8"/>
  <c r="H37" i="8"/>
  <c r="H14" i="7"/>
  <c r="H18" i="7"/>
  <c r="H23" i="7"/>
  <c r="H27" i="7"/>
  <c r="H32" i="7"/>
  <c r="H36" i="7"/>
  <c r="H14" i="4"/>
  <c r="H18" i="4"/>
  <c r="H23" i="4"/>
  <c r="H27" i="4"/>
  <c r="H32" i="4"/>
  <c r="H36" i="4"/>
  <c r="H20" i="12"/>
  <c r="H29" i="12"/>
  <c r="H12" i="11"/>
  <c r="H21" i="11"/>
  <c r="H30" i="11"/>
  <c r="H11" i="10"/>
  <c r="H20" i="10"/>
  <c r="H29" i="10"/>
  <c r="H10" i="9"/>
  <c r="H19" i="9"/>
  <c r="H26" i="9"/>
  <c r="H31" i="9"/>
  <c r="H35" i="9"/>
  <c r="H12" i="8"/>
  <c r="H16" i="8"/>
  <c r="H21" i="8"/>
  <c r="H25" i="8"/>
  <c r="H30" i="8"/>
  <c r="H34" i="8"/>
  <c r="H11" i="7"/>
  <c r="H15" i="7"/>
  <c r="H20" i="7"/>
  <c r="H24" i="7"/>
  <c r="H29" i="7"/>
  <c r="H33" i="7"/>
  <c r="H11" i="4"/>
  <c r="H15" i="4"/>
  <c r="H20" i="4"/>
  <c r="H24" i="4"/>
  <c r="H29" i="4"/>
  <c r="H33" i="4"/>
  <c r="H32" i="12"/>
  <c r="H24" i="11"/>
  <c r="H33" i="11"/>
  <c r="H14" i="10"/>
  <c r="H32" i="10"/>
  <c r="H13" i="9"/>
  <c r="H22" i="9"/>
  <c r="H28" i="9"/>
  <c r="H37" i="9"/>
  <c r="H13" i="8"/>
  <c r="H18" i="8"/>
  <c r="H22" i="8"/>
  <c r="H27" i="8"/>
  <c r="H31" i="8"/>
  <c r="H36" i="8"/>
  <c r="H12" i="7"/>
  <c r="H21" i="7"/>
  <c r="H26" i="7"/>
  <c r="H30" i="7"/>
  <c r="H35" i="7"/>
  <c r="H12" i="4"/>
  <c r="H17" i="4"/>
  <c r="H21" i="4"/>
  <c r="H26" i="4"/>
  <c r="H30" i="4"/>
  <c r="H35" i="4"/>
  <c r="I10" i="4"/>
  <c r="I14" i="4"/>
  <c r="L10" i="4"/>
  <c r="J11" i="4"/>
  <c r="N11" i="4"/>
  <c r="L12" i="4"/>
  <c r="J13" i="4"/>
  <c r="N13" i="4"/>
  <c r="L14" i="4"/>
  <c r="N15" i="4"/>
  <c r="O11" i="4"/>
  <c r="O13" i="4"/>
  <c r="K15" i="4"/>
  <c r="O15" i="4"/>
  <c r="N10" i="4"/>
  <c r="L11" i="4"/>
  <c r="N12" i="4"/>
  <c r="N14" i="4"/>
  <c r="I11" i="4"/>
  <c r="I12" i="4"/>
  <c r="I13" i="4"/>
  <c r="K10" i="4"/>
  <c r="O10" i="4"/>
  <c r="M11" i="4"/>
  <c r="K12" i="4"/>
  <c r="O12" i="4"/>
  <c r="M13" i="4"/>
  <c r="K14" i="4"/>
  <c r="O14" i="4"/>
  <c r="M15" i="4"/>
  <c r="J15" i="4"/>
  <c r="I15" i="4"/>
  <c r="M10" i="4"/>
  <c r="K11" i="4"/>
  <c r="M12" i="4"/>
  <c r="K13" i="4"/>
  <c r="M14" i="4"/>
  <c r="J10" i="4"/>
  <c r="J12" i="4"/>
  <c r="L13" i="4"/>
  <c r="J14" i="4"/>
  <c r="L15" i="4"/>
  <c r="F6" i="1"/>
  <c r="F7" i="1" s="1"/>
  <c r="F8" i="1" s="1"/>
  <c r="F9" i="1" s="1"/>
  <c r="F10" i="1" s="1"/>
  <c r="G13" i="1"/>
  <c r="AE8" i="22"/>
  <c r="AF13" i="22"/>
  <c r="AE19" i="22"/>
  <c r="AD22" i="22"/>
  <c r="AC20" i="22"/>
  <c r="U27" i="22"/>
  <c r="AC35" i="22"/>
  <c r="AC30" i="22"/>
  <c r="X8" i="22"/>
  <c r="S16" i="22"/>
  <c r="AD21" i="22"/>
  <c r="W32" i="22"/>
  <c r="W35" i="22"/>
  <c r="S10" i="22"/>
  <c r="AD10" i="22"/>
  <c r="S11" i="22"/>
  <c r="AG26" i="22"/>
  <c r="AG23" i="22"/>
  <c r="AD32" i="22"/>
  <c r="AE14" i="22"/>
  <c r="W24" i="22"/>
  <c r="AG29" i="22"/>
  <c r="W9" i="22"/>
  <c r="AD13" i="22"/>
  <c r="AB19" i="22"/>
  <c r="T18" i="22"/>
  <c r="U15" i="22"/>
  <c r="S27" i="22"/>
  <c r="V34" i="22"/>
  <c r="S8" i="22"/>
  <c r="V23" i="22"/>
  <c r="V25" i="22"/>
  <c r="W28" i="22"/>
  <c r="W31" i="22"/>
  <c r="AD11" i="22"/>
  <c r="X20" i="22"/>
  <c r="X17" i="22"/>
  <c r="X19" i="22"/>
  <c r="V26" i="22"/>
  <c r="AD28" i="22"/>
  <c r="AB17" i="22"/>
  <c r="AB27" i="22"/>
  <c r="AF33" i="22"/>
  <c r="AE12" i="22"/>
  <c r="AC15" i="22"/>
  <c r="S18" i="22"/>
  <c r="S15" i="22"/>
  <c r="AE24" i="22"/>
  <c r="AF35" i="22"/>
  <c r="T34" i="22"/>
  <c r="AE34" i="22"/>
  <c r="AE9" i="22"/>
  <c r="U23" i="22"/>
  <c r="U25" i="22"/>
  <c r="AF25" i="22"/>
  <c r="T32" i="22"/>
  <c r="AB11" i="22"/>
  <c r="W20" i="22"/>
  <c r="AF16" i="22"/>
  <c r="V17" i="22"/>
  <c r="W19" i="22"/>
  <c r="W22" i="22"/>
  <c r="AB23" i="22"/>
  <c r="AG17" i="22"/>
  <c r="AC27" i="22"/>
  <c r="W29" i="22"/>
  <c r="AD33" i="22"/>
  <c r="AG8" i="22"/>
  <c r="X14" i="22"/>
  <c r="AE22" i="22"/>
  <c r="AF31" i="22"/>
  <c r="T30" i="22"/>
  <c r="AE30" i="22"/>
  <c r="U8" i="22"/>
  <c r="W16" i="22"/>
  <c r="T21" i="22"/>
  <c r="AE21" i="22"/>
  <c r="T28" i="22"/>
  <c r="T35" i="22"/>
  <c r="W10" i="22"/>
  <c r="V13" i="22"/>
  <c r="W11" i="22"/>
  <c r="U26" i="22"/>
  <c r="AB14" i="22"/>
  <c r="S24" i="22"/>
  <c r="AD29" i="22"/>
  <c r="AF18" i="19"/>
  <c r="AD18" i="19"/>
  <c r="U9" i="12"/>
  <c r="T9" i="12"/>
  <c r="S13" i="11"/>
  <c r="T13" i="11"/>
  <c r="X10" i="9"/>
  <c r="S18" i="7"/>
  <c r="AB32" i="7"/>
  <c r="W18" i="7"/>
  <c r="AD37" i="7"/>
  <c r="AF25" i="7"/>
  <c r="AF28" i="7"/>
  <c r="AE12" i="7"/>
  <c r="AE17" i="7"/>
  <c r="U24" i="7"/>
  <c r="AE33" i="7"/>
  <c r="AE21" i="7"/>
  <c r="AD32" i="7"/>
  <c r="S36" i="7"/>
  <c r="AB25" i="7"/>
  <c r="W15" i="7"/>
  <c r="U16" i="7"/>
  <c r="S10" i="7"/>
  <c r="V11" i="7"/>
  <c r="W16" i="7"/>
  <c r="AB20" i="7"/>
  <c r="AC19" i="7"/>
  <c r="AD15" i="7"/>
  <c r="AE16" i="7"/>
  <c r="S20" i="7"/>
  <c r="X19" i="7"/>
  <c r="W24" i="7"/>
  <c r="X27" i="7"/>
  <c r="V28" i="7"/>
  <c r="T32" i="7"/>
  <c r="AF24" i="7"/>
  <c r="W31" i="7"/>
  <c r="AC13" i="7"/>
  <c r="AF27" i="7"/>
  <c r="T31" i="7"/>
  <c r="AG33" i="7"/>
  <c r="T35" i="7"/>
  <c r="T36" i="7"/>
  <c r="AC32" i="7"/>
  <c r="V9" i="22"/>
  <c r="AC8" i="22"/>
  <c r="AF15" i="22"/>
  <c r="T14" i="22"/>
  <c r="AF20" i="22"/>
  <c r="AB31" i="22"/>
  <c r="W30" i="22"/>
  <c r="AF9" i="22"/>
  <c r="X16" i="22"/>
  <c r="W25" i="22"/>
  <c r="AG25" i="22"/>
  <c r="U32" i="22"/>
  <c r="U35" i="22"/>
  <c r="AG16" i="22"/>
  <c r="W13" i="22"/>
  <c r="V19" i="22"/>
  <c r="X22" i="22"/>
  <c r="AD23" i="22"/>
  <c r="AB32" i="22"/>
  <c r="X29" i="22"/>
  <c r="AE29" i="22"/>
  <c r="AD8" i="22"/>
  <c r="AB13" i="22"/>
  <c r="AC19" i="22"/>
  <c r="AF22" i="22"/>
  <c r="AE20" i="22"/>
  <c r="T27" i="22"/>
  <c r="U30" i="22"/>
  <c r="AF30" i="22"/>
  <c r="T8" i="22"/>
  <c r="AD18" i="22"/>
  <c r="U21" i="22"/>
  <c r="AF21" i="22"/>
  <c r="U28" i="22"/>
  <c r="U31" i="22"/>
  <c r="X10" i="22"/>
  <c r="AB10" i="22"/>
  <c r="U12" i="22"/>
  <c r="X11" i="22"/>
  <c r="AB26" i="22"/>
  <c r="W26" i="22"/>
  <c r="AB28" i="22"/>
  <c r="AC14" i="22"/>
  <c r="W33" i="22"/>
  <c r="AG13" i="22"/>
  <c r="AF19" i="22"/>
  <c r="X18" i="22"/>
  <c r="AD20" i="22"/>
  <c r="X27" i="22"/>
  <c r="AD35" i="22"/>
  <c r="V8" i="22"/>
  <c r="AG18" i="22"/>
  <c r="S28" i="22"/>
  <c r="S31" i="22"/>
  <c r="AG11" i="22"/>
  <c r="AG10" i="22"/>
  <c r="X12" i="22"/>
  <c r="T17" i="22"/>
  <c r="S19" i="22"/>
  <c r="AG28" i="22"/>
  <c r="AE17" i="22"/>
  <c r="X24" i="22"/>
  <c r="U33" i="22"/>
  <c r="AB33" i="22"/>
  <c r="AF12" i="22"/>
  <c r="V14" i="22"/>
  <c r="X15" i="22"/>
  <c r="AD24" i="22"/>
  <c r="AD31" i="22"/>
  <c r="AC34" i="22"/>
  <c r="AC9" i="22"/>
  <c r="U16" i="22"/>
  <c r="S21" i="22"/>
  <c r="V20" i="22"/>
  <c r="AD16" i="22"/>
  <c r="T13" i="22"/>
  <c r="U11" i="22"/>
  <c r="AF32" i="22"/>
  <c r="AE27" i="22"/>
  <c r="U29" i="22"/>
  <c r="AB29" i="22"/>
  <c r="AB18" i="19"/>
  <c r="W9" i="12"/>
  <c r="V13" i="11"/>
  <c r="S10" i="9"/>
  <c r="AB10" i="9"/>
  <c r="AF17" i="7"/>
  <c r="S28" i="7"/>
  <c r="AB13" i="7"/>
  <c r="U10" i="7"/>
  <c r="S22" i="7"/>
  <c r="AD13" i="7"/>
  <c r="AD25" i="7"/>
  <c r="AF32" i="7"/>
  <c r="W17" i="7"/>
  <c r="AF12" i="7"/>
  <c r="U33" i="7"/>
  <c r="AF36" i="7"/>
  <c r="AD17" i="7"/>
  <c r="AF21" i="7"/>
  <c r="W36" i="7"/>
  <c r="U15" i="7"/>
  <c r="AG20" i="7"/>
  <c r="W10" i="7"/>
  <c r="V15" i="7"/>
  <c r="AB16" i="7"/>
  <c r="T10" i="7"/>
  <c r="X15" i="7"/>
  <c r="AC20" i="7"/>
  <c r="T16" i="7"/>
  <c r="V20" i="7"/>
  <c r="X20" i="7"/>
  <c r="T23" i="7"/>
  <c r="AB27" i="7"/>
  <c r="AF29" i="7"/>
  <c r="AF30" i="7"/>
  <c r="X31" i="7"/>
  <c r="AD31" i="7"/>
  <c r="V32" i="7"/>
  <c r="AC17" i="7"/>
  <c r="T28" i="7"/>
  <c r="AB31" i="7"/>
  <c r="T34" i="7"/>
  <c r="V36" i="7"/>
  <c r="X35" i="7"/>
  <c r="X36" i="7"/>
  <c r="AB33" i="7"/>
  <c r="AC36" i="7"/>
  <c r="AD10" i="9"/>
  <c r="X9" i="22"/>
  <c r="AB12" i="22"/>
  <c r="AD15" i="22"/>
  <c r="T15" i="22"/>
  <c r="AG24" i="22"/>
  <c r="AG31" i="22"/>
  <c r="U34" i="22"/>
  <c r="AF34" i="22"/>
  <c r="AE18" i="22"/>
  <c r="S23" i="22"/>
  <c r="T25" i="22"/>
  <c r="AD25" i="22"/>
  <c r="T31" i="22"/>
  <c r="S20" i="22"/>
  <c r="V12" i="22"/>
  <c r="U17" i="22"/>
  <c r="T19" i="22"/>
  <c r="U22" i="22"/>
  <c r="AF17" i="22"/>
  <c r="AF27" i="22"/>
  <c r="V33" i="22"/>
  <c r="AC33" i="22"/>
  <c r="AF8" i="22"/>
  <c r="AB15" i="22"/>
  <c r="W14" i="22"/>
  <c r="AC22" i="22"/>
  <c r="AF24" i="22"/>
  <c r="AE31" i="22"/>
  <c r="S30" i="22"/>
  <c r="AD30" i="22"/>
  <c r="AD9" i="22"/>
  <c r="V16" i="22"/>
  <c r="W21" i="22"/>
  <c r="S32" i="22"/>
  <c r="S35" i="22"/>
  <c r="V10" i="22"/>
  <c r="AE16" i="22"/>
  <c r="U13" i="22"/>
  <c r="V11" i="22"/>
  <c r="AC26" i="22"/>
  <c r="AC23" i="22"/>
  <c r="AG32" i="22"/>
  <c r="V29" i="22"/>
  <c r="AC29" i="22"/>
  <c r="S9" i="22"/>
  <c r="AE13" i="22"/>
  <c r="U14" i="22"/>
  <c r="AB22" i="22"/>
  <c r="AB20" i="22"/>
  <c r="V27" i="22"/>
  <c r="X30" i="22"/>
  <c r="AB30" i="22"/>
  <c r="W8" i="22"/>
  <c r="AC18" i="22"/>
  <c r="X21" i="22"/>
  <c r="AB21" i="22"/>
  <c r="X28" i="22"/>
  <c r="X35" i="22"/>
  <c r="T10" i="22"/>
  <c r="AE10" i="22"/>
  <c r="S12" i="22"/>
  <c r="T11" i="22"/>
  <c r="AE26" i="22"/>
  <c r="S26" i="22"/>
  <c r="AE32" i="22"/>
  <c r="AF14" i="22"/>
  <c r="U24" i="22"/>
  <c r="S33" i="22"/>
  <c r="U9" i="22"/>
  <c r="AC12" i="22"/>
  <c r="AD19" i="22"/>
  <c r="V18" i="22"/>
  <c r="V15" i="22"/>
  <c r="AB35" i="22"/>
  <c r="W34" i="22"/>
  <c r="W23" i="22"/>
  <c r="X25" i="22"/>
  <c r="AB25" i="22"/>
  <c r="X31" i="22"/>
  <c r="AE11" i="22"/>
  <c r="T20" i="22"/>
  <c r="AB16" i="22"/>
  <c r="U19" i="22"/>
  <c r="S22" i="22"/>
  <c r="AE28" i="22"/>
  <c r="AC17" i="22"/>
  <c r="AD27" i="22"/>
  <c r="S29" i="22"/>
  <c r="AG33" i="22"/>
  <c r="AE18" i="19"/>
  <c r="AG18" i="19"/>
  <c r="AC8" i="13"/>
  <c r="X13" i="11"/>
  <c r="AF10" i="9"/>
  <c r="AC10" i="9"/>
  <c r="U11" i="7"/>
  <c r="W28" i="7"/>
  <c r="AE13" i="7"/>
  <c r="AE25" i="7"/>
  <c r="AB21" i="7"/>
  <c r="AD33" i="7"/>
  <c r="AD21" i="7"/>
  <c r="V19" i="7"/>
  <c r="V27" i="7"/>
  <c r="V10" i="7"/>
  <c r="U22" i="7"/>
  <c r="AB36" i="7"/>
  <c r="V16" i="7"/>
  <c r="AD20" i="7"/>
  <c r="AD10" i="7"/>
  <c r="U12" i="7"/>
  <c r="AG15" i="7"/>
  <c r="AG16" i="7"/>
  <c r="S11" i="7"/>
  <c r="V12" i="7"/>
  <c r="S16" i="7"/>
  <c r="X21" i="7"/>
  <c r="AD16" i="7"/>
  <c r="AF20" i="7"/>
  <c r="X23" i="7"/>
  <c r="V25" i="7"/>
  <c r="U28" i="7"/>
  <c r="AB29" i="7"/>
  <c r="T24" i="7"/>
  <c r="V31" i="7"/>
  <c r="AC24" i="7"/>
  <c r="AG31" i="7"/>
  <c r="S19" i="7"/>
  <c r="AC25" i="7"/>
  <c r="AC29" i="7"/>
  <c r="S32" i="7"/>
  <c r="S35" i="7"/>
  <c r="AC37" i="7"/>
  <c r="J16" i="4"/>
  <c r="T9" i="22"/>
  <c r="AG19" i="22"/>
  <c r="U18" i="22"/>
  <c r="W27" i="22"/>
  <c r="AE35" i="22"/>
  <c r="S34" i="22"/>
  <c r="AD34" i="22"/>
  <c r="AF18" i="22"/>
  <c r="T23" i="22"/>
  <c r="AC21" i="22"/>
  <c r="U10" i="22"/>
  <c r="AF10" i="22"/>
  <c r="W12" i="22"/>
  <c r="S17" i="22"/>
  <c r="AF26" i="22"/>
  <c r="T26" i="22"/>
  <c r="AF28" i="22"/>
  <c r="AG14" i="22"/>
  <c r="V24" i="22"/>
  <c r="T33" i="22"/>
  <c r="AG12" i="22"/>
  <c r="AG15" i="22"/>
  <c r="W18" i="22"/>
  <c r="W15" i="22"/>
  <c r="AC24" i="22"/>
  <c r="AC31" i="22"/>
  <c r="X34" i="22"/>
  <c r="AB34" i="22"/>
  <c r="AB9" i="22"/>
  <c r="T16" i="22"/>
  <c r="S25" i="22"/>
  <c r="AC25" i="22"/>
  <c r="X32" i="22"/>
  <c r="AF11" i="22"/>
  <c r="U20" i="22"/>
  <c r="AC16" i="22"/>
  <c r="S13" i="22"/>
  <c r="T22" i="22"/>
  <c r="AF23" i="22"/>
  <c r="AD17" i="22"/>
  <c r="AG27" i="22"/>
  <c r="T29" i="22"/>
  <c r="AD12" i="22"/>
  <c r="AE15" i="22"/>
  <c r="S14" i="22"/>
  <c r="AG22" i="22"/>
  <c r="AB24" i="22"/>
  <c r="V30" i="22"/>
  <c r="AG34" i="22"/>
  <c r="AG9" i="22"/>
  <c r="V21" i="22"/>
  <c r="AE25" i="22"/>
  <c r="V32" i="22"/>
  <c r="V35" i="22"/>
  <c r="X13" i="22"/>
  <c r="V22" i="22"/>
  <c r="AE23" i="22"/>
  <c r="AC32" i="22"/>
  <c r="AD14" i="22"/>
  <c r="AF29" i="22"/>
  <c r="AB8" i="22"/>
  <c r="AC13" i="22"/>
  <c r="AG20" i="22"/>
  <c r="AG35" i="22"/>
  <c r="AG30" i="22"/>
  <c r="AB18" i="22"/>
  <c r="X23" i="22"/>
  <c r="AG21" i="22"/>
  <c r="V28" i="22"/>
  <c r="V31" i="22"/>
  <c r="AC11" i="22"/>
  <c r="AC10" i="22"/>
  <c r="T12" i="22"/>
  <c r="W17" i="22"/>
  <c r="AD26" i="22"/>
  <c r="X26" i="22"/>
  <c r="AC28" i="22"/>
  <c r="T24" i="22"/>
  <c r="X33" i="22"/>
  <c r="AE33" i="22"/>
  <c r="AC18" i="19"/>
  <c r="U13" i="16"/>
  <c r="W13" i="11"/>
  <c r="U13" i="11"/>
  <c r="AE10" i="9"/>
  <c r="AG10" i="9"/>
  <c r="AB17" i="7"/>
  <c r="AE36" i="7"/>
  <c r="AF13" i="7"/>
  <c r="AF16" i="7"/>
  <c r="U27" i="7"/>
  <c r="V23" i="7"/>
  <c r="AE29" i="7"/>
  <c r="AD36" i="7"/>
  <c r="AG29" i="7"/>
  <c r="AB12" i="7"/>
  <c r="AE32" i="7"/>
  <c r="X12" i="7"/>
  <c r="T12" i="7"/>
  <c r="AC12" i="7"/>
  <c r="T20" i="7"/>
  <c r="W11" i="7"/>
  <c r="X16" i="7"/>
  <c r="S12" i="7"/>
  <c r="W20" i="7"/>
  <c r="T19" i="7"/>
  <c r="S24" i="7"/>
  <c r="T27" i="7"/>
  <c r="AD29" i="7"/>
  <c r="X24" i="7"/>
  <c r="AG24" i="7"/>
  <c r="U32" i="7"/>
  <c r="X32" i="7"/>
  <c r="AC21" i="7"/>
  <c r="S27" i="7"/>
  <c r="V30" i="7"/>
  <c r="AC33" i="7"/>
  <c r="W35" i="7"/>
  <c r="AG37" i="7"/>
  <c r="AE37" i="7"/>
  <c r="AB37" i="7"/>
  <c r="W12" i="7"/>
  <c r="W32" i="7"/>
  <c r="AG21" i="7"/>
  <c r="AE16" i="16"/>
  <c r="AE9" i="15"/>
  <c r="AG10" i="7"/>
  <c r="X26" i="7"/>
  <c r="AC15" i="7"/>
  <c r="AF31" i="7"/>
  <c r="S15" i="7"/>
  <c r="U31" i="7"/>
  <c r="AE20" i="7"/>
  <c r="AG36" i="7"/>
  <c r="W13" i="16"/>
  <c r="AF10" i="16"/>
  <c r="U17" i="12"/>
  <c r="AB10" i="7"/>
  <c r="W14" i="7"/>
  <c r="U34" i="7"/>
  <c r="AG8" i="12"/>
  <c r="W17" i="16"/>
  <c r="T22" i="7"/>
  <c r="AC10" i="7"/>
  <c r="AF15" i="7"/>
  <c r="W13" i="7"/>
  <c r="T17" i="7"/>
  <c r="T21" i="7"/>
  <c r="V21" i="7"/>
  <c r="S33" i="7"/>
  <c r="U37" i="7"/>
  <c r="AD14" i="7"/>
  <c r="AG18" i="7"/>
  <c r="AD22" i="7"/>
  <c r="AF26" i="7"/>
  <c r="AD30" i="7"/>
  <c r="AE34" i="7"/>
  <c r="AB34" i="7"/>
  <c r="AB18" i="7"/>
  <c r="AD34" i="7"/>
  <c r="AC14" i="7"/>
  <c r="AB14" i="7"/>
  <c r="U29" i="7"/>
  <c r="U8" i="20"/>
  <c r="AE8" i="13"/>
  <c r="AG23" i="7"/>
  <c r="AG19" i="7"/>
  <c r="V18" i="7"/>
  <c r="S8" i="20"/>
  <c r="X34" i="7"/>
  <c r="S31" i="7"/>
  <c r="X30" i="7"/>
  <c r="AD19" i="7"/>
  <c r="AF10" i="7"/>
  <c r="AG12" i="7"/>
  <c r="AB28" i="7"/>
  <c r="V14" i="7"/>
  <c r="AF35" i="7"/>
  <c r="X8" i="20"/>
  <c r="AF13" i="20"/>
  <c r="AE13" i="20"/>
  <c r="AF17" i="20"/>
  <c r="AD17" i="20"/>
  <c r="AF21" i="20"/>
  <c r="AD21" i="20"/>
  <c r="V32" i="20"/>
  <c r="U29" i="20"/>
  <c r="X29" i="20"/>
  <c r="X24" i="20"/>
  <c r="V24" i="20"/>
  <c r="AC30" i="20"/>
  <c r="AD30" i="20"/>
  <c r="AC34" i="20"/>
  <c r="S10" i="20"/>
  <c r="AC8" i="20"/>
  <c r="AE22" i="20"/>
  <c r="AD16" i="20"/>
  <c r="AF16" i="20"/>
  <c r="AD20" i="20"/>
  <c r="AB20" i="20"/>
  <c r="S18" i="20"/>
  <c r="AB25" i="20"/>
  <c r="AC25" i="20"/>
  <c r="AB32" i="20"/>
  <c r="AB27" i="20"/>
  <c r="V33" i="20"/>
  <c r="X33" i="20"/>
  <c r="T27" i="20"/>
  <c r="X31" i="20"/>
  <c r="T35" i="20"/>
  <c r="U35" i="20"/>
  <c r="V12" i="20"/>
  <c r="W12" i="20"/>
  <c r="V11" i="20"/>
  <c r="X11" i="20"/>
  <c r="AD14" i="20"/>
  <c r="AD18" i="20"/>
  <c r="AE19" i="20"/>
  <c r="U13" i="20"/>
  <c r="V13" i="20"/>
  <c r="U17" i="20"/>
  <c r="S17" i="20"/>
  <c r="S22" i="20"/>
  <c r="X26" i="20"/>
  <c r="AC28" i="20"/>
  <c r="AF33" i="20"/>
  <c r="AD12" i="20"/>
  <c r="T19" i="20"/>
  <c r="S16" i="20"/>
  <c r="S20" i="20"/>
  <c r="AE26" i="20"/>
  <c r="AG26" i="20"/>
  <c r="AD23" i="20"/>
  <c r="AF23" i="20"/>
  <c r="AF31" i="20"/>
  <c r="X25" i="20"/>
  <c r="V25" i="20"/>
  <c r="AC35" i="20"/>
  <c r="T30" i="20"/>
  <c r="T34" i="20"/>
  <c r="AB10" i="20"/>
  <c r="AC15" i="20"/>
  <c r="AB9" i="19"/>
  <c r="AB8" i="19"/>
  <c r="S21" i="19"/>
  <c r="AB16" i="19"/>
  <c r="AB20" i="19"/>
  <c r="X25" i="19"/>
  <c r="V25" i="19"/>
  <c r="S32" i="19"/>
  <c r="AC32" i="19"/>
  <c r="AB29" i="19"/>
  <c r="AB33" i="19"/>
  <c r="AB11" i="19"/>
  <c r="AE14" i="19"/>
  <c r="AC14" i="19"/>
  <c r="T15" i="19"/>
  <c r="AB13" i="19"/>
  <c r="AC12" i="19"/>
  <c r="AB15" i="19"/>
  <c r="AF19" i="19"/>
  <c r="T17" i="19"/>
  <c r="AD22" i="19"/>
  <c r="AC22" i="19"/>
  <c r="AD23" i="19"/>
  <c r="AF23" i="19"/>
  <c r="AE31" i="19"/>
  <c r="AG31" i="19"/>
  <c r="AC25" i="19"/>
  <c r="S28" i="19"/>
  <c r="V33" i="19"/>
  <c r="X33" i="19"/>
  <c r="U30" i="19"/>
  <c r="U34" i="19"/>
  <c r="W34" i="19"/>
  <c r="V8" i="19"/>
  <c r="X8" i="19"/>
  <c r="W11" i="19"/>
  <c r="U11" i="19"/>
  <c r="AE21" i="19"/>
  <c r="AB21" i="19"/>
  <c r="X10" i="19"/>
  <c r="V10" i="19"/>
  <c r="T9" i="19"/>
  <c r="S16" i="19"/>
  <c r="S20" i="19"/>
  <c r="T23" i="19"/>
  <c r="AF17" i="19"/>
  <c r="AD17" i="19"/>
  <c r="AE26" i="19"/>
  <c r="AG26" i="19"/>
  <c r="U24" i="19"/>
  <c r="S24" i="19"/>
  <c r="AE27" i="19"/>
  <c r="V22" i="19"/>
  <c r="U22" i="19"/>
  <c r="W26" i="19"/>
  <c r="U26" i="19"/>
  <c r="AF30" i="19"/>
  <c r="AD30" i="19"/>
  <c r="AF34" i="19"/>
  <c r="AD34" i="19"/>
  <c r="U12" i="19"/>
  <c r="W12" i="19"/>
  <c r="S14" i="19"/>
  <c r="X13" i="19"/>
  <c r="V13" i="19"/>
  <c r="V29" i="19"/>
  <c r="W29" i="19"/>
  <c r="X18" i="19"/>
  <c r="V18" i="19"/>
  <c r="AG24" i="19"/>
  <c r="AE24" i="19"/>
  <c r="AF28" i="19"/>
  <c r="AG28" i="19"/>
  <c r="AB35" i="19"/>
  <c r="T27" i="19"/>
  <c r="T31" i="19"/>
  <c r="T35" i="19"/>
  <c r="W19" i="19"/>
  <c r="U19" i="19"/>
  <c r="AF10" i="19"/>
  <c r="AD10" i="19"/>
  <c r="AF12" i="18"/>
  <c r="AG12" i="18"/>
  <c r="W18" i="18"/>
  <c r="U18" i="18"/>
  <c r="AE21" i="18"/>
  <c r="AG20" i="18"/>
  <c r="AE20" i="18"/>
  <c r="V29" i="18"/>
  <c r="W29" i="18"/>
  <c r="AG34" i="18"/>
  <c r="AE34" i="18"/>
  <c r="V22" i="18"/>
  <c r="U22" i="18"/>
  <c r="W9" i="18"/>
  <c r="X9" i="18"/>
  <c r="AF13" i="18"/>
  <c r="U14" i="18"/>
  <c r="AB22" i="18"/>
  <c r="X13" i="18"/>
  <c r="V13" i="18"/>
  <c r="X17" i="18"/>
  <c r="W21" i="18"/>
  <c r="W25" i="18"/>
  <c r="X25" i="18"/>
  <c r="AF35" i="18"/>
  <c r="AD35" i="18"/>
  <c r="AD32" i="18"/>
  <c r="AF32" i="18"/>
  <c r="W27" i="18"/>
  <c r="W31" i="18"/>
  <c r="V31" i="18"/>
  <c r="W35" i="18"/>
  <c r="U35" i="18"/>
  <c r="X11" i="18"/>
  <c r="S11" i="18"/>
  <c r="W12" i="18"/>
  <c r="AC27" i="18"/>
  <c r="V10" i="18"/>
  <c r="W10" i="18"/>
  <c r="AC14" i="18"/>
  <c r="AF14" i="18"/>
  <c r="AF15" i="18"/>
  <c r="AC15" i="18"/>
  <c r="AB17" i="18"/>
  <c r="AC17" i="18"/>
  <c r="AC18" i="18"/>
  <c r="AD19" i="18"/>
  <c r="AF19" i="18"/>
  <c r="W32" i="18"/>
  <c r="U32" i="18"/>
  <c r="X24" i="18"/>
  <c r="U24" i="18"/>
  <c r="V33" i="18"/>
  <c r="X33" i="18"/>
  <c r="AD29" i="18"/>
  <c r="AE29" i="18"/>
  <c r="AD33" i="18"/>
  <c r="AF33" i="18"/>
  <c r="W16" i="18"/>
  <c r="X16" i="18"/>
  <c r="S8" i="18"/>
  <c r="V28" i="18"/>
  <c r="U28" i="18"/>
  <c r="AD25" i="18"/>
  <c r="AG25" i="18"/>
  <c r="AD28" i="18"/>
  <c r="AC28" i="18"/>
  <c r="AF30" i="18"/>
  <c r="AD9" i="18"/>
  <c r="AG9" i="18"/>
  <c r="AG10" i="18"/>
  <c r="AB10" i="18"/>
  <c r="AG11" i="18"/>
  <c r="AD11" i="18"/>
  <c r="V15" i="18"/>
  <c r="S15" i="18"/>
  <c r="V19" i="18"/>
  <c r="X19" i="18"/>
  <c r="AF31" i="18"/>
  <c r="AC31" i="18"/>
  <c r="U20" i="18"/>
  <c r="W20" i="18"/>
  <c r="V26" i="18"/>
  <c r="W26" i="18"/>
  <c r="U23" i="18"/>
  <c r="X23" i="18"/>
  <c r="AD26" i="18"/>
  <c r="AE26" i="18"/>
  <c r="W30" i="18"/>
  <c r="S34" i="18"/>
  <c r="X28" i="17"/>
  <c r="S28" i="17"/>
  <c r="V21" i="17"/>
  <c r="X21" i="17"/>
  <c r="S13" i="17"/>
  <c r="T16" i="17"/>
  <c r="V16" i="17"/>
  <c r="W31" i="17"/>
  <c r="T35" i="17"/>
  <c r="V35" i="17"/>
  <c r="T12" i="17"/>
  <c r="V12" i="17"/>
  <c r="T25" i="17"/>
  <c r="T15" i="17"/>
  <c r="V15" i="17"/>
  <c r="X19" i="17"/>
  <c r="S23" i="17"/>
  <c r="U23" i="17"/>
  <c r="V14" i="17"/>
  <c r="X14" i="17"/>
  <c r="S18" i="17"/>
  <c r="U18" i="17"/>
  <c r="W22" i="17"/>
  <c r="S27" i="17"/>
  <c r="U27" i="17"/>
  <c r="X32" i="17"/>
  <c r="S32" i="17"/>
  <c r="U24" i="17"/>
  <c r="W24" i="17"/>
  <c r="X11" i="17"/>
  <c r="T36" i="17"/>
  <c r="V36" i="17"/>
  <c r="V34" i="17"/>
  <c r="X34" i="17"/>
  <c r="V29" i="17"/>
  <c r="X29" i="17"/>
  <c r="S33" i="17"/>
  <c r="U37" i="17"/>
  <c r="W37" i="17"/>
  <c r="V10" i="17"/>
  <c r="X10" i="17"/>
  <c r="S26" i="17"/>
  <c r="U26" i="17"/>
  <c r="S17" i="17"/>
  <c r="T30" i="17"/>
  <c r="AB23" i="17"/>
  <c r="AB19" i="17"/>
  <c r="AD19" i="17"/>
  <c r="AE25" i="17"/>
  <c r="AG25" i="17"/>
  <c r="AE28" i="17"/>
  <c r="AF28" i="17"/>
  <c r="AC29" i="17"/>
  <c r="AD37" i="17"/>
  <c r="AF34" i="17"/>
  <c r="AE16" i="17"/>
  <c r="AB16" i="17"/>
  <c r="AD11" i="17"/>
  <c r="AF14" i="17"/>
  <c r="AF18" i="17"/>
  <c r="AE18" i="17"/>
  <c r="AF22" i="17"/>
  <c r="AD31" i="17"/>
  <c r="AC31" i="17"/>
  <c r="AG13" i="17"/>
  <c r="AF13" i="17"/>
  <c r="AG17" i="17"/>
  <c r="AB17" i="17"/>
  <c r="AG21" i="17"/>
  <c r="AF21" i="17"/>
  <c r="AE26" i="17"/>
  <c r="AF26" i="17"/>
  <c r="AD30" i="17"/>
  <c r="AB30" i="17"/>
  <c r="AD12" i="17"/>
  <c r="AC12" i="17"/>
  <c r="AF24" i="17"/>
  <c r="AF27" i="17"/>
  <c r="AG33" i="17"/>
  <c r="AB32" i="17"/>
  <c r="AF36" i="17"/>
  <c r="AC15" i="17"/>
  <c r="AF10" i="17"/>
  <c r="AC10" i="17"/>
  <c r="AE20" i="17"/>
  <c r="AF20" i="17"/>
  <c r="AD35" i="17"/>
  <c r="AG35" i="17"/>
  <c r="S13" i="16"/>
  <c r="U10" i="16"/>
  <c r="V10" i="16"/>
  <c r="AC16" i="16"/>
  <c r="X20" i="16"/>
  <c r="W20" i="16"/>
  <c r="W37" i="16"/>
  <c r="X37" i="16"/>
  <c r="AB36" i="16"/>
  <c r="S16" i="16"/>
  <c r="S12" i="16"/>
  <c r="U12" i="16"/>
  <c r="AC22" i="16"/>
  <c r="AB22" i="16"/>
  <c r="AG37" i="16"/>
  <c r="AE24" i="16"/>
  <c r="AG29" i="16"/>
  <c r="AE29" i="16"/>
  <c r="AF32" i="16"/>
  <c r="AG32" i="16"/>
  <c r="AE21" i="16"/>
  <c r="AF21" i="16"/>
  <c r="AD14" i="16"/>
  <c r="AF14" i="16"/>
  <c r="U19" i="16"/>
  <c r="T19" i="16"/>
  <c r="V14" i="16"/>
  <c r="X14" i="16"/>
  <c r="X34" i="16"/>
  <c r="AC33" i="16"/>
  <c r="T15" i="16"/>
  <c r="V15" i="16"/>
  <c r="AB18" i="16"/>
  <c r="AB15" i="16"/>
  <c r="AB11" i="16"/>
  <c r="AC20" i="16"/>
  <c r="AC25" i="16"/>
  <c r="T23" i="16"/>
  <c r="W23" i="16"/>
  <c r="AB26" i="16"/>
  <c r="S29" i="16"/>
  <c r="AB28" i="16"/>
  <c r="AD28" i="16"/>
  <c r="AG30" i="16"/>
  <c r="AE30" i="16"/>
  <c r="AG34" i="16"/>
  <c r="AF31" i="16"/>
  <c r="AF35" i="16"/>
  <c r="AD35" i="16"/>
  <c r="W18" i="16"/>
  <c r="U18" i="16"/>
  <c r="AB17" i="16"/>
  <c r="AD13" i="16"/>
  <c r="AB13" i="16"/>
  <c r="T24" i="16"/>
  <c r="U28" i="16"/>
  <c r="W28" i="16"/>
  <c r="U22" i="16"/>
  <c r="X22" i="16"/>
  <c r="S21" i="16"/>
  <c r="T21" i="16"/>
  <c r="AE19" i="16"/>
  <c r="AB23" i="16"/>
  <c r="X26" i="16"/>
  <c r="S27" i="16"/>
  <c r="U33" i="16"/>
  <c r="AC27" i="16"/>
  <c r="AE27" i="16"/>
  <c r="T30" i="16"/>
  <c r="S25" i="16"/>
  <c r="X31" i="16"/>
  <c r="X35" i="16"/>
  <c r="V35" i="16"/>
  <c r="W32" i="16"/>
  <c r="U32" i="16"/>
  <c r="W36" i="16"/>
  <c r="AG9" i="15"/>
  <c r="W13" i="15"/>
  <c r="X13" i="15"/>
  <c r="AG10" i="15"/>
  <c r="AE10" i="15"/>
  <c r="AC21" i="15"/>
  <c r="S27" i="15"/>
  <c r="AB20" i="15"/>
  <c r="AB24" i="15"/>
  <c r="AB28" i="15"/>
  <c r="AC32" i="15"/>
  <c r="AC36" i="15"/>
  <c r="T31" i="15"/>
  <c r="S35" i="15"/>
  <c r="AB11" i="15"/>
  <c r="S22" i="15"/>
  <c r="V22" i="15"/>
  <c r="AE22" i="15"/>
  <c r="AG22" i="15"/>
  <c r="AF25" i="15"/>
  <c r="AD25" i="15"/>
  <c r="AC27" i="15"/>
  <c r="W21" i="15"/>
  <c r="U21" i="15"/>
  <c r="S25" i="15"/>
  <c r="S29" i="15"/>
  <c r="T33" i="15"/>
  <c r="AG35" i="15"/>
  <c r="AE35" i="15"/>
  <c r="AB15" i="15"/>
  <c r="AB19" i="15"/>
  <c r="AC16" i="15"/>
  <c r="AD17" i="15"/>
  <c r="AF17" i="15"/>
  <c r="AB14" i="15"/>
  <c r="AB18" i="15"/>
  <c r="AC23" i="15"/>
  <c r="T26" i="15"/>
  <c r="AC31" i="15"/>
  <c r="AG29" i="15"/>
  <c r="AD33" i="15"/>
  <c r="AF33" i="15"/>
  <c r="W32" i="15"/>
  <c r="U32" i="15"/>
  <c r="W36" i="15"/>
  <c r="U36" i="15"/>
  <c r="AG12" i="15"/>
  <c r="AD12" i="15"/>
  <c r="S9" i="15"/>
  <c r="S12" i="15"/>
  <c r="T12" i="15"/>
  <c r="S16" i="15"/>
  <c r="W23" i="15"/>
  <c r="T17" i="15"/>
  <c r="S14" i="15"/>
  <c r="S18" i="15"/>
  <c r="T11" i="15"/>
  <c r="S11" i="15"/>
  <c r="T15" i="15"/>
  <c r="T19" i="15"/>
  <c r="AE26" i="15"/>
  <c r="AG26" i="15"/>
  <c r="T28" i="15"/>
  <c r="T30" i="15"/>
  <c r="S34" i="15"/>
  <c r="AB30" i="15"/>
  <c r="AC34" i="15"/>
  <c r="U10" i="15"/>
  <c r="W10" i="15"/>
  <c r="U17" i="14"/>
  <c r="X17" i="14"/>
  <c r="AD24" i="14"/>
  <c r="AG24" i="14"/>
  <c r="X21" i="14"/>
  <c r="U21" i="14"/>
  <c r="AG17" i="14"/>
  <c r="AF17" i="14"/>
  <c r="T15" i="14"/>
  <c r="T19" i="14"/>
  <c r="S25" i="14"/>
  <c r="AB27" i="14"/>
  <c r="S30" i="14"/>
  <c r="V30" i="14"/>
  <c r="S23" i="14"/>
  <c r="S27" i="14"/>
  <c r="AC31" i="14"/>
  <c r="U35" i="14"/>
  <c r="W35" i="14"/>
  <c r="S29" i="14"/>
  <c r="W33" i="14"/>
  <c r="W37" i="14"/>
  <c r="U37" i="14"/>
  <c r="AC11" i="14"/>
  <c r="AG15" i="14"/>
  <c r="AD15" i="14"/>
  <c r="AC19" i="14"/>
  <c r="S22" i="14"/>
  <c r="T22" i="14"/>
  <c r="T18" i="14"/>
  <c r="S18" i="14"/>
  <c r="W24" i="14"/>
  <c r="X24" i="14"/>
  <c r="W28" i="14"/>
  <c r="U28" i="14"/>
  <c r="AE28" i="14"/>
  <c r="AG28" i="14"/>
  <c r="AD35" i="14"/>
  <c r="AF35" i="14"/>
  <c r="X14" i="14"/>
  <c r="V14" i="14"/>
  <c r="AC13" i="14"/>
  <c r="AD10" i="14"/>
  <c r="AC10" i="14"/>
  <c r="V10" i="14"/>
  <c r="U10" i="14"/>
  <c r="V16" i="14"/>
  <c r="U16" i="14"/>
  <c r="V20" i="14"/>
  <c r="X20" i="14"/>
  <c r="AD20" i="14"/>
  <c r="AF20" i="14"/>
  <c r="AB23" i="14"/>
  <c r="AD23" i="14"/>
  <c r="V31" i="14"/>
  <c r="S31" i="14"/>
  <c r="AC25" i="14"/>
  <c r="AB25" i="14"/>
  <c r="AC29" i="14"/>
  <c r="AC37" i="14"/>
  <c r="T32" i="14"/>
  <c r="T36" i="14"/>
  <c r="AC16" i="14"/>
  <c r="AF21" i="14"/>
  <c r="AG14" i="14"/>
  <c r="AF14" i="14"/>
  <c r="AG18" i="14"/>
  <c r="AD18" i="14"/>
  <c r="T26" i="14"/>
  <c r="S26" i="14"/>
  <c r="AD22" i="14"/>
  <c r="AB26" i="14"/>
  <c r="AE26" i="14"/>
  <c r="AC30" i="14"/>
  <c r="T34" i="14"/>
  <c r="AB34" i="14"/>
  <c r="AC32" i="14"/>
  <c r="AC36" i="14"/>
  <c r="AB12" i="14"/>
  <c r="V13" i="14"/>
  <c r="W13" i="14"/>
  <c r="V12" i="14"/>
  <c r="X12" i="14"/>
  <c r="W11" i="14"/>
  <c r="U11" i="14"/>
  <c r="AF11" i="13"/>
  <c r="AD11" i="13"/>
  <c r="U14" i="13"/>
  <c r="W14" i="13"/>
  <c r="AF24" i="13"/>
  <c r="V22" i="13"/>
  <c r="U22" i="13"/>
  <c r="X34" i="13"/>
  <c r="W34" i="13"/>
  <c r="U13" i="13"/>
  <c r="S13" i="13"/>
  <c r="AB21" i="13"/>
  <c r="AC21" i="13"/>
  <c r="AD27" i="13"/>
  <c r="W23" i="13"/>
  <c r="S23" i="13"/>
  <c r="T24" i="13"/>
  <c r="AB32" i="13"/>
  <c r="AB31" i="13"/>
  <c r="AC31" i="13"/>
  <c r="AG35" i="13"/>
  <c r="AC30" i="13"/>
  <c r="AF34" i="13"/>
  <c r="AC12" i="13"/>
  <c r="X11" i="13"/>
  <c r="V11" i="13"/>
  <c r="X15" i="13"/>
  <c r="V15" i="13"/>
  <c r="U18" i="13"/>
  <c r="S18" i="13"/>
  <c r="AC23" i="13"/>
  <c r="X16" i="13"/>
  <c r="U16" i="13"/>
  <c r="AB19" i="13"/>
  <c r="U17" i="13"/>
  <c r="AG22" i="13"/>
  <c r="AE22" i="13"/>
  <c r="AB25" i="13"/>
  <c r="T28" i="13"/>
  <c r="AB26" i="13"/>
  <c r="S27" i="13"/>
  <c r="T21" i="13"/>
  <c r="T19" i="13"/>
  <c r="S30" i="13"/>
  <c r="AB15" i="13"/>
  <c r="AD9" i="13"/>
  <c r="AD13" i="13"/>
  <c r="AG10" i="13"/>
  <c r="AE10" i="13"/>
  <c r="AG14" i="13"/>
  <c r="AE14" i="13"/>
  <c r="W20" i="13"/>
  <c r="AD20" i="13"/>
  <c r="AF20" i="13"/>
  <c r="AG17" i="13"/>
  <c r="AB17" i="13"/>
  <c r="AF18" i="13"/>
  <c r="AE18" i="13"/>
  <c r="U26" i="13"/>
  <c r="V26" i="13"/>
  <c r="V29" i="13"/>
  <c r="S29" i="13"/>
  <c r="AD29" i="13"/>
  <c r="AD33" i="13"/>
  <c r="AE33" i="13"/>
  <c r="V17" i="12"/>
  <c r="W11" i="12"/>
  <c r="AC13" i="12"/>
  <c r="S20" i="12"/>
  <c r="AC15" i="12"/>
  <c r="S24" i="12"/>
  <c r="X24" i="12"/>
  <c r="S30" i="12"/>
  <c r="U30" i="12"/>
  <c r="AE32" i="12"/>
  <c r="AF32" i="12"/>
  <c r="AF12" i="12"/>
  <c r="AD12" i="12"/>
  <c r="AD9" i="12"/>
  <c r="AF9" i="12"/>
  <c r="U25" i="12"/>
  <c r="W25" i="12"/>
  <c r="AE16" i="12"/>
  <c r="AG16" i="12"/>
  <c r="AF23" i="12"/>
  <c r="AD23" i="12"/>
  <c r="AD20" i="12"/>
  <c r="AE20" i="12"/>
  <c r="X18" i="12"/>
  <c r="W18" i="12"/>
  <c r="AE24" i="12"/>
  <c r="AG24" i="12"/>
  <c r="U22" i="12"/>
  <c r="S22" i="12"/>
  <c r="U26" i="12"/>
  <c r="W26" i="12"/>
  <c r="X23" i="12"/>
  <c r="V23" i="12"/>
  <c r="AC27" i="12"/>
  <c r="AF27" i="12"/>
  <c r="AE31" i="12"/>
  <c r="AC34" i="12"/>
  <c r="AD19" i="12"/>
  <c r="AG19" i="12"/>
  <c r="AE17" i="12"/>
  <c r="AG18" i="12"/>
  <c r="AF33" i="12"/>
  <c r="AC33" i="12"/>
  <c r="W28" i="12"/>
  <c r="S32" i="12"/>
  <c r="T32" i="12"/>
  <c r="T31" i="12"/>
  <c r="T35" i="12"/>
  <c r="S8" i="12"/>
  <c r="T8" i="12"/>
  <c r="AD14" i="12"/>
  <c r="AF14" i="12"/>
  <c r="AG11" i="12"/>
  <c r="AB11" i="12"/>
  <c r="W19" i="12"/>
  <c r="T27" i="12"/>
  <c r="AF28" i="12"/>
  <c r="S13" i="12"/>
  <c r="T10" i="12"/>
  <c r="T14" i="12"/>
  <c r="U15" i="12"/>
  <c r="W15" i="12"/>
  <c r="V12" i="12"/>
  <c r="S12" i="12"/>
  <c r="S16" i="12"/>
  <c r="AD29" i="12"/>
  <c r="AD30" i="12"/>
  <c r="AB30" i="12"/>
  <c r="U21" i="12"/>
  <c r="S21" i="12"/>
  <c r="AG21" i="12"/>
  <c r="AG22" i="12"/>
  <c r="AG26" i="12"/>
  <c r="AE26" i="12"/>
  <c r="X29" i="12"/>
  <c r="U29" i="12"/>
  <c r="S33" i="12"/>
  <c r="U14" i="11"/>
  <c r="T14" i="11"/>
  <c r="AB16" i="11"/>
  <c r="AB20" i="11"/>
  <c r="T18" i="11"/>
  <c r="S24" i="11"/>
  <c r="AB30" i="11"/>
  <c r="AC24" i="11"/>
  <c r="AB24" i="11"/>
  <c r="AC28" i="11"/>
  <c r="AB21" i="11"/>
  <c r="AB25" i="11"/>
  <c r="AF32" i="11"/>
  <c r="AD32" i="11"/>
  <c r="AF36" i="11"/>
  <c r="AD36" i="11"/>
  <c r="AE11" i="11"/>
  <c r="AG11" i="11"/>
  <c r="AD12" i="11"/>
  <c r="AE12" i="11"/>
  <c r="W17" i="11"/>
  <c r="U17" i="11"/>
  <c r="AD23" i="11"/>
  <c r="AC23" i="11"/>
  <c r="AF15" i="11"/>
  <c r="AF19" i="11"/>
  <c r="AD19" i="11"/>
  <c r="V23" i="11"/>
  <c r="U23" i="11"/>
  <c r="V27" i="11"/>
  <c r="X27" i="11"/>
  <c r="X21" i="11"/>
  <c r="W21" i="11"/>
  <c r="X25" i="11"/>
  <c r="S25" i="11"/>
  <c r="W22" i="11"/>
  <c r="W26" i="11"/>
  <c r="V26" i="11"/>
  <c r="W29" i="11"/>
  <c r="U29" i="11"/>
  <c r="W33" i="11"/>
  <c r="U33" i="11"/>
  <c r="W37" i="11"/>
  <c r="U37" i="11"/>
  <c r="W11" i="11"/>
  <c r="U11" i="11"/>
  <c r="AB13" i="11"/>
  <c r="AC14" i="11"/>
  <c r="AC18" i="11"/>
  <c r="W12" i="11"/>
  <c r="U12" i="11"/>
  <c r="S16" i="11"/>
  <c r="S20" i="11"/>
  <c r="AC27" i="11"/>
  <c r="AF33" i="11"/>
  <c r="AD33" i="11"/>
  <c r="AF37" i="11"/>
  <c r="AD37" i="11"/>
  <c r="AE34" i="11"/>
  <c r="AG34" i="11"/>
  <c r="AD31" i="11"/>
  <c r="AF31" i="11"/>
  <c r="AD35" i="11"/>
  <c r="AF35" i="11"/>
  <c r="AF10" i="11"/>
  <c r="AD10" i="11"/>
  <c r="X10" i="11"/>
  <c r="V10" i="11"/>
  <c r="AD17" i="11"/>
  <c r="AF17" i="11"/>
  <c r="X15" i="11"/>
  <c r="W15" i="11"/>
  <c r="X19" i="11"/>
  <c r="V19" i="11"/>
  <c r="AF29" i="11"/>
  <c r="V28" i="11"/>
  <c r="X28" i="11"/>
  <c r="T34" i="11"/>
  <c r="S31" i="11"/>
  <c r="S35" i="11"/>
  <c r="T32" i="11"/>
  <c r="T36" i="11"/>
  <c r="AE15" i="10"/>
  <c r="AG15" i="10"/>
  <c r="AE19" i="10"/>
  <c r="AC20" i="10"/>
  <c r="S24" i="10"/>
  <c r="AD35" i="10"/>
  <c r="AB35" i="10"/>
  <c r="S31" i="10"/>
  <c r="S21" i="10"/>
  <c r="AG37" i="10"/>
  <c r="AB32" i="10"/>
  <c r="AD36" i="10"/>
  <c r="AE36" i="10"/>
  <c r="U12" i="10"/>
  <c r="W12" i="10"/>
  <c r="X14" i="10"/>
  <c r="V14" i="10"/>
  <c r="W10" i="10"/>
  <c r="U10" i="10"/>
  <c r="S16" i="10"/>
  <c r="V16" i="10"/>
  <c r="S20" i="10"/>
  <c r="AF25" i="10"/>
  <c r="AE25" i="10"/>
  <c r="AD17" i="10"/>
  <c r="AE17" i="10"/>
  <c r="AF21" i="10"/>
  <c r="AD21" i="10"/>
  <c r="AG14" i="10"/>
  <c r="AD14" i="10"/>
  <c r="AG18" i="10"/>
  <c r="AD18" i="10"/>
  <c r="W22" i="10"/>
  <c r="X22" i="10"/>
  <c r="AE26" i="10"/>
  <c r="AG26" i="10"/>
  <c r="X34" i="10"/>
  <c r="U34" i="10"/>
  <c r="W32" i="10"/>
  <c r="X32" i="10"/>
  <c r="S29" i="10"/>
  <c r="S33" i="10"/>
  <c r="W37" i="10"/>
  <c r="AB11" i="10"/>
  <c r="AF16" i="10"/>
  <c r="AC16" i="10"/>
  <c r="AF13" i="10"/>
  <c r="AD13" i="10"/>
  <c r="X13" i="10"/>
  <c r="V13" i="10"/>
  <c r="T18" i="10"/>
  <c r="S18" i="10"/>
  <c r="AB22" i="10"/>
  <c r="S15" i="10"/>
  <c r="S19" i="10"/>
  <c r="AB30" i="10"/>
  <c r="AD30" i="10"/>
  <c r="AG33" i="10"/>
  <c r="AD33" i="10"/>
  <c r="AB31" i="10"/>
  <c r="AC31" i="10"/>
  <c r="AC27" i="10"/>
  <c r="AB27" i="10"/>
  <c r="T30" i="10"/>
  <c r="V11" i="10"/>
  <c r="X11" i="10"/>
  <c r="U17" i="10"/>
  <c r="T17" i="10"/>
  <c r="AG12" i="10"/>
  <c r="AE12" i="10"/>
  <c r="AB29" i="10"/>
  <c r="S27" i="10"/>
  <c r="AD23" i="10"/>
  <c r="AE23" i="10"/>
  <c r="U23" i="10"/>
  <c r="W23" i="10"/>
  <c r="X26" i="10"/>
  <c r="U26" i="10"/>
  <c r="AC34" i="10"/>
  <c r="X35" i="10"/>
  <c r="U35" i="10"/>
  <c r="X28" i="10"/>
  <c r="S28" i="10"/>
  <c r="V36" i="10"/>
  <c r="W36" i="10"/>
  <c r="AF24" i="10"/>
  <c r="AD24" i="10"/>
  <c r="AF28" i="10"/>
  <c r="AE28" i="10"/>
  <c r="AB10" i="10"/>
  <c r="W10" i="9"/>
  <c r="AB14" i="9"/>
  <c r="W15" i="9"/>
  <c r="T22" i="9"/>
  <c r="U19" i="9"/>
  <c r="W19" i="9"/>
  <c r="AG15" i="9"/>
  <c r="AF15" i="9"/>
  <c r="AG19" i="9"/>
  <c r="AE19" i="9"/>
  <c r="V13" i="9"/>
  <c r="W13" i="9"/>
  <c r="W17" i="9"/>
  <c r="U17" i="9"/>
  <c r="W21" i="9"/>
  <c r="U21" i="9"/>
  <c r="AE25" i="9"/>
  <c r="AD25" i="9"/>
  <c r="U27" i="9"/>
  <c r="W27" i="9"/>
  <c r="AD30" i="9"/>
  <c r="AF30" i="9"/>
  <c r="AD34" i="9"/>
  <c r="AF34" i="9"/>
  <c r="AG31" i="9"/>
  <c r="AG35" i="9"/>
  <c r="AE35" i="9"/>
  <c r="X12" i="9"/>
  <c r="V12" i="9"/>
  <c r="AG13" i="9"/>
  <c r="AD13" i="9"/>
  <c r="T16" i="9"/>
  <c r="S16" i="9"/>
  <c r="T20" i="9"/>
  <c r="AB22" i="9"/>
  <c r="S26" i="9"/>
  <c r="T31" i="9"/>
  <c r="AD23" i="9"/>
  <c r="AE23" i="9"/>
  <c r="AD27" i="9"/>
  <c r="AF27" i="9"/>
  <c r="AB24" i="9"/>
  <c r="AB28" i="9"/>
  <c r="W35" i="9"/>
  <c r="T32" i="9"/>
  <c r="S32" i="9"/>
  <c r="T36" i="9"/>
  <c r="AB11" i="9"/>
  <c r="T14" i="9"/>
  <c r="T11" i="9"/>
  <c r="AE17" i="9"/>
  <c r="AG17" i="9"/>
  <c r="AE21" i="9"/>
  <c r="AG21" i="9"/>
  <c r="U23" i="9"/>
  <c r="X23" i="9"/>
  <c r="S30" i="9"/>
  <c r="S28" i="9"/>
  <c r="T25" i="9"/>
  <c r="AB29" i="9"/>
  <c r="AD29" i="9"/>
  <c r="AF32" i="9"/>
  <c r="AD32" i="9"/>
  <c r="AF36" i="9"/>
  <c r="AD36" i="9"/>
  <c r="AB12" i="9"/>
  <c r="V18" i="9"/>
  <c r="X18" i="9"/>
  <c r="AD18" i="9"/>
  <c r="AF18" i="9"/>
  <c r="AF16" i="9"/>
  <c r="AF20" i="9"/>
  <c r="AD20" i="9"/>
  <c r="AC26" i="9"/>
  <c r="AB33" i="9"/>
  <c r="AB37" i="9"/>
  <c r="T29" i="9"/>
  <c r="V29" i="9"/>
  <c r="T33" i="9"/>
  <c r="T37" i="9"/>
  <c r="AD21" i="8"/>
  <c r="AE21" i="8"/>
  <c r="AD22" i="8"/>
  <c r="AF11" i="8"/>
  <c r="X26" i="8"/>
  <c r="AF16" i="8"/>
  <c r="AB16" i="8"/>
  <c r="AG26" i="8"/>
  <c r="W29" i="8"/>
  <c r="U29" i="8"/>
  <c r="AD19" i="8"/>
  <c r="AE19" i="8"/>
  <c r="AD25" i="8"/>
  <c r="AE25" i="8"/>
  <c r="S17" i="8"/>
  <c r="W21" i="8"/>
  <c r="V23" i="8"/>
  <c r="U23" i="8"/>
  <c r="V27" i="8"/>
  <c r="T27" i="8"/>
  <c r="AC24" i="8"/>
  <c r="AD24" i="8"/>
  <c r="AF28" i="8"/>
  <c r="AB34" i="8"/>
  <c r="AC31" i="8"/>
  <c r="AF35" i="8"/>
  <c r="AC13" i="8"/>
  <c r="T14" i="8"/>
  <c r="AD12" i="8"/>
  <c r="AC37" i="8"/>
  <c r="T30" i="8"/>
  <c r="S33" i="8"/>
  <c r="AE17" i="8"/>
  <c r="AC17" i="8"/>
  <c r="AF15" i="8"/>
  <c r="AE15" i="8"/>
  <c r="AG14" i="8"/>
  <c r="AD14" i="8"/>
  <c r="AD18" i="8"/>
  <c r="AF18" i="8"/>
  <c r="X22" i="8"/>
  <c r="U22" i="8"/>
  <c r="X20" i="8"/>
  <c r="V20" i="8"/>
  <c r="S24" i="8"/>
  <c r="AB27" i="8"/>
  <c r="S34" i="8"/>
  <c r="T25" i="8"/>
  <c r="AB33" i="8"/>
  <c r="T31" i="8"/>
  <c r="T35" i="8"/>
  <c r="S32" i="8"/>
  <c r="S36" i="8"/>
  <c r="AG20" i="8"/>
  <c r="AE20" i="8"/>
  <c r="AF29" i="8"/>
  <c r="AD29" i="8"/>
  <c r="X37" i="8"/>
  <c r="V37" i="8"/>
  <c r="X10" i="8"/>
  <c r="U10" i="8"/>
  <c r="S18" i="8"/>
  <c r="T18" i="8"/>
  <c r="T15" i="8"/>
  <c r="T19" i="8"/>
  <c r="T28" i="8"/>
  <c r="AB32" i="8"/>
  <c r="AE36" i="8"/>
  <c r="U20" i="7"/>
  <c r="U36" i="7"/>
  <c r="AG25" i="7"/>
  <c r="S11" i="16"/>
  <c r="AG12" i="16"/>
  <c r="X14" i="7"/>
  <c r="T30" i="7"/>
  <c r="AB19" i="7"/>
  <c r="AD35" i="7"/>
  <c r="W19" i="7"/>
  <c r="V35" i="7"/>
  <c r="AD24" i="7"/>
  <c r="X10" i="7"/>
  <c r="AC12" i="16"/>
  <c r="X17" i="12"/>
  <c r="W30" i="7"/>
  <c r="AB35" i="7"/>
  <c r="AD8" i="12"/>
  <c r="X17" i="16"/>
  <c r="AG35" i="7"/>
  <c r="T14" i="7"/>
  <c r="AC11" i="7"/>
  <c r="V9" i="12"/>
  <c r="AE12" i="16"/>
  <c r="V13" i="7"/>
  <c r="X17" i="7"/>
  <c r="U21" i="7"/>
  <c r="U25" i="7"/>
  <c r="X25" i="7"/>
  <c r="T29" i="7"/>
  <c r="W33" i="7"/>
  <c r="S37" i="7"/>
  <c r="AG14" i="7"/>
  <c r="AE18" i="7"/>
  <c r="AE26" i="7"/>
  <c r="AC30" i="7"/>
  <c r="AB30" i="7"/>
  <c r="AF34" i="7"/>
  <c r="W29" i="7"/>
  <c r="S25" i="7"/>
  <c r="W21" i="7"/>
  <c r="AD26" i="7"/>
  <c r="AB8" i="13"/>
  <c r="T18" i="7"/>
  <c r="AC31" i="7"/>
  <c r="AE19" i="7"/>
  <c r="V34" i="7"/>
  <c r="AF8" i="13"/>
  <c r="AC28" i="7"/>
  <c r="S23" i="7"/>
  <c r="AC27" i="7"/>
  <c r="AG27" i="7"/>
  <c r="T15" i="7"/>
  <c r="AG11" i="7"/>
  <c r="AD11" i="7"/>
  <c r="U26" i="7"/>
  <c r="U19" i="7"/>
  <c r="AE28" i="7"/>
  <c r="AB13" i="20"/>
  <c r="AB17" i="20"/>
  <c r="AB21" i="20"/>
  <c r="X32" i="20"/>
  <c r="W29" i="20"/>
  <c r="T24" i="20"/>
  <c r="AF30" i="20"/>
  <c r="AF34" i="20"/>
  <c r="AD34" i="20"/>
  <c r="V10" i="20"/>
  <c r="X10" i="20"/>
  <c r="AF8" i="20"/>
  <c r="AD8" i="20"/>
  <c r="AB16" i="20"/>
  <c r="V18" i="20"/>
  <c r="AD32" i="20"/>
  <c r="AG32" i="20"/>
  <c r="AD27" i="20"/>
  <c r="W33" i="20"/>
  <c r="S27" i="20"/>
  <c r="T31" i="20"/>
  <c r="W35" i="20"/>
  <c r="T11" i="20"/>
  <c r="AF14" i="20"/>
  <c r="AG14" i="20"/>
  <c r="AF18" i="20"/>
  <c r="AG24" i="20"/>
  <c r="AE28" i="20"/>
  <c r="AG28" i="20"/>
  <c r="AD29" i="20"/>
  <c r="X9" i="20"/>
  <c r="W15" i="20"/>
  <c r="X15" i="20"/>
  <c r="W19" i="20"/>
  <c r="U19" i="20"/>
  <c r="V16" i="20"/>
  <c r="X16" i="20"/>
  <c r="V20" i="20"/>
  <c r="X20" i="20"/>
  <c r="AC26" i="20"/>
  <c r="AE23" i="20"/>
  <c r="AB31" i="20"/>
  <c r="AG31" i="20"/>
  <c r="T25" i="20"/>
  <c r="AF35" i="20"/>
  <c r="AD35" i="20"/>
  <c r="U30" i="20"/>
  <c r="W30" i="20"/>
  <c r="U34" i="20"/>
  <c r="W34" i="20"/>
  <c r="AE10" i="20"/>
  <c r="AG10" i="20"/>
  <c r="AE15" i="20"/>
  <c r="AF15" i="20"/>
  <c r="AG9" i="19"/>
  <c r="AE9" i="19"/>
  <c r="AG8" i="19"/>
  <c r="AE8" i="19"/>
  <c r="X21" i="19"/>
  <c r="U21" i="19"/>
  <c r="AG16" i="19"/>
  <c r="AG20" i="19"/>
  <c r="AE20" i="19"/>
  <c r="T25" i="19"/>
  <c r="V32" i="19"/>
  <c r="X32" i="19"/>
  <c r="AD32" i="19"/>
  <c r="AF32" i="19"/>
  <c r="AG29" i="19"/>
  <c r="AG33" i="19"/>
  <c r="AE33" i="19"/>
  <c r="AE11" i="19"/>
  <c r="AG11" i="19"/>
  <c r="AF14" i="19"/>
  <c r="W15" i="19"/>
  <c r="U15" i="19"/>
  <c r="AG13" i="19"/>
  <c r="AE13" i="19"/>
  <c r="AD12" i="19"/>
  <c r="AF12" i="19"/>
  <c r="AE15" i="19"/>
  <c r="AG15" i="19"/>
  <c r="AE19" i="19"/>
  <c r="AG19" i="19"/>
  <c r="U17" i="19"/>
  <c r="W17" i="19"/>
  <c r="AB23" i="19"/>
  <c r="AD31" i="19"/>
  <c r="AF25" i="19"/>
  <c r="AD25" i="19"/>
  <c r="U28" i="19"/>
  <c r="V28" i="19"/>
  <c r="T33" i="19"/>
  <c r="W30" i="19"/>
  <c r="S34" i="19"/>
  <c r="T8" i="19"/>
  <c r="S11" i="19"/>
  <c r="AF21" i="19"/>
  <c r="T10" i="19"/>
  <c r="U9" i="19"/>
  <c r="W9" i="19"/>
  <c r="V16" i="19"/>
  <c r="X16" i="19"/>
  <c r="V20" i="19"/>
  <c r="X20" i="19"/>
  <c r="W23" i="19"/>
  <c r="U23" i="19"/>
  <c r="AB17" i="19"/>
  <c r="AC26" i="19"/>
  <c r="W24" i="19"/>
  <c r="AG27" i="19"/>
  <c r="S22" i="19"/>
  <c r="S26" i="19"/>
  <c r="AB30" i="19"/>
  <c r="AB34" i="19"/>
  <c r="S12" i="19"/>
  <c r="X14" i="19"/>
  <c r="V14" i="19"/>
  <c r="T13" i="19"/>
  <c r="T29" i="19"/>
  <c r="T18" i="19"/>
  <c r="AC24" i="19"/>
  <c r="AB28" i="19"/>
  <c r="AE35" i="19"/>
  <c r="AG35" i="19"/>
  <c r="U27" i="19"/>
  <c r="V27" i="19"/>
  <c r="W31" i="19"/>
  <c r="W35" i="19"/>
  <c r="U35" i="19"/>
  <c r="S19" i="19"/>
  <c r="AB10" i="19"/>
  <c r="AB12" i="18"/>
  <c r="AC12" i="18"/>
  <c r="S18" i="18"/>
  <c r="AG21" i="18"/>
  <c r="AC20" i="18"/>
  <c r="T29" i="18"/>
  <c r="AC34" i="18"/>
  <c r="T22" i="18"/>
  <c r="S9" i="18"/>
  <c r="T9" i="18"/>
  <c r="AB13" i="18"/>
  <c r="AD13" i="18"/>
  <c r="W14" i="18"/>
  <c r="V14" i="18"/>
  <c r="AE22" i="18"/>
  <c r="AG22" i="18"/>
  <c r="T13" i="18"/>
  <c r="T17" i="18"/>
  <c r="W17" i="18"/>
  <c r="S21" i="18"/>
  <c r="S25" i="18"/>
  <c r="T25" i="18"/>
  <c r="AB35" i="18"/>
  <c r="AG23" i="18"/>
  <c r="AF23" i="18"/>
  <c r="AB32" i="18"/>
  <c r="S27" i="18"/>
  <c r="U27" i="18"/>
  <c r="S31" i="18"/>
  <c r="S35" i="18"/>
  <c r="AE8" i="18"/>
  <c r="AD8" i="18"/>
  <c r="T11" i="18"/>
  <c r="W11" i="18"/>
  <c r="S12" i="18"/>
  <c r="V12" i="18"/>
  <c r="AG16" i="18"/>
  <c r="AD16" i="18"/>
  <c r="AF24" i="18"/>
  <c r="AG24" i="18"/>
  <c r="AF27" i="18"/>
  <c r="AG27" i="18"/>
  <c r="S10" i="18"/>
  <c r="AD14" i="18"/>
  <c r="AB15" i="18"/>
  <c r="AE15" i="18"/>
  <c r="AD17" i="18"/>
  <c r="AE17" i="18"/>
  <c r="AD18" i="18"/>
  <c r="AF18" i="18"/>
  <c r="AB19" i="18"/>
  <c r="S32" i="18"/>
  <c r="T24" i="18"/>
  <c r="T33" i="18"/>
  <c r="AB29" i="18"/>
  <c r="AB33" i="18"/>
  <c r="S16" i="18"/>
  <c r="W8" i="18"/>
  <c r="V8" i="18"/>
  <c r="X28" i="18"/>
  <c r="AC25" i="18"/>
  <c r="AF28" i="18"/>
  <c r="AB30" i="18"/>
  <c r="AD30" i="18"/>
  <c r="AC9" i="18"/>
  <c r="AC10" i="18"/>
  <c r="AF10" i="18"/>
  <c r="AC11" i="18"/>
  <c r="W15" i="18"/>
  <c r="T19" i="18"/>
  <c r="AB31" i="18"/>
  <c r="S20" i="18"/>
  <c r="S26" i="18"/>
  <c r="W23" i="18"/>
  <c r="X30" i="18"/>
  <c r="S30" i="18"/>
  <c r="X34" i="18"/>
  <c r="V34" i="18"/>
  <c r="U28" i="17"/>
  <c r="W28" i="17"/>
  <c r="S21" i="17"/>
  <c r="X28" i="7"/>
  <c r="AF37" i="7"/>
  <c r="AD8" i="13"/>
  <c r="AF11" i="7"/>
  <c r="X11" i="7"/>
  <c r="AC16" i="7"/>
  <c r="U10" i="9"/>
  <c r="AF19" i="7"/>
  <c r="AE27" i="7"/>
  <c r="AB15" i="7"/>
  <c r="S17" i="7"/>
  <c r="X29" i="7"/>
  <c r="X33" i="7"/>
  <c r="AF14" i="7"/>
  <c r="AF22" i="7"/>
  <c r="AG26" i="7"/>
  <c r="AG30" i="7"/>
  <c r="W25" i="7"/>
  <c r="V37" i="7"/>
  <c r="V17" i="7"/>
  <c r="AG8" i="13"/>
  <c r="AB11" i="7"/>
  <c r="W26" i="7"/>
  <c r="V22" i="7"/>
  <c r="U35" i="7"/>
  <c r="AB24" i="7"/>
  <c r="T11" i="7"/>
  <c r="AE10" i="7"/>
  <c r="U14" i="7"/>
  <c r="S26" i="7"/>
  <c r="AE17" i="20"/>
  <c r="AC21" i="20"/>
  <c r="W32" i="20"/>
  <c r="T32" i="20"/>
  <c r="AE34" i="20"/>
  <c r="AG8" i="20"/>
  <c r="AC22" i="20"/>
  <c r="AE16" i="20"/>
  <c r="AF20" i="20"/>
  <c r="U33" i="20"/>
  <c r="V27" i="20"/>
  <c r="S35" i="20"/>
  <c r="AE11" i="20"/>
  <c r="U11" i="20"/>
  <c r="AC14" i="20"/>
  <c r="AG19" i="20"/>
  <c r="T13" i="20"/>
  <c r="U21" i="20"/>
  <c r="X22" i="20"/>
  <c r="V26" i="20"/>
  <c r="AF12" i="20"/>
  <c r="T15" i="20"/>
  <c r="V19" i="20"/>
  <c r="W16" i="20"/>
  <c r="T20" i="20"/>
  <c r="AF26" i="20"/>
  <c r="AC23" i="20"/>
  <c r="W25" i="20"/>
  <c r="X30" i="20"/>
  <c r="AC10" i="20"/>
  <c r="AF9" i="19"/>
  <c r="AC8" i="19"/>
  <c r="AD16" i="19"/>
  <c r="AC20" i="19"/>
  <c r="W25" i="19"/>
  <c r="W32" i="19"/>
  <c r="T32" i="19"/>
  <c r="AG32" i="19"/>
  <c r="AC29" i="19"/>
  <c r="AD33" i="19"/>
  <c r="AD11" i="19"/>
  <c r="AG14" i="19"/>
  <c r="AG12" i="19"/>
  <c r="AF15" i="19"/>
  <c r="AC19" i="19"/>
  <c r="S17" i="19"/>
  <c r="AF22" i="19"/>
  <c r="AE22" i="19"/>
  <c r="AB31" i="19"/>
  <c r="X28" i="19"/>
  <c r="S33" i="19"/>
  <c r="X34" i="19"/>
  <c r="S8" i="19"/>
  <c r="X11" i="19"/>
  <c r="AG21" i="19"/>
  <c r="S10" i="19"/>
  <c r="V9" i="19"/>
  <c r="U20" i="19"/>
  <c r="S23" i="19"/>
  <c r="X23" i="19"/>
  <c r="AE17" i="19"/>
  <c r="AB26" i="19"/>
  <c r="V24" i="19"/>
  <c r="T24" i="19"/>
  <c r="AD27" i="19"/>
  <c r="T22" i="19"/>
  <c r="X26" i="19"/>
  <c r="AE30" i="19"/>
  <c r="AE34" i="19"/>
  <c r="W14" i="19"/>
  <c r="S13" i="19"/>
  <c r="X29" i="19"/>
  <c r="AD24" i="19"/>
  <c r="AD28" i="19"/>
  <c r="X27" i="19"/>
  <c r="S35" i="19"/>
  <c r="X19" i="19"/>
  <c r="AD21" i="18"/>
  <c r="U29" i="18"/>
  <c r="AF34" i="18"/>
  <c r="AD34" i="18"/>
  <c r="S14" i="18"/>
  <c r="T14" i="18"/>
  <c r="S13" i="18"/>
  <c r="T21" i="18"/>
  <c r="U21" i="18"/>
  <c r="AG35" i="18"/>
  <c r="AD23" i="18"/>
  <c r="T27" i="18"/>
  <c r="X31" i="18"/>
  <c r="U11" i="18"/>
  <c r="X12" i="18"/>
  <c r="AC16" i="18"/>
  <c r="AF16" i="18"/>
  <c r="AB27" i="18"/>
  <c r="X10" i="18"/>
  <c r="AD15" i="18"/>
  <c r="AG18" i="18"/>
  <c r="AG19" i="18"/>
  <c r="V32" i="18"/>
  <c r="X32" i="18"/>
  <c r="V24" i="18"/>
  <c r="AG29" i="18"/>
  <c r="X8" i="18"/>
  <c r="T28" i="18"/>
  <c r="AG30" i="18"/>
  <c r="AF9" i="18"/>
  <c r="AE10" i="18"/>
  <c r="AF11" i="18"/>
  <c r="T26" i="18"/>
  <c r="AG26" i="18"/>
  <c r="AB26" i="18"/>
  <c r="U30" i="18"/>
  <c r="V30" i="18"/>
  <c r="W34" i="18"/>
  <c r="V28" i="17"/>
  <c r="T21" i="17"/>
  <c r="W13" i="17"/>
  <c r="U16" i="17"/>
  <c r="S31" i="17"/>
  <c r="X35" i="17"/>
  <c r="X20" i="17"/>
  <c r="S20" i="17"/>
  <c r="X25" i="17"/>
  <c r="U15" i="17"/>
  <c r="T19" i="17"/>
  <c r="W23" i="17"/>
  <c r="V23" i="17"/>
  <c r="T14" i="17"/>
  <c r="W18" i="17"/>
  <c r="V22" i="17"/>
  <c r="U22" i="17"/>
  <c r="X24" i="17"/>
  <c r="S11" i="17"/>
  <c r="S34" i="17"/>
  <c r="U29" i="17"/>
  <c r="T29" i="17"/>
  <c r="W33" i="17"/>
  <c r="V37" i="17"/>
  <c r="U10" i="17"/>
  <c r="T26" i="17"/>
  <c r="V17" i="17"/>
  <c r="X30" i="17"/>
  <c r="AE23" i="17"/>
  <c r="AG23" i="17"/>
  <c r="AG19" i="17"/>
  <c r="AB25" i="17"/>
  <c r="AD28" i="17"/>
  <c r="AB28" i="17"/>
  <c r="AD29" i="17"/>
  <c r="AG29" i="17"/>
  <c r="AE37" i="17"/>
  <c r="AC34" i="17"/>
  <c r="AF16" i="17"/>
  <c r="AE11" i="17"/>
  <c r="AG11" i="17"/>
  <c r="AC14" i="17"/>
  <c r="AE14" i="17"/>
  <c r="AG22" i="17"/>
  <c r="AD22" i="17"/>
  <c r="AB31" i="17"/>
  <c r="AC13" i="17"/>
  <c r="AC21" i="17"/>
  <c r="AE21" i="17"/>
  <c r="AC26" i="17"/>
  <c r="AG30" i="17"/>
  <c r="AC24" i="17"/>
  <c r="AD27" i="17"/>
  <c r="AB33" i="17"/>
  <c r="AC33" i="17"/>
  <c r="AE32" i="17"/>
  <c r="AD32" i="17"/>
  <c r="AF15" i="17"/>
  <c r="AG10" i="17"/>
  <c r="AB35" i="17"/>
  <c r="AB10" i="16"/>
  <c r="AD16" i="16"/>
  <c r="AB16" i="16"/>
  <c r="AD10" i="16"/>
  <c r="X11" i="16"/>
  <c r="T20" i="16"/>
  <c r="S20" i="16"/>
  <c r="AE36" i="16"/>
  <c r="AG36" i="16"/>
  <c r="X16" i="16"/>
  <c r="T12" i="16"/>
  <c r="AE22" i="16"/>
  <c r="AC37" i="16"/>
  <c r="AC24" i="16"/>
  <c r="AB29" i="16"/>
  <c r="AC21" i="16"/>
  <c r="AC14" i="16"/>
  <c r="X19" i="16"/>
  <c r="AE33" i="16"/>
  <c r="AB33" i="16"/>
  <c r="AG15" i="16"/>
  <c r="AC11" i="16"/>
  <c r="AF11" i="16"/>
  <c r="AG20" i="16"/>
  <c r="U23" i="16"/>
  <c r="AD26" i="16"/>
  <c r="AF26" i="16"/>
  <c r="AG28" i="16"/>
  <c r="AB30" i="16"/>
  <c r="AE34" i="16"/>
  <c r="AG31" i="16"/>
  <c r="AC35" i="16"/>
  <c r="AE17" i="16"/>
  <c r="AC17" i="16"/>
  <c r="U24" i="16"/>
  <c r="S28" i="16"/>
  <c r="W22" i="16"/>
  <c r="W21" i="16"/>
  <c r="U21" i="16"/>
  <c r="AG19" i="16"/>
  <c r="AB19" i="16"/>
  <c r="AC23" i="16"/>
  <c r="AE23" i="16"/>
  <c r="V26" i="16"/>
  <c r="T26" i="16"/>
  <c r="W33" i="16"/>
  <c r="T33" i="16"/>
  <c r="X25" i="16"/>
  <c r="U31" i="16"/>
  <c r="S31" i="16"/>
  <c r="S35" i="16"/>
  <c r="T36" i="16"/>
  <c r="AF9" i="15"/>
  <c r="U13" i="15"/>
  <c r="AF21" i="15"/>
  <c r="T27" i="15"/>
  <c r="AD20" i="15"/>
  <c r="AE28" i="15"/>
  <c r="AG28" i="15"/>
  <c r="AB32" i="15"/>
  <c r="AE36" i="15"/>
  <c r="AG36" i="15"/>
  <c r="W31" i="15"/>
  <c r="X35" i="15"/>
  <c r="AB13" i="15"/>
  <c r="AC13" i="15"/>
  <c r="AE11" i="15"/>
  <c r="W22" i="15"/>
  <c r="X20" i="15"/>
  <c r="V20" i="15"/>
  <c r="AD22" i="15"/>
  <c r="AD27" i="15"/>
  <c r="AB27" i="15"/>
  <c r="T21" i="15"/>
  <c r="V25" i="15"/>
  <c r="V29" i="15"/>
  <c r="X29" i="15"/>
  <c r="S33" i="15"/>
  <c r="AC15" i="15"/>
  <c r="AD19" i="15"/>
  <c r="AE16" i="15"/>
  <c r="AG16" i="15"/>
  <c r="AE17" i="15"/>
  <c r="AC14" i="15"/>
  <c r="AD14" i="15"/>
  <c r="AF18" i="15"/>
  <c r="AG23" i="15"/>
  <c r="W26" i="15"/>
  <c r="U26" i="15"/>
  <c r="AB31" i="15"/>
  <c r="X32" i="15"/>
  <c r="S36" i="15"/>
  <c r="AE12" i="15"/>
  <c r="V9" i="15"/>
  <c r="X9" i="15"/>
  <c r="W16" i="15"/>
  <c r="U17" i="15"/>
  <c r="S17" i="15"/>
  <c r="T14" i="15"/>
  <c r="U18" i="15"/>
  <c r="W18" i="15"/>
  <c r="V11" i="15"/>
  <c r="V15" i="15"/>
  <c r="X19" i="15"/>
  <c r="AF26" i="15"/>
  <c r="S28" i="15"/>
  <c r="X30" i="15"/>
  <c r="AG30" i="15"/>
  <c r="AE34" i="15"/>
  <c r="S10" i="15"/>
  <c r="W17" i="14"/>
  <c r="AC24" i="14"/>
  <c r="W21" i="14"/>
  <c r="AB17" i="14"/>
  <c r="V15" i="14"/>
  <c r="V19" i="14"/>
  <c r="V25" i="14"/>
  <c r="W25" i="14"/>
  <c r="AE27" i="14"/>
  <c r="AG27" i="14"/>
  <c r="X30" i="14"/>
  <c r="W23" i="14"/>
  <c r="U27" i="14"/>
  <c r="AD31" i="14"/>
  <c r="AB31" i="14"/>
  <c r="V35" i="14"/>
  <c r="T35" i="14"/>
  <c r="W29" i="14"/>
  <c r="U29" i="14"/>
  <c r="U33" i="14"/>
  <c r="X37" i="14"/>
  <c r="AF11" i="14"/>
  <c r="AF15" i="14"/>
  <c r="AE19" i="14"/>
  <c r="AG19" i="14"/>
  <c r="W22" i="14"/>
  <c r="W18" i="14"/>
  <c r="S24" i="14"/>
  <c r="U24" i="14"/>
  <c r="AF28" i="14"/>
  <c r="AC35" i="14"/>
  <c r="S14" i="14"/>
  <c r="AD13" i="14"/>
  <c r="AF13" i="14"/>
  <c r="AB10" i="14"/>
  <c r="W10" i="14"/>
  <c r="S16" i="14"/>
  <c r="U20" i="14"/>
  <c r="AB20" i="14"/>
  <c r="W31" i="14"/>
  <c r="AD25" i="14"/>
  <c r="AD29" i="14"/>
  <c r="U32" i="14"/>
  <c r="W32" i="14"/>
  <c r="V36" i="14"/>
  <c r="AD16" i="14"/>
  <c r="AG16" i="14"/>
  <c r="AD14" i="14"/>
  <c r="U26" i="14"/>
  <c r="AF22" i="14"/>
  <c r="AD26" i="14"/>
  <c r="AF30" i="14"/>
  <c r="V34" i="14"/>
  <c r="X34" i="14"/>
  <c r="AB32" i="14"/>
  <c r="AE36" i="14"/>
  <c r="AD12" i="14"/>
  <c r="AF12" i="14"/>
  <c r="U13" i="14"/>
  <c r="S11" i="14"/>
  <c r="X11" i="14"/>
  <c r="V14" i="13"/>
  <c r="AG24" i="13"/>
  <c r="AD24" i="13"/>
  <c r="T22" i="13"/>
  <c r="V34" i="13"/>
  <c r="W13" i="13"/>
  <c r="AG28" i="13"/>
  <c r="AC28" i="13"/>
  <c r="AE21" i="13"/>
  <c r="AG27" i="13"/>
  <c r="AC27" i="13"/>
  <c r="V24" i="13"/>
  <c r="AE32" i="13"/>
  <c r="AF32" i="13"/>
  <c r="AE31" i="13"/>
  <c r="AD31" i="13"/>
  <c r="AG30" i="13"/>
  <c r="AD12" i="13"/>
  <c r="AB12" i="13"/>
  <c r="S11" i="13"/>
  <c r="T15" i="13"/>
  <c r="U15" i="13"/>
  <c r="T18" i="13"/>
  <c r="AE23" i="13"/>
  <c r="W33" i="13"/>
  <c r="W16" i="13"/>
  <c r="AF19" i="13"/>
  <c r="T17" i="13"/>
  <c r="AF22" i="13"/>
  <c r="AF25" i="13"/>
  <c r="AG26" i="13"/>
  <c r="T27" i="13"/>
  <c r="W27" i="13"/>
  <c r="V31" i="13"/>
  <c r="V35" i="13"/>
  <c r="V10" i="13"/>
  <c r="V19" i="13"/>
  <c r="X30" i="13"/>
  <c r="AD15" i="13"/>
  <c r="AC13" i="13"/>
  <c r="AF10" i="13"/>
  <c r="AE20" i="13"/>
  <c r="AC20" i="13"/>
  <c r="AC17" i="13"/>
  <c r="AG18" i="13"/>
  <c r="W26" i="13"/>
  <c r="AF29" i="13"/>
  <c r="AG33" i="13"/>
  <c r="AB33" i="13"/>
  <c r="S17" i="12"/>
  <c r="T17" i="12"/>
  <c r="S11" i="12"/>
  <c r="AD13" i="12"/>
  <c r="AB13" i="12"/>
  <c r="AG15" i="12"/>
  <c r="V24" i="12"/>
  <c r="U24" i="12"/>
  <c r="X30" i="12"/>
  <c r="AD32" i="12"/>
  <c r="AE9" i="12"/>
  <c r="V25" i="12"/>
  <c r="S25" i="12"/>
  <c r="AF20" i="12"/>
  <c r="AB24" i="12"/>
  <c r="T22" i="12"/>
  <c r="S23" i="12"/>
  <c r="AE27" i="12"/>
  <c r="AB31" i="12"/>
  <c r="AC31" i="12"/>
  <c r="AD35" i="12"/>
  <c r="AE35" i="12"/>
  <c r="AG34" i="12"/>
  <c r="AF19" i="12"/>
  <c r="AD17" i="12"/>
  <c r="AB17" i="12"/>
  <c r="AB18" i="12"/>
  <c r="AB33" i="12"/>
  <c r="T28" i="12"/>
  <c r="W32" i="12"/>
  <c r="S31" i="12"/>
  <c r="U35" i="12"/>
  <c r="W8" i="12"/>
  <c r="U8" i="12"/>
  <c r="AG14" i="12"/>
  <c r="X19" i="12"/>
  <c r="V19" i="12"/>
  <c r="X27" i="12"/>
  <c r="AC28" i="12"/>
  <c r="V13" i="12"/>
  <c r="T13" i="12"/>
  <c r="S10" i="12"/>
  <c r="S15" i="12"/>
  <c r="X12" i="12"/>
  <c r="U12" i="12"/>
  <c r="X16" i="12"/>
  <c r="AF30" i="12"/>
  <c r="T21" i="12"/>
  <c r="AF21" i="12"/>
  <c r="AG25" i="12"/>
  <c r="AB22" i="12"/>
  <c r="AE22" i="12"/>
  <c r="AD26" i="12"/>
  <c r="W29" i="12"/>
  <c r="V29" i="12"/>
  <c r="AD16" i="11"/>
  <c r="AF20" i="11"/>
  <c r="W18" i="11"/>
  <c r="U24" i="11"/>
  <c r="T24" i="11"/>
  <c r="AB22" i="11"/>
  <c r="AC22" i="11"/>
  <c r="AB26" i="11"/>
  <c r="AC26" i="11"/>
  <c r="AF30" i="11"/>
  <c r="AG24" i="11"/>
  <c r="AD28" i="11"/>
  <c r="AB28" i="11"/>
  <c r="AC21" i="11"/>
  <c r="AE21" i="11"/>
  <c r="AF25" i="11"/>
  <c r="AB32" i="11"/>
  <c r="AG36" i="11"/>
  <c r="AF12" i="11"/>
  <c r="S17" i="11"/>
  <c r="X17" i="11"/>
  <c r="AE23" i="11"/>
  <c r="AB23" i="11"/>
  <c r="AB15" i="11"/>
  <c r="AE19" i="11"/>
  <c r="S23" i="11"/>
  <c r="U27" i="11"/>
  <c r="S21" i="11"/>
  <c r="V25" i="11"/>
  <c r="T22" i="11"/>
  <c r="S26" i="11"/>
  <c r="X29" i="11"/>
  <c r="S33" i="11"/>
  <c r="X37" i="11"/>
  <c r="S11" i="11"/>
  <c r="AG14" i="11"/>
  <c r="AF18" i="11"/>
  <c r="X12" i="11"/>
  <c r="V12" i="11"/>
  <c r="W16" i="11"/>
  <c r="V20" i="11"/>
  <c r="AD27" i="11"/>
  <c r="AB27" i="11"/>
  <c r="AB37" i="11"/>
  <c r="AG37" i="11"/>
  <c r="AC35" i="11"/>
  <c r="AB10" i="11"/>
  <c r="U10" i="11"/>
  <c r="S10" i="11"/>
  <c r="U15" i="11"/>
  <c r="T19" i="11"/>
  <c r="AC29" i="11"/>
  <c r="AD29" i="11"/>
  <c r="T28" i="11"/>
  <c r="W34" i="11"/>
  <c r="U34" i="11"/>
  <c r="T31" i="11"/>
  <c r="U35" i="11"/>
  <c r="W35" i="11"/>
  <c r="W32" i="11"/>
  <c r="U36" i="11"/>
  <c r="S36" i="11"/>
  <c r="AF15" i="10"/>
  <c r="AC15" i="10"/>
  <c r="AD19" i="10"/>
  <c r="AD20" i="10"/>
  <c r="AB20" i="10"/>
  <c r="T24" i="10"/>
  <c r="AF35" i="10"/>
  <c r="V31" i="10"/>
  <c r="U31" i="10"/>
  <c r="T21" i="10"/>
  <c r="V21" i="10"/>
  <c r="V25" i="10"/>
  <c r="W25" i="10"/>
  <c r="AB37" i="10"/>
  <c r="AF32" i="10"/>
  <c r="AD32" i="10"/>
  <c r="S12" i="10"/>
  <c r="W14" i="10"/>
  <c r="T10" i="10"/>
  <c r="T16" i="10"/>
  <c r="W20" i="10"/>
  <c r="AB25" i="10"/>
  <c r="AD25" i="10"/>
  <c r="AC17" i="10"/>
  <c r="AB21" i="10"/>
  <c r="AG21" i="10"/>
  <c r="AC18" i="10"/>
  <c r="AE18" i="10"/>
  <c r="T22" i="10"/>
  <c r="AC26" i="10"/>
  <c r="W34" i="10"/>
  <c r="T29" i="10"/>
  <c r="W29" i="10"/>
  <c r="W33" i="10"/>
  <c r="U33" i="10"/>
  <c r="AE11" i="10"/>
  <c r="AG11" i="10"/>
  <c r="AE16" i="10"/>
  <c r="AD16" i="10"/>
  <c r="AB13" i="10"/>
  <c r="U13" i="10"/>
  <c r="S13" i="10"/>
  <c r="V18" i="10"/>
  <c r="AC22" i="10"/>
  <c r="U15" i="10"/>
  <c r="U19" i="10"/>
  <c r="AE30" i="10"/>
  <c r="AC33" i="10"/>
  <c r="AD31" i="10"/>
  <c r="AG27" i="10"/>
  <c r="W30" i="10"/>
  <c r="U30" i="10"/>
  <c r="W11" i="10"/>
  <c r="AD12" i="10"/>
  <c r="AB12" i="10"/>
  <c r="AG29" i="10"/>
  <c r="AC29" i="10"/>
  <c r="U27" i="10"/>
  <c r="T27" i="10"/>
  <c r="T23" i="10"/>
  <c r="W26" i="10"/>
  <c r="V26" i="10"/>
  <c r="AG34" i="10"/>
  <c r="AD34" i="10"/>
  <c r="W35" i="10"/>
  <c r="W28" i="10"/>
  <c r="S36" i="10"/>
  <c r="AC24" i="10"/>
  <c r="AB24" i="10"/>
  <c r="AD28" i="10"/>
  <c r="AF10" i="10"/>
  <c r="AE14" i="9"/>
  <c r="AG14" i="9"/>
  <c r="S15" i="9"/>
  <c r="S22" i="9"/>
  <c r="AD15" i="9"/>
  <c r="AC19" i="9"/>
  <c r="X13" i="9"/>
  <c r="S13" i="9"/>
  <c r="S17" i="9"/>
  <c r="X21" i="9"/>
  <c r="V27" i="9"/>
  <c r="T27" i="9"/>
  <c r="AE34" i="9"/>
  <c r="AC34" i="9"/>
  <c r="AC31" i="9"/>
  <c r="AF31" i="9"/>
  <c r="AF35" i="9"/>
  <c r="AE13" i="9"/>
  <c r="X16" i="9"/>
  <c r="U20" i="9"/>
  <c r="S20" i="9"/>
  <c r="AC22" i="9"/>
  <c r="W26" i="9"/>
  <c r="S31" i="9"/>
  <c r="AG23" i="9"/>
  <c r="AB23" i="9"/>
  <c r="AB27" i="9"/>
  <c r="AG24" i="9"/>
  <c r="AC28" i="9"/>
  <c r="AD28" i="9"/>
  <c r="V34" i="9"/>
  <c r="T34" i="9"/>
  <c r="U35" i="9"/>
  <c r="S35" i="9"/>
  <c r="V36" i="9"/>
  <c r="AF11" i="9"/>
  <c r="U11" i="9"/>
  <c r="S11" i="9"/>
  <c r="AF17" i="9"/>
  <c r="V23" i="9"/>
  <c r="S23" i="9"/>
  <c r="V30" i="9"/>
  <c r="X30" i="9"/>
  <c r="X24" i="9"/>
  <c r="S24" i="9"/>
  <c r="X28" i="9"/>
  <c r="U25" i="9"/>
  <c r="AF29" i="9"/>
  <c r="AC29" i="9"/>
  <c r="AC36" i="9"/>
  <c r="W18" i="9"/>
  <c r="AG16" i="9"/>
  <c r="AD16" i="9"/>
  <c r="AC20" i="9"/>
  <c r="AD26" i="9"/>
  <c r="AB26" i="9"/>
  <c r="AC33" i="9"/>
  <c r="AF37" i="9"/>
  <c r="W29" i="9"/>
  <c r="U33" i="9"/>
  <c r="X37" i="9"/>
  <c r="AF21" i="8"/>
  <c r="AD11" i="8"/>
  <c r="U12" i="8"/>
  <c r="S29" i="8"/>
  <c r="AF19" i="8"/>
  <c r="X13" i="8"/>
  <c r="S13" i="8"/>
  <c r="T21" i="8"/>
  <c r="X27" i="8"/>
  <c r="AE24" i="8"/>
  <c r="AD28" i="8"/>
  <c r="AE34" i="8"/>
  <c r="AC34" i="8"/>
  <c r="AF31" i="8"/>
  <c r="AD35" i="8"/>
  <c r="U14" i="8"/>
  <c r="V14" i="8"/>
  <c r="AF37" i="8"/>
  <c r="AD37" i="8"/>
  <c r="S30" i="8"/>
  <c r="W33" i="8"/>
  <c r="AD15" i="8"/>
  <c r="AG15" i="8"/>
  <c r="AC14" i="8"/>
  <c r="AE18" i="8"/>
  <c r="AC18" i="8"/>
  <c r="U20" i="8"/>
  <c r="S20" i="8"/>
  <c r="X24" i="8"/>
  <c r="AG27" i="8"/>
  <c r="AE27" i="8"/>
  <c r="U34" i="8"/>
  <c r="X25" i="8"/>
  <c r="AE33" i="8"/>
  <c r="AG33" i="8"/>
  <c r="U31" i="8"/>
  <c r="W31" i="8"/>
  <c r="U32" i="8"/>
  <c r="W32" i="8"/>
  <c r="V36" i="8"/>
  <c r="X11" i="8"/>
  <c r="U11" i="8"/>
  <c r="AF23" i="8"/>
  <c r="AG23" i="8"/>
  <c r="AF20" i="8"/>
  <c r="AD20" i="8"/>
  <c r="W37" i="8"/>
  <c r="X15" i="8"/>
  <c r="S19" i="8"/>
  <c r="U28" i="8"/>
  <c r="S28" i="8"/>
  <c r="AC32" i="8"/>
  <c r="AD32" i="8"/>
  <c r="AF36" i="8"/>
  <c r="V10" i="9"/>
  <c r="AG13" i="7"/>
  <c r="V8" i="20"/>
  <c r="X18" i="7"/>
  <c r="AE23" i="7"/>
  <c r="W23" i="7"/>
  <c r="AG28" i="7"/>
  <c r="U17" i="16"/>
  <c r="AB23" i="7"/>
  <c r="T26" i="7"/>
  <c r="U18" i="7"/>
  <c r="X13" i="7"/>
  <c r="U17" i="7"/>
  <c r="T25" i="7"/>
  <c r="X37" i="7"/>
  <c r="AF18" i="7"/>
  <c r="AB26" i="7"/>
  <c r="AE30" i="7"/>
  <c r="T33" i="7"/>
  <c r="AC18" i="7"/>
  <c r="W37" i="7"/>
  <c r="T37" i="7"/>
  <c r="AE14" i="7"/>
  <c r="S13" i="7"/>
  <c r="V26" i="7"/>
  <c r="S14" i="7"/>
  <c r="AE35" i="7"/>
  <c r="AC23" i="7"/>
  <c r="AE11" i="7"/>
  <c r="AG13" i="20"/>
  <c r="AE21" i="20"/>
  <c r="S32" i="20"/>
  <c r="T29" i="20"/>
  <c r="W24" i="20"/>
  <c r="AG30" i="20"/>
  <c r="U10" i="20"/>
  <c r="AB8" i="20"/>
  <c r="AF25" i="20"/>
  <c r="U12" i="20"/>
  <c r="AB14" i="20"/>
  <c r="AC18" i="20"/>
  <c r="AB19" i="20"/>
  <c r="T17" i="20"/>
  <c r="T22" i="20"/>
  <c r="AB24" i="20"/>
  <c r="AD28" i="20"/>
  <c r="AD33" i="20"/>
  <c r="S15" i="20"/>
  <c r="U15" i="20"/>
  <c r="U16" i="20"/>
  <c r="W20" i="20"/>
  <c r="AB26" i="20"/>
  <c r="S25" i="20"/>
  <c r="V30" i="20"/>
  <c r="X34" i="20"/>
  <c r="AF10" i="20"/>
  <c r="AB15" i="20"/>
  <c r="AF8" i="19"/>
  <c r="V21" i="19"/>
  <c r="AE16" i="19"/>
  <c r="AF20" i="19"/>
  <c r="S25" i="19"/>
  <c r="AE32" i="19"/>
  <c r="AB32" i="19"/>
  <c r="AE29" i="19"/>
  <c r="AB14" i="19"/>
  <c r="S15" i="19"/>
  <c r="X15" i="19"/>
  <c r="AD13" i="19"/>
  <c r="AB12" i="19"/>
  <c r="AD15" i="19"/>
  <c r="AB19" i="19"/>
  <c r="V17" i="19"/>
  <c r="AB22" i="19"/>
  <c r="AG23" i="19"/>
  <c r="AG25" i="19"/>
  <c r="U33" i="19"/>
  <c r="V30" i="19"/>
  <c r="T34" i="19"/>
  <c r="U8" i="19"/>
  <c r="V11" i="19"/>
  <c r="T11" i="19"/>
  <c r="T16" i="19"/>
  <c r="V23" i="19"/>
  <c r="AF27" i="19"/>
  <c r="AC27" i="19"/>
  <c r="T26" i="19"/>
  <c r="AG30" i="19"/>
  <c r="U13" i="19"/>
  <c r="U29" i="19"/>
  <c r="W18" i="19"/>
  <c r="U18" i="19"/>
  <c r="AE28" i="19"/>
  <c r="AC28" i="19"/>
  <c r="AD35" i="19"/>
  <c r="S27" i="19"/>
  <c r="X31" i="19"/>
  <c r="V35" i="19"/>
  <c r="V19" i="19"/>
  <c r="T19" i="19"/>
  <c r="AG10" i="19"/>
  <c r="AF21" i="18"/>
  <c r="AC21" i="18"/>
  <c r="AB34" i="18"/>
  <c r="X22" i="18"/>
  <c r="U9" i="18"/>
  <c r="X14" i="18"/>
  <c r="W13" i="18"/>
  <c r="U13" i="18"/>
  <c r="S17" i="18"/>
  <c r="V25" i="18"/>
  <c r="AE35" i="18"/>
  <c r="AC35" i="18"/>
  <c r="AG32" i="18"/>
  <c r="T31" i="18"/>
  <c r="X35" i="18"/>
  <c r="AG8" i="18"/>
  <c r="T12" i="18"/>
  <c r="AE16" i="18"/>
  <c r="AC24" i="18"/>
  <c r="AE27" i="18"/>
  <c r="U10" i="18"/>
  <c r="AF17" i="18"/>
  <c r="AE18" i="18"/>
  <c r="AB18" i="18"/>
  <c r="AC19" i="18"/>
  <c r="W24" i="18"/>
  <c r="S33" i="18"/>
  <c r="AC29" i="18"/>
  <c r="AG33" i="18"/>
  <c r="V16" i="18"/>
  <c r="T8" i="18"/>
  <c r="W28" i="18"/>
  <c r="AF25" i="18"/>
  <c r="AC30" i="18"/>
  <c r="AE9" i="18"/>
  <c r="AB9" i="18"/>
  <c r="AB11" i="18"/>
  <c r="U15" i="18"/>
  <c r="S19" i="18"/>
  <c r="X20" i="18"/>
  <c r="X26" i="18"/>
  <c r="T23" i="18"/>
  <c r="AC26" i="18"/>
  <c r="U34" i="18"/>
  <c r="U21" i="17"/>
  <c r="U13" i="17"/>
  <c r="T13" i="17"/>
  <c r="T31" i="17"/>
  <c r="V31" i="17"/>
  <c r="U35" i="17"/>
  <c r="U20" i="17"/>
  <c r="W20" i="17"/>
  <c r="S12" i="17"/>
  <c r="V25" i="17"/>
  <c r="S15" i="17"/>
  <c r="U19" i="17"/>
  <c r="T23" i="17"/>
  <c r="U14" i="17"/>
  <c r="T18" i="17"/>
  <c r="S22" i="17"/>
  <c r="W27" i="17"/>
  <c r="V27" i="17"/>
  <c r="V32" i="17"/>
  <c r="W11" i="17"/>
  <c r="V11" i="17"/>
  <c r="S36" i="17"/>
  <c r="W34" i="17"/>
  <c r="U33" i="17"/>
  <c r="T33" i="17"/>
  <c r="S37" i="17"/>
  <c r="S10" i="17"/>
  <c r="X26" i="17"/>
  <c r="W17" i="17"/>
  <c r="V30" i="17"/>
  <c r="U30" i="17"/>
  <c r="AC23" i="17"/>
  <c r="AF19" i="17"/>
  <c r="AD25" i="17"/>
  <c r="AF25" i="17"/>
  <c r="AC28" i="17"/>
  <c r="AF37" i="17"/>
  <c r="AG37" i="17"/>
  <c r="AE34" i="17"/>
  <c r="AD34" i="17"/>
  <c r="AF11" i="17"/>
  <c r="AB18" i="17"/>
  <c r="AC22" i="17"/>
  <c r="AE22" i="17"/>
  <c r="AE31" i="17"/>
  <c r="AD13" i="17"/>
  <c r="AE13" i="17"/>
  <c r="AD21" i="17"/>
  <c r="AB21" i="17"/>
  <c r="AD26" i="17"/>
  <c r="AE30" i="17"/>
  <c r="AB12" i="17"/>
  <c r="AE24" i="17"/>
  <c r="AB24" i="17"/>
  <c r="AE27" i="17"/>
  <c r="AG27" i="17"/>
  <c r="AD33" i="17"/>
  <c r="AE33" i="17"/>
  <c r="AG36" i="17"/>
  <c r="AB36" i="17"/>
  <c r="AB15" i="17"/>
  <c r="AE10" i="17"/>
  <c r="AC20" i="17"/>
  <c r="AB12" i="16"/>
  <c r="V13" i="16"/>
  <c r="AF16" i="16"/>
  <c r="T10" i="16"/>
  <c r="W10" i="16"/>
  <c r="AG16" i="16"/>
  <c r="AD12" i="16"/>
  <c r="U20" i="16"/>
  <c r="U37" i="16"/>
  <c r="AD36" i="16"/>
  <c r="T16" i="16"/>
  <c r="U16" i="16"/>
  <c r="W12" i="16"/>
  <c r="AD22" i="16"/>
  <c r="AD37" i="16"/>
  <c r="AB37" i="16"/>
  <c r="AB24" i="16"/>
  <c r="AF29" i="16"/>
  <c r="AD32" i="16"/>
  <c r="AD21" i="16"/>
  <c r="AG21" i="16"/>
  <c r="AB14" i="16"/>
  <c r="V19" i="16"/>
  <c r="W19" i="16"/>
  <c r="T14" i="16"/>
  <c r="V34" i="16"/>
  <c r="W34" i="16"/>
  <c r="AG33" i="16"/>
  <c r="X15" i="16"/>
  <c r="AD18" i="16"/>
  <c r="AG18" i="16"/>
  <c r="AC15" i="16"/>
  <c r="AD15" i="16"/>
  <c r="AE11" i="16"/>
  <c r="AD11" i="16"/>
  <c r="AE20" i="16"/>
  <c r="AF25" i="16"/>
  <c r="AD25" i="16"/>
  <c r="S23" i="16"/>
  <c r="V29" i="16"/>
  <c r="U29" i="16"/>
  <c r="AC28" i="16"/>
  <c r="AC30" i="16"/>
  <c r="AD34" i="16"/>
  <c r="AB34" i="16"/>
  <c r="AC31" i="16"/>
  <c r="AB35" i="16"/>
  <c r="V18" i="16"/>
  <c r="X18" i="16"/>
  <c r="AG17" i="16"/>
  <c r="AG13" i="16"/>
  <c r="W24" i="16"/>
  <c r="V28" i="16"/>
  <c r="V22" i="16"/>
  <c r="S22" i="16"/>
  <c r="V21" i="16"/>
  <c r="AC19" i="16"/>
  <c r="AF23" i="16"/>
  <c r="V27" i="16"/>
  <c r="X27" i="16"/>
  <c r="S33" i="16"/>
  <c r="AG27" i="16"/>
  <c r="V30" i="16"/>
  <c r="S30" i="16"/>
  <c r="T25" i="16"/>
  <c r="U25" i="16"/>
  <c r="T35" i="16"/>
  <c r="X32" i="16"/>
  <c r="V32" i="16"/>
  <c r="S36" i="16"/>
  <c r="V36" i="16"/>
  <c r="AD9" i="15"/>
  <c r="V13" i="15"/>
  <c r="T13" i="15"/>
  <c r="AC10" i="15"/>
  <c r="AB21" i="15"/>
  <c r="AE21" i="15"/>
  <c r="U27" i="15"/>
  <c r="W27" i="15"/>
  <c r="AF20" i="15"/>
  <c r="AG24" i="15"/>
  <c r="AD24" i="15"/>
  <c r="AC28" i="15"/>
  <c r="AE32" i="15"/>
  <c r="AG32" i="15"/>
  <c r="S31" i="15"/>
  <c r="U31" i="15"/>
  <c r="T35" i="15"/>
  <c r="AD13" i="15"/>
  <c r="AF13" i="15"/>
  <c r="AF11" i="15"/>
  <c r="T22" i="15"/>
  <c r="U22" i="15"/>
  <c r="S20" i="15"/>
  <c r="T20" i="15"/>
  <c r="AC22" i="15"/>
  <c r="AB25" i="15"/>
  <c r="AG25" i="15"/>
  <c r="AE27" i="15"/>
  <c r="S21" i="15"/>
  <c r="X25" i="15"/>
  <c r="T29" i="15"/>
  <c r="V33" i="15"/>
  <c r="X33" i="15"/>
  <c r="AC35" i="15"/>
  <c r="AD35" i="15"/>
  <c r="AD15" i="15"/>
  <c r="AF19" i="15"/>
  <c r="AF16" i="15"/>
  <c r="AG17" i="15"/>
  <c r="AF14" i="15"/>
  <c r="AE18" i="15"/>
  <c r="AD23" i="15"/>
  <c r="AB23" i="15"/>
  <c r="S26" i="15"/>
  <c r="AE31" i="15"/>
  <c r="AG31" i="15"/>
  <c r="AC29" i="15"/>
  <c r="AE29" i="15"/>
  <c r="AG33" i="15"/>
  <c r="T32" i="15"/>
  <c r="V36" i="15"/>
  <c r="AC12" i="15"/>
  <c r="T9" i="15"/>
  <c r="U12" i="15"/>
  <c r="V16" i="15"/>
  <c r="X16" i="15"/>
  <c r="T23" i="15"/>
  <c r="U23" i="15"/>
  <c r="U14" i="15"/>
  <c r="W14" i="15"/>
  <c r="V18" i="15"/>
  <c r="X15" i="15"/>
  <c r="W19" i="15"/>
  <c r="U19" i="15"/>
  <c r="W24" i="15"/>
  <c r="X24" i="15"/>
  <c r="AD26" i="15"/>
  <c r="AB26" i="15"/>
  <c r="V28" i="15"/>
  <c r="X28" i="15"/>
  <c r="W30" i="15"/>
  <c r="V34" i="15"/>
  <c r="X34" i="15"/>
  <c r="AC30" i="15"/>
  <c r="AD30" i="15"/>
  <c r="AG34" i="15"/>
  <c r="V17" i="14"/>
  <c r="S17" i="14"/>
  <c r="V21" i="14"/>
  <c r="AC17" i="14"/>
  <c r="S15" i="14"/>
  <c r="X19" i="14"/>
  <c r="X25" i="14"/>
  <c r="AC27" i="14"/>
  <c r="X27" i="14"/>
  <c r="AF31" i="14"/>
  <c r="S35" i="14"/>
  <c r="X33" i="14"/>
  <c r="T37" i="14"/>
  <c r="AD11" i="14"/>
  <c r="AB11" i="14"/>
  <c r="AB15" i="14"/>
  <c r="U22" i="14"/>
  <c r="X18" i="14"/>
  <c r="V24" i="14"/>
  <c r="AD28" i="14"/>
  <c r="AB28" i="14"/>
  <c r="AB35" i="14"/>
  <c r="W14" i="14"/>
  <c r="AE10" i="14"/>
  <c r="X10" i="14"/>
  <c r="S10" i="14"/>
  <c r="W20" i="14"/>
  <c r="AG23" i="14"/>
  <c r="AF25" i="14"/>
  <c r="AG29" i="14"/>
  <c r="AF33" i="14"/>
  <c r="AG33" i="14"/>
  <c r="AF37" i="14"/>
  <c r="AD37" i="14"/>
  <c r="S32" i="14"/>
  <c r="X36" i="14"/>
  <c r="AC21" i="14"/>
  <c r="AE21" i="14"/>
  <c r="AC18" i="14"/>
  <c r="W26" i="14"/>
  <c r="AB22" i="14"/>
  <c r="AG26" i="14"/>
  <c r="AD30" i="14"/>
  <c r="AE34" i="14"/>
  <c r="AG34" i="14"/>
  <c r="AD32" i="14"/>
  <c r="AG36" i="14"/>
  <c r="AE12" i="14"/>
  <c r="X13" i="14"/>
  <c r="T13" i="14"/>
  <c r="T12" i="14"/>
  <c r="V11" i="14"/>
  <c r="T11" i="14"/>
  <c r="X14" i="13"/>
  <c r="X22" i="13"/>
  <c r="U34" i="13"/>
  <c r="AB28" i="13"/>
  <c r="AD28" i="13"/>
  <c r="W25" i="13"/>
  <c r="AD21" i="13"/>
  <c r="V23" i="13"/>
  <c r="X24" i="13"/>
  <c r="AG32" i="13"/>
  <c r="AF35" i="13"/>
  <c r="AF30" i="13"/>
  <c r="AE30" i="13"/>
  <c r="W15" i="13"/>
  <c r="X33" i="13"/>
  <c r="AE19" i="13"/>
  <c r="AG19" i="13"/>
  <c r="AD22" i="13"/>
  <c r="W28" i="13"/>
  <c r="U28" i="13"/>
  <c r="AC26" i="13"/>
  <c r="AE26" i="13"/>
  <c r="U32" i="13"/>
  <c r="V27" i="13"/>
  <c r="X21" i="13"/>
  <c r="T30" i="13"/>
  <c r="AF15" i="13"/>
  <c r="AF9" i="13"/>
  <c r="AF13" i="13"/>
  <c r="AB10" i="13"/>
  <c r="AC14" i="13"/>
  <c r="U20" i="13"/>
  <c r="AB20" i="13"/>
  <c r="AF17" i="13"/>
  <c r="AC18" i="13"/>
  <c r="AD18" i="13"/>
  <c r="X26" i="13"/>
  <c r="S26" i="13"/>
  <c r="X29" i="13"/>
  <c r="AG29" i="13"/>
  <c r="AB29" i="13"/>
  <c r="AC33" i="13"/>
  <c r="W17" i="12"/>
  <c r="U11" i="12"/>
  <c r="V20" i="12"/>
  <c r="W20" i="12"/>
  <c r="AF15" i="12"/>
  <c r="W30" i="12"/>
  <c r="AG32" i="12"/>
  <c r="AG9" i="12"/>
  <c r="X25" i="12"/>
  <c r="W34" i="12"/>
  <c r="X34" i="12"/>
  <c r="AD16" i="12"/>
  <c r="AF16" i="12"/>
  <c r="AC23" i="12"/>
  <c r="AG20" i="12"/>
  <c r="AB20" i="12"/>
  <c r="V18" i="12"/>
  <c r="AD24" i="12"/>
  <c r="AC24" i="12"/>
  <c r="X26" i="12"/>
  <c r="S26" i="12"/>
  <c r="U23" i="12"/>
  <c r="AD27" i="12"/>
  <c r="AB27" i="12"/>
  <c r="AD31" i="12"/>
  <c r="AE34" i="12"/>
  <c r="AF34" i="12"/>
  <c r="AB19" i="12"/>
  <c r="AC18" i="12"/>
  <c r="AE33" i="12"/>
  <c r="U28" i="12"/>
  <c r="U32" i="12"/>
  <c r="V32" i="12"/>
  <c r="U31" i="12"/>
  <c r="X35" i="12"/>
  <c r="V8" i="12"/>
  <c r="AC14" i="12"/>
  <c r="AC11" i="12"/>
  <c r="AD11" i="12"/>
  <c r="T19" i="12"/>
  <c r="U19" i="12"/>
  <c r="W27" i="12"/>
  <c r="S27" i="12"/>
  <c r="AB28" i="12"/>
  <c r="AD28" i="12"/>
  <c r="X13" i="12"/>
  <c r="V10" i="12"/>
  <c r="V14" i="12"/>
  <c r="X14" i="12"/>
  <c r="V15" i="12"/>
  <c r="T12" i="12"/>
  <c r="V16" i="12"/>
  <c r="AF29" i="12"/>
  <c r="AC29" i="12"/>
  <c r="AE30" i="12"/>
  <c r="AC30" i="12"/>
  <c r="AD21" i="12"/>
  <c r="AE21" i="12"/>
  <c r="AC26" i="12"/>
  <c r="S29" i="12"/>
  <c r="X14" i="11"/>
  <c r="AF16" i="11"/>
  <c r="AE20" i="11"/>
  <c r="AG20" i="11"/>
  <c r="U18" i="11"/>
  <c r="S18" i="11"/>
  <c r="AE22" i="11"/>
  <c r="AD22" i="11"/>
  <c r="AE26" i="11"/>
  <c r="AD26" i="11"/>
  <c r="AD30" i="11"/>
  <c r="AC30" i="11"/>
  <c r="AE24" i="11"/>
  <c r="AE28" i="11"/>
  <c r="AF21" i="11"/>
  <c r="AD25" i="11"/>
  <c r="W30" i="11"/>
  <c r="X30" i="11"/>
  <c r="AE32" i="11"/>
  <c r="AC36" i="11"/>
  <c r="AD11" i="11"/>
  <c r="AB12" i="11"/>
  <c r="V17" i="11"/>
  <c r="T17" i="11"/>
  <c r="AG23" i="11"/>
  <c r="AE15" i="11"/>
  <c r="AG19" i="11"/>
  <c r="W27" i="11"/>
  <c r="T21" i="11"/>
  <c r="U25" i="11"/>
  <c r="S22" i="11"/>
  <c r="V22" i="11"/>
  <c r="U26" i="11"/>
  <c r="T29" i="11"/>
  <c r="S29" i="11"/>
  <c r="V33" i="11"/>
  <c r="T37" i="11"/>
  <c r="V11" i="11"/>
  <c r="AE13" i="11"/>
  <c r="AC13" i="11"/>
  <c r="AF14" i="11"/>
  <c r="AD18" i="11"/>
  <c r="AB18" i="11"/>
  <c r="T12" i="11"/>
  <c r="V16" i="11"/>
  <c r="X20" i="11"/>
  <c r="AE37" i="11"/>
  <c r="AC37" i="11"/>
  <c r="AC34" i="11"/>
  <c r="AG31" i="11"/>
  <c r="AE31" i="11"/>
  <c r="AB35" i="11"/>
  <c r="AE10" i="11"/>
  <c r="AG17" i="11"/>
  <c r="V15" i="11"/>
  <c r="W19" i="11"/>
  <c r="W28" i="11"/>
  <c r="S34" i="11"/>
  <c r="U31" i="11"/>
  <c r="W31" i="11"/>
  <c r="U32" i="11"/>
  <c r="S32" i="11"/>
  <c r="V36" i="11"/>
  <c r="AB15" i="10"/>
  <c r="AG19" i="10"/>
  <c r="U24" i="10"/>
  <c r="X24" i="10"/>
  <c r="T31" i="10"/>
  <c r="U21" i="10"/>
  <c r="AC37" i="10"/>
  <c r="AE37" i="10"/>
  <c r="AG36" i="10"/>
  <c r="AF36" i="10"/>
  <c r="U14" i="10"/>
  <c r="S10" i="10"/>
  <c r="V20" i="10"/>
  <c r="X20" i="10"/>
  <c r="AG25" i="10"/>
  <c r="AC25" i="10"/>
  <c r="AE21" i="10"/>
  <c r="AB14" i="10"/>
  <c r="AF18" i="10"/>
  <c r="AF26" i="10"/>
  <c r="S34" i="10"/>
  <c r="T34" i="10"/>
  <c r="V32" i="10"/>
  <c r="V29" i="10"/>
  <c r="X37" i="10"/>
  <c r="V37" i="10"/>
  <c r="AC11" i="10"/>
  <c r="AE13" i="10"/>
  <c r="U18" i="10"/>
  <c r="AF22" i="10"/>
  <c r="AG22" i="10"/>
  <c r="W15" i="10"/>
  <c r="X19" i="10"/>
  <c r="AC30" i="10"/>
  <c r="AE31" i="10"/>
  <c r="AE27" i="10"/>
  <c r="S30" i="10"/>
  <c r="X30" i="10"/>
  <c r="S11" i="10"/>
  <c r="T11" i="10"/>
  <c r="W17" i="10"/>
  <c r="AD29" i="10"/>
  <c r="AC23" i="10"/>
  <c r="X23" i="10"/>
  <c r="S26" i="10"/>
  <c r="AB34" i="10"/>
  <c r="V35" i="10"/>
  <c r="T28" i="10"/>
  <c r="U36" i="10"/>
  <c r="X36" i="10"/>
  <c r="AG28" i="10"/>
  <c r="AE10" i="10"/>
  <c r="AG10" i="10"/>
  <c r="AF14" i="9"/>
  <c r="U15" i="9"/>
  <c r="X15" i="9"/>
  <c r="AG17" i="7"/>
  <c r="X22" i="7"/>
  <c r="W27" i="7"/>
  <c r="AE8" i="12"/>
  <c r="S21" i="7"/>
  <c r="AE22" i="7"/>
  <c r="AG34" i="7"/>
  <c r="V33" i="7"/>
  <c r="AD23" i="7"/>
  <c r="S30" i="7"/>
  <c r="AD13" i="20"/>
  <c r="AC17" i="20"/>
  <c r="S29" i="20"/>
  <c r="X18" i="20"/>
  <c r="W31" i="20"/>
  <c r="V31" i="20"/>
  <c r="AG11" i="20"/>
  <c r="W11" i="20"/>
  <c r="X13" i="20"/>
  <c r="AE24" i="20"/>
  <c r="AF28" i="20"/>
  <c r="V15" i="20"/>
  <c r="AG23" i="20"/>
  <c r="AB35" i="20"/>
  <c r="AG35" i="20"/>
  <c r="AD15" i="20"/>
  <c r="W21" i="19"/>
  <c r="AD20" i="19"/>
  <c r="AC33" i="19"/>
  <c r="AF11" i="19"/>
  <c r="V15" i="19"/>
  <c r="AF13" i="19"/>
  <c r="AE12" i="19"/>
  <c r="AC15" i="19"/>
  <c r="AB25" i="19"/>
  <c r="W28" i="19"/>
  <c r="S30" i="19"/>
  <c r="AD21" i="19"/>
  <c r="S9" i="19"/>
  <c r="T20" i="19"/>
  <c r="AB27" i="19"/>
  <c r="X12" i="19"/>
  <c r="AF24" i="19"/>
  <c r="AE10" i="19"/>
  <c r="AE12" i="18"/>
  <c r="V18" i="18"/>
  <c r="X18" i="18"/>
  <c r="AF20" i="18"/>
  <c r="AD20" i="18"/>
  <c r="S29" i="18"/>
  <c r="W22" i="18"/>
  <c r="AD22" i="18"/>
  <c r="AF22" i="18"/>
  <c r="V17" i="18"/>
  <c r="X21" i="18"/>
  <c r="AE23" i="18"/>
  <c r="AE32" i="18"/>
  <c r="X27" i="18"/>
  <c r="U31" i="18"/>
  <c r="V35" i="18"/>
  <c r="AB8" i="18"/>
  <c r="AB24" i="18"/>
  <c r="AE14" i="18"/>
  <c r="AB14" i="18"/>
  <c r="AE19" i="18"/>
  <c r="T32" i="18"/>
  <c r="AC33" i="18"/>
  <c r="S28" i="18"/>
  <c r="W19" i="18"/>
  <c r="AD31" i="18"/>
  <c r="V20" i="18"/>
  <c r="S23" i="18"/>
  <c r="T30" i="18"/>
  <c r="W21" i="17"/>
  <c r="X16" i="17"/>
  <c r="X31" i="17"/>
  <c r="W35" i="17"/>
  <c r="V20" i="17"/>
  <c r="W12" i="17"/>
  <c r="W25" i="17"/>
  <c r="S19" i="17"/>
  <c r="X23" i="17"/>
  <c r="W14" i="17"/>
  <c r="X27" i="17"/>
  <c r="V24" i="17"/>
  <c r="W36" i="17"/>
  <c r="V33" i="17"/>
  <c r="X37" i="17"/>
  <c r="S30" i="17"/>
  <c r="AE19" i="17"/>
  <c r="AB29" i="17"/>
  <c r="AB37" i="17"/>
  <c r="AB34" i="17"/>
  <c r="AD16" i="17"/>
  <c r="AC16" i="17"/>
  <c r="AB11" i="17"/>
  <c r="AG14" i="17"/>
  <c r="AG18" i="17"/>
  <c r="AD18" i="17"/>
  <c r="AD17" i="17"/>
  <c r="AF17" i="17"/>
  <c r="AG26" i="17"/>
  <c r="AE12" i="17"/>
  <c r="AG32" i="17"/>
  <c r="AD36" i="17"/>
  <c r="AE15" i="17"/>
  <c r="AD10" i="17"/>
  <c r="AD20" i="17"/>
  <c r="AB20" i="17"/>
  <c r="AF35" i="17"/>
  <c r="W11" i="16"/>
  <c r="V11" i="16"/>
  <c r="V37" i="16"/>
  <c r="AF22" i="16"/>
  <c r="AF37" i="16"/>
  <c r="AF24" i="16"/>
  <c r="AC32" i="16"/>
  <c r="AB21" i="16"/>
  <c r="AE14" i="16"/>
  <c r="W14" i="16"/>
  <c r="AD33" i="16"/>
  <c r="AC18" i="16"/>
  <c r="AF20" i="16"/>
  <c r="V23" i="16"/>
  <c r="W29" i="16"/>
  <c r="AF28" i="16"/>
  <c r="AF30" i="16"/>
  <c r="AF34" i="16"/>
  <c r="AE35" i="16"/>
  <c r="AD17" i="16"/>
  <c r="X24" i="16"/>
  <c r="T28" i="16"/>
  <c r="AF19" i="16"/>
  <c r="U26" i="16"/>
  <c r="W30" i="16"/>
  <c r="V31" i="16"/>
  <c r="S32" i="16"/>
  <c r="U36" i="16"/>
  <c r="AG21" i="15"/>
  <c r="AC20" i="15"/>
  <c r="AC24" i="15"/>
  <c r="AF24" i="15"/>
  <c r="AF28" i="15"/>
  <c r="AD36" i="15"/>
  <c r="X31" i="15"/>
  <c r="U35" i="15"/>
  <c r="AE13" i="15"/>
  <c r="AD11" i="15"/>
  <c r="AF22" i="15"/>
  <c r="AG27" i="15"/>
  <c r="W25" i="15"/>
  <c r="W33" i="15"/>
  <c r="AB35" i="15"/>
  <c r="AE23" i="15"/>
  <c r="AD29" i="15"/>
  <c r="AC33" i="15"/>
  <c r="AF12" i="15"/>
  <c r="V12" i="15"/>
  <c r="V23" i="15"/>
  <c r="X17" i="15"/>
  <c r="T18" i="15"/>
  <c r="U11" i="15"/>
  <c r="S15" i="15"/>
  <c r="S19" i="15"/>
  <c r="U24" i="15"/>
  <c r="W34" i="15"/>
  <c r="AB34" i="15"/>
  <c r="AD17" i="14"/>
  <c r="U25" i="14"/>
  <c r="T30" i="14"/>
  <c r="T27" i="14"/>
  <c r="X35" i="14"/>
  <c r="V29" i="14"/>
  <c r="V37" i="14"/>
  <c r="AE11" i="14"/>
  <c r="X22" i="14"/>
  <c r="AE35" i="14"/>
  <c r="U14" i="14"/>
  <c r="AE13" i="14"/>
  <c r="W16" i="14"/>
  <c r="T20" i="14"/>
  <c r="AG20" i="14"/>
  <c r="AE23" i="14"/>
  <c r="AG25" i="14"/>
  <c r="AB29" i="14"/>
  <c r="AB33" i="14"/>
  <c r="AD33" i="14"/>
  <c r="X32" i="14"/>
  <c r="AE16" i="14"/>
  <c r="AB16" i="14"/>
  <c r="AB14" i="14"/>
  <c r="AG22" i="14"/>
  <c r="AB30" i="14"/>
  <c r="AD34" i="14"/>
  <c r="AB36" i="14"/>
  <c r="S12" i="14"/>
  <c r="AE11" i="13"/>
  <c r="AG11" i="13"/>
  <c r="AE24" i="13"/>
  <c r="V13" i="13"/>
  <c r="T13" i="13"/>
  <c r="AF28" i="13"/>
  <c r="AG21" i="13"/>
  <c r="AB27" i="13"/>
  <c r="T23" i="13"/>
  <c r="AF31" i="13"/>
  <c r="AG12" i="13"/>
  <c r="W11" i="13"/>
  <c r="S15" i="13"/>
  <c r="X18" i="13"/>
  <c r="S16" i="13"/>
  <c r="AC22" i="13"/>
  <c r="AG25" i="13"/>
  <c r="AD26" i="13"/>
  <c r="U27" i="13"/>
  <c r="X10" i="13"/>
  <c r="V21" i="13"/>
  <c r="W30" i="13"/>
  <c r="AB9" i="13"/>
  <c r="AB14" i="13"/>
  <c r="S20" i="13"/>
  <c r="U29" i="13"/>
  <c r="AF8" i="12"/>
  <c r="X20" i="12"/>
  <c r="AC32" i="12"/>
  <c r="AE12" i="12"/>
  <c r="AG12" i="12"/>
  <c r="T34" i="12"/>
  <c r="AB16" i="12"/>
  <c r="AC20" i="12"/>
  <c r="T26" i="12"/>
  <c r="W23" i="12"/>
  <c r="AB35" i="12"/>
  <c r="AD34" i="12"/>
  <c r="AG17" i="12"/>
  <c r="AE18" i="12"/>
  <c r="AD33" i="12"/>
  <c r="V28" i="12"/>
  <c r="X8" i="12"/>
  <c r="AB14" i="12"/>
  <c r="AG28" i="12"/>
  <c r="W16" i="12"/>
  <c r="AC21" i="12"/>
  <c r="AC22" i="12"/>
  <c r="AD22" i="12"/>
  <c r="W14" i="11"/>
  <c r="V18" i="11"/>
  <c r="V24" i="11"/>
  <c r="X24" i="11"/>
  <c r="AG28" i="11"/>
  <c r="AD21" i="11"/>
  <c r="AC25" i="11"/>
  <c r="S30" i="11"/>
  <c r="T30" i="11"/>
  <c r="AC32" i="11"/>
  <c r="AE36" i="11"/>
  <c r="AB11" i="11"/>
  <c r="AC12" i="11"/>
  <c r="AF23" i="11"/>
  <c r="X23" i="11"/>
  <c r="T25" i="11"/>
  <c r="U22" i="11"/>
  <c r="T26" i="11"/>
  <c r="V29" i="11"/>
  <c r="AD13" i="11"/>
  <c r="AE14" i="11"/>
  <c r="AG18" i="11"/>
  <c r="W20" i="11"/>
  <c r="AB33" i="11"/>
  <c r="AG33" i="11"/>
  <c r="AB34" i="11"/>
  <c r="AC10" i="11"/>
  <c r="T10" i="11"/>
  <c r="U19" i="11"/>
  <c r="U28" i="11"/>
  <c r="V34" i="11"/>
  <c r="V31" i="11"/>
  <c r="V35" i="11"/>
  <c r="T35" i="11"/>
  <c r="AC19" i="10"/>
  <c r="W31" i="10"/>
  <c r="W21" i="10"/>
  <c r="T25" i="10"/>
  <c r="T14" i="10"/>
  <c r="X10" i="10"/>
  <c r="U16" i="10"/>
  <c r="AF17" i="10"/>
  <c r="AF14" i="10"/>
  <c r="V22" i="10"/>
  <c r="AD26" i="10"/>
  <c r="T33" i="10"/>
  <c r="T37" i="10"/>
  <c r="AF11" i="10"/>
  <c r="AG16" i="10"/>
  <c r="W13" i="10"/>
  <c r="W18" i="10"/>
  <c r="AD22" i="10"/>
  <c r="V15" i="10"/>
  <c r="AG30" i="10"/>
  <c r="AB33" i="10"/>
  <c r="AD27" i="10"/>
  <c r="V30" i="10"/>
  <c r="W27" i="10"/>
  <c r="AF23" i="10"/>
  <c r="S23" i="10"/>
  <c r="T35" i="10"/>
  <c r="AG24" i="10"/>
  <c r="AC28" i="10"/>
  <c r="AC10" i="10"/>
  <c r="X22" i="9"/>
  <c r="U22" i="9"/>
  <c r="X19" i="9"/>
  <c r="AC15" i="9"/>
  <c r="AD19" i="9"/>
  <c r="V21" i="9"/>
  <c r="AB25" i="9"/>
  <c r="S27" i="9"/>
  <c r="AB30" i="9"/>
  <c r="AD35" i="9"/>
  <c r="W12" i="9"/>
  <c r="AB13" i="9"/>
  <c r="X31" i="9"/>
  <c r="AC27" i="9"/>
  <c r="AC24" i="9"/>
  <c r="AE24" i="9"/>
  <c r="AE28" i="9"/>
  <c r="S34" i="9"/>
  <c r="X35" i="9"/>
  <c r="X32" i="9"/>
  <c r="U36" i="9"/>
  <c r="S36" i="9"/>
  <c r="AE11" i="9"/>
  <c r="W14" i="9"/>
  <c r="X11" i="9"/>
  <c r="T24" i="9"/>
  <c r="U28" i="9"/>
  <c r="V28" i="9"/>
  <c r="S25" i="9"/>
  <c r="AE29" i="9"/>
  <c r="AC32" i="9"/>
  <c r="AE12" i="9"/>
  <c r="AC12" i="9"/>
  <c r="AC16" i="9"/>
  <c r="AF33" i="9"/>
  <c r="AG33" i="9"/>
  <c r="AD37" i="9"/>
  <c r="X29" i="9"/>
  <c r="S37" i="9"/>
  <c r="AG11" i="8"/>
  <c r="AG16" i="8"/>
  <c r="AD16" i="8"/>
  <c r="AC26" i="8"/>
  <c r="AF26" i="8"/>
  <c r="AG19" i="8"/>
  <c r="AB25" i="8"/>
  <c r="AC25" i="8"/>
  <c r="W13" i="8"/>
  <c r="T23" i="8"/>
  <c r="AG24" i="8"/>
  <c r="AG31" i="8"/>
  <c r="AG35" i="8"/>
  <c r="AB13" i="8"/>
  <c r="X14" i="8"/>
  <c r="AE12" i="8"/>
  <c r="AF12" i="8"/>
  <c r="X33" i="8"/>
  <c r="U33" i="8"/>
  <c r="AB17" i="8"/>
  <c r="AG17" i="8"/>
  <c r="AC15" i="8"/>
  <c r="AG18" i="8"/>
  <c r="W34" i="8"/>
  <c r="T34" i="8"/>
  <c r="S25" i="8"/>
  <c r="AF33" i="8"/>
  <c r="AC33" i="8"/>
  <c r="X31" i="8"/>
  <c r="U35" i="8"/>
  <c r="S35" i="8"/>
  <c r="V32" i="8"/>
  <c r="X36" i="8"/>
  <c r="V11" i="8"/>
  <c r="AB23" i="8"/>
  <c r="S37" i="8"/>
  <c r="T10" i="8"/>
  <c r="V10" i="8"/>
  <c r="V28" i="8"/>
  <c r="AE32" i="8"/>
  <c r="AC36" i="8"/>
  <c r="AF33" i="7"/>
  <c r="W34" i="7"/>
  <c r="AD12" i="7"/>
  <c r="AB8" i="12"/>
  <c r="U13" i="7"/>
  <c r="AG22" i="7"/>
  <c r="AC34" i="7"/>
  <c r="V29" i="7"/>
  <c r="AE24" i="7"/>
  <c r="AD28" i="7"/>
  <c r="V17" i="16"/>
  <c r="V29" i="20"/>
  <c r="U24" i="20"/>
  <c r="T10" i="20"/>
  <c r="AG16" i="20"/>
  <c r="AC20" i="20"/>
  <c r="T33" i="20"/>
  <c r="S31" i="20"/>
  <c r="U31" i="20"/>
  <c r="T12" i="20"/>
  <c r="S11" i="20"/>
  <c r="V23" i="20"/>
  <c r="W17" i="20"/>
  <c r="S9" i="20"/>
  <c r="T16" i="20"/>
  <c r="AD26" i="20"/>
  <c r="U25" i="20"/>
  <c r="AE35" i="20"/>
  <c r="S34" i="20"/>
  <c r="AD10" i="20"/>
  <c r="AD9" i="19"/>
  <c r="AD8" i="19"/>
  <c r="AC16" i="19"/>
  <c r="AF33" i="19"/>
  <c r="X17" i="19"/>
  <c r="AG22" i="19"/>
  <c r="AC31" i="19"/>
  <c r="AE25" i="19"/>
  <c r="T28" i="19"/>
  <c r="X30" i="19"/>
  <c r="W10" i="19"/>
  <c r="W16" i="19"/>
  <c r="W20" i="19"/>
  <c r="AG17" i="19"/>
  <c r="AF26" i="19"/>
  <c r="AG34" i="19"/>
  <c r="V12" i="19"/>
  <c r="T12" i="19"/>
  <c r="T14" i="19"/>
  <c r="S29" i="19"/>
  <c r="AB24" i="19"/>
  <c r="AC35" i="19"/>
  <c r="S31" i="19"/>
  <c r="V31" i="19"/>
  <c r="AB20" i="18"/>
  <c r="S22" i="18"/>
  <c r="U25" i="18"/>
  <c r="AB23" i="18"/>
  <c r="V11" i="18"/>
  <c r="AE24" i="18"/>
  <c r="T10" i="18"/>
  <c r="S24" i="18"/>
  <c r="U33" i="18"/>
  <c r="AF29" i="18"/>
  <c r="AE33" i="18"/>
  <c r="U16" i="18"/>
  <c r="U8" i="18"/>
  <c r="AE30" i="18"/>
  <c r="AD10" i="18"/>
  <c r="AE31" i="18"/>
  <c r="AG31" i="18"/>
  <c r="T28" i="17"/>
  <c r="U31" i="17"/>
  <c r="X12" i="17"/>
  <c r="U25" i="17"/>
  <c r="W15" i="17"/>
  <c r="W19" i="17"/>
  <c r="T22" i="17"/>
  <c r="W32" i="17"/>
  <c r="S24" i="17"/>
  <c r="X36" i="17"/>
  <c r="S29" i="17"/>
  <c r="X33" i="17"/>
  <c r="V26" i="17"/>
  <c r="T17" i="17"/>
  <c r="W30" i="17"/>
  <c r="AF23" i="17"/>
  <c r="AC25" i="17"/>
  <c r="AC18" i="17"/>
  <c r="AB22" i="17"/>
  <c r="AF31" i="17"/>
  <c r="AB13" i="17"/>
  <c r="AC30" i="17"/>
  <c r="AC27" i="17"/>
  <c r="AF33" i="17"/>
  <c r="AC32" i="17"/>
  <c r="AC36" i="17"/>
  <c r="X13" i="16"/>
  <c r="X10" i="16"/>
  <c r="S10" i="16"/>
  <c r="V20" i="16"/>
  <c r="AC36" i="16"/>
  <c r="W16" i="16"/>
  <c r="X12" i="16"/>
  <c r="AE37" i="16"/>
  <c r="AD24" i="16"/>
  <c r="AB32" i="16"/>
  <c r="U14" i="16"/>
  <c r="T34" i="16"/>
  <c r="W15" i="16"/>
  <c r="AE18" i="16"/>
  <c r="AF15" i="16"/>
  <c r="AG11" i="16"/>
  <c r="AB20" i="16"/>
  <c r="AB25" i="16"/>
  <c r="AG25" i="16"/>
  <c r="AG26" i="16"/>
  <c r="AE28" i="16"/>
  <c r="AD30" i="16"/>
  <c r="AB31" i="16"/>
  <c r="AE31" i="16"/>
  <c r="T18" i="16"/>
  <c r="AC13" i="16"/>
  <c r="S24" i="16"/>
  <c r="X21" i="16"/>
  <c r="AD19" i="16"/>
  <c r="AG23" i="16"/>
  <c r="W26" i="16"/>
  <c r="T27" i="16"/>
  <c r="AF27" i="16"/>
  <c r="U30" i="16"/>
  <c r="W25" i="16"/>
  <c r="AF10" i="15"/>
  <c r="AE24" i="15"/>
  <c r="AF32" i="15"/>
  <c r="AF36" i="15"/>
  <c r="V31" i="15"/>
  <c r="AG11" i="15"/>
  <c r="AC11" i="15"/>
  <c r="U20" i="15"/>
  <c r="AC25" i="15"/>
  <c r="AF27" i="15"/>
  <c r="V21" i="15"/>
  <c r="U29" i="15"/>
  <c r="AD16" i="15"/>
  <c r="AD18" i="15"/>
  <c r="AF23" i="15"/>
  <c r="AD31" i="15"/>
  <c r="AE33" i="15"/>
  <c r="AB33" i="15"/>
  <c r="U9" i="15"/>
  <c r="U16" i="15"/>
  <c r="V17" i="15"/>
  <c r="W17" i="15"/>
  <c r="V14" i="15"/>
  <c r="W11" i="15"/>
  <c r="V19" i="15"/>
  <c r="T24" i="15"/>
  <c r="AC26" i="15"/>
  <c r="U28" i="15"/>
  <c r="S30" i="15"/>
  <c r="U34" i="15"/>
  <c r="AF30" i="15"/>
  <c r="AD34" i="15"/>
  <c r="S21" i="14"/>
  <c r="X15" i="14"/>
  <c r="W15" i="14"/>
  <c r="U19" i="14"/>
  <c r="AD27" i="14"/>
  <c r="V23" i="14"/>
  <c r="W27" i="14"/>
  <c r="X29" i="14"/>
  <c r="AD19" i="14"/>
  <c r="V18" i="14"/>
  <c r="S28" i="14"/>
  <c r="X28" i="14"/>
  <c r="AC28" i="14"/>
  <c r="AG13" i="14"/>
  <c r="AF10" i="14"/>
  <c r="T10" i="14"/>
  <c r="S20" i="14"/>
  <c r="AE20" i="14"/>
  <c r="AC20" i="14"/>
  <c r="U31" i="14"/>
  <c r="AE25" i="14"/>
  <c r="AE33" i="14"/>
  <c r="V32" i="14"/>
  <c r="W36" i="14"/>
  <c r="AG21" i="14"/>
  <c r="AC14" i="14"/>
  <c r="X26" i="14"/>
  <c r="AC22" i="14"/>
  <c r="AC26" i="14"/>
  <c r="AE30" i="14"/>
  <c r="U34" i="14"/>
  <c r="AE32" i="14"/>
  <c r="AG12" i="14"/>
  <c r="U12" i="14"/>
  <c r="AB24" i="13"/>
  <c r="S22" i="13"/>
  <c r="T34" i="13"/>
  <c r="T25" i="13"/>
  <c r="AF21" i="13"/>
  <c r="U23" i="13"/>
  <c r="X23" i="13"/>
  <c r="AD32" i="13"/>
  <c r="AE12" i="13"/>
  <c r="AF12" i="13"/>
  <c r="V33" i="13"/>
  <c r="AD19" i="13"/>
  <c r="AC25" i="13"/>
  <c r="X28" i="13"/>
  <c r="W35" i="13"/>
  <c r="T10" i="13"/>
  <c r="U30" i="13"/>
  <c r="AG15" i="13"/>
  <c r="AG9" i="13"/>
  <c r="AE9" i="13"/>
  <c r="AD10" i="13"/>
  <c r="AE17" i="13"/>
  <c r="T26" i="13"/>
  <c r="AC29" i="13"/>
  <c r="U20" i="12"/>
  <c r="AB15" i="12"/>
  <c r="AD15" i="12"/>
  <c r="T24" i="12"/>
  <c r="T30" i="12"/>
  <c r="AB32" i="12"/>
  <c r="T25" i="12"/>
  <c r="S34" i="12"/>
  <c r="AG23" i="12"/>
  <c r="S18" i="12"/>
  <c r="AF24" i="12"/>
  <c r="V22" i="12"/>
  <c r="V26" i="12"/>
  <c r="AG27" i="12"/>
  <c r="AG31" i="12"/>
  <c r="AC19" i="12"/>
  <c r="AD18" i="12"/>
  <c r="S28" i="12"/>
  <c r="X31" i="12"/>
  <c r="W31" i="12"/>
  <c r="S35" i="12"/>
  <c r="AE14" i="12"/>
  <c r="W13" i="12"/>
  <c r="X10" i="12"/>
  <c r="U10" i="12"/>
  <c r="S14" i="12"/>
  <c r="X15" i="12"/>
  <c r="W12" i="12"/>
  <c r="T16" i="12"/>
  <c r="AB29" i="12"/>
  <c r="AG29" i="12"/>
  <c r="AG30" i="12"/>
  <c r="X21" i="12"/>
  <c r="AF22" i="12"/>
  <c r="AF26" i="12"/>
  <c r="T29" i="12"/>
  <c r="V14" i="11"/>
  <c r="S14" i="11"/>
  <c r="AD20" i="11"/>
  <c r="AG22" i="11"/>
  <c r="AG26" i="11"/>
  <c r="AF28" i="11"/>
  <c r="V30" i="11"/>
  <c r="AG12" i="11"/>
  <c r="AG15" i="11"/>
  <c r="T23" i="11"/>
  <c r="V21" i="11"/>
  <c r="AB14" i="11"/>
  <c r="AE18" i="11"/>
  <c r="U16" i="11"/>
  <c r="AG27" i="11"/>
  <c r="AE33" i="11"/>
  <c r="AC33" i="11"/>
  <c r="AD34" i="11"/>
  <c r="W10" i="11"/>
  <c r="T15" i="11"/>
  <c r="AG29" i="11"/>
  <c r="AF19" i="10"/>
  <c r="V24" i="10"/>
  <c r="AE35" i="10"/>
  <c r="AE32" i="10"/>
  <c r="S14" i="10"/>
  <c r="V10" i="10"/>
  <c r="W16" i="10"/>
  <c r="T20" i="10"/>
  <c r="AB17" i="10"/>
  <c r="AC14" i="10"/>
  <c r="S22" i="10"/>
  <c r="V34" i="10"/>
  <c r="U29" i="10"/>
  <c r="U37" i="10"/>
  <c r="AE22" i="10"/>
  <c r="X15" i="10"/>
  <c r="V19" i="10"/>
  <c r="AF30" i="10"/>
  <c r="AG31" i="10"/>
  <c r="U11" i="10"/>
  <c r="AC12" i="10"/>
  <c r="AF29" i="10"/>
  <c r="V27" i="10"/>
  <c r="X27" i="10"/>
  <c r="AE34" i="10"/>
  <c r="U28" i="10"/>
  <c r="AB28" i="10"/>
  <c r="T10" i="9"/>
  <c r="AC14" i="9"/>
  <c r="T15" i="9"/>
  <c r="V19" i="9"/>
  <c r="T19" i="9"/>
  <c r="AB15" i="9"/>
  <c r="T13" i="9"/>
  <c r="X17" i="9"/>
  <c r="AE30" i="9"/>
  <c r="AG30" i="9"/>
  <c r="AG34" i="9"/>
  <c r="AE31" i="9"/>
  <c r="S12" i="9"/>
  <c r="V16" i="9"/>
  <c r="X20" i="9"/>
  <c r="AD22" i="9"/>
  <c r="V26" i="9"/>
  <c r="X26" i="9"/>
  <c r="U31" i="9"/>
  <c r="AF23" i="9"/>
  <c r="AE27" i="9"/>
  <c r="AF24" i="9"/>
  <c r="V35" i="9"/>
  <c r="T35" i="9"/>
  <c r="S14" i="9"/>
  <c r="X14" i="9"/>
  <c r="W11" i="9"/>
  <c r="AB17" i="9"/>
  <c r="AC17" i="9"/>
  <c r="AD21" i="9"/>
  <c r="W30" i="9"/>
  <c r="U30" i="9"/>
  <c r="V24" i="9"/>
  <c r="AB32" i="9"/>
  <c r="AG36" i="9"/>
  <c r="S18" i="9"/>
  <c r="T18" i="9"/>
  <c r="AG18" i="9"/>
  <c r="AB16" i="9"/>
  <c r="AG20" i="9"/>
  <c r="AE33" i="9"/>
  <c r="AD33" i="9"/>
  <c r="S29" i="9"/>
  <c r="X33" i="9"/>
  <c r="V37" i="9"/>
  <c r="AE11" i="8"/>
  <c r="W26" i="8"/>
  <c r="V26" i="8"/>
  <c r="AC16" i="8"/>
  <c r="AD26" i="8"/>
  <c r="X29" i="8"/>
  <c r="AC19" i="8"/>
  <c r="T13" i="8"/>
  <c r="V17" i="8"/>
  <c r="U21" i="8"/>
  <c r="S23" i="8"/>
  <c r="AG28" i="8"/>
  <c r="AD30" i="8"/>
  <c r="AG34" i="8"/>
  <c r="AB31" i="8"/>
  <c r="AC35" i="8"/>
  <c r="W14" i="8"/>
  <c r="AB37" i="8"/>
  <c r="AG37" i="8"/>
  <c r="U30" i="8"/>
  <c r="T33" i="8"/>
  <c r="AE14" i="8"/>
  <c r="AB14" i="8"/>
  <c r="AB18" i="8"/>
  <c r="V22" i="8"/>
  <c r="T20" i="8"/>
  <c r="W24" i="8"/>
  <c r="AC27" i="8"/>
  <c r="V34" i="8"/>
  <c r="X34" i="8"/>
  <c r="V31" i="8"/>
  <c r="S31" i="8"/>
  <c r="T36" i="8"/>
  <c r="S11" i="8"/>
  <c r="AC23" i="8"/>
  <c r="AC20" i="8"/>
  <c r="AB29" i="8"/>
  <c r="AC29" i="8"/>
  <c r="W10" i="8"/>
  <c r="X18" i="8"/>
  <c r="W15" i="8"/>
  <c r="S17" i="16"/>
  <c r="S9" i="12"/>
  <c r="AD27" i="7"/>
  <c r="AG32" i="7"/>
  <c r="T17" i="16"/>
  <c r="X9" i="12"/>
  <c r="T8" i="20"/>
  <c r="T13" i="7"/>
  <c r="S29" i="7"/>
  <c r="AD18" i="7"/>
  <c r="AC26" i="7"/>
  <c r="S34" i="7"/>
  <c r="U30" i="7"/>
  <c r="AF23" i="7"/>
  <c r="AB30" i="20"/>
  <c r="AG34" i="20"/>
  <c r="W10" i="20"/>
  <c r="AE8" i="20"/>
  <c r="AC16" i="20"/>
  <c r="AC32" i="20"/>
  <c r="AE27" i="20"/>
  <c r="S33" i="20"/>
  <c r="X12" i="20"/>
  <c r="AB18" i="20"/>
  <c r="W13" i="20"/>
  <c r="AC33" i="20"/>
  <c r="V9" i="20"/>
  <c r="X19" i="20"/>
  <c r="AB23" i="20"/>
  <c r="AD31" i="20"/>
  <c r="S30" i="20"/>
  <c r="V34" i="20"/>
  <c r="AG15" i="20"/>
  <c r="AF16" i="19"/>
  <c r="U25" i="19"/>
  <c r="AF29" i="19"/>
  <c r="AD14" i="19"/>
  <c r="AD19" i="19"/>
  <c r="AC23" i="19"/>
  <c r="T30" i="19"/>
  <c r="V34" i="19"/>
  <c r="W8" i="19"/>
  <c r="AC21" i="19"/>
  <c r="AC17" i="19"/>
  <c r="W22" i="19"/>
  <c r="AC30" i="19"/>
  <c r="AC34" i="19"/>
  <c r="S18" i="19"/>
  <c r="AF35" i="19"/>
  <c r="W27" i="19"/>
  <c r="U31" i="19"/>
  <c r="X35" i="19"/>
  <c r="AB21" i="18"/>
  <c r="AC13" i="18"/>
  <c r="AE13" i="18"/>
  <c r="AC23" i="18"/>
  <c r="V27" i="18"/>
  <c r="AC8" i="18"/>
  <c r="AB16" i="18"/>
  <c r="AD27" i="18"/>
  <c r="AG17" i="18"/>
  <c r="AB25" i="18"/>
  <c r="AB28" i="18"/>
  <c r="X15" i="18"/>
  <c r="U19" i="18"/>
  <c r="V23" i="18"/>
  <c r="V13" i="17"/>
  <c r="S16" i="17"/>
  <c r="T20" i="17"/>
  <c r="U12" i="17"/>
  <c r="X15" i="17"/>
  <c r="V18" i="17"/>
  <c r="X22" i="17"/>
  <c r="T32" i="17"/>
  <c r="T24" i="17"/>
  <c r="T11" i="17"/>
  <c r="U36" i="17"/>
  <c r="T34" i="17"/>
  <c r="W29" i="17"/>
  <c r="W10" i="17"/>
  <c r="W26" i="17"/>
  <c r="X17" i="17"/>
  <c r="AD23" i="17"/>
  <c r="AG28" i="17"/>
  <c r="AE29" i="17"/>
  <c r="AG34" i="17"/>
  <c r="AG31" i="17"/>
  <c r="AB26" i="17"/>
  <c r="AG12" i="17"/>
  <c r="AG24" i="17"/>
  <c r="AE36" i="17"/>
  <c r="AD15" i="17"/>
  <c r="AB10" i="17"/>
  <c r="AE35" i="17"/>
  <c r="U11" i="16"/>
  <c r="AF12" i="16"/>
  <c r="T37" i="16"/>
  <c r="V16" i="16"/>
  <c r="V12" i="16"/>
  <c r="AG22" i="16"/>
  <c r="AG24" i="16"/>
  <c r="AC29" i="16"/>
  <c r="AE32" i="16"/>
  <c r="AG14" i="16"/>
  <c r="S34" i="16"/>
  <c r="AF33" i="16"/>
  <c r="S15" i="16"/>
  <c r="AE15" i="16"/>
  <c r="AD20" i="16"/>
  <c r="AE25" i="16"/>
  <c r="AE26" i="16"/>
  <c r="AC26" i="16"/>
  <c r="T29" i="16"/>
  <c r="AC34" i="16"/>
  <c r="AD31" i="16"/>
  <c r="AG35" i="16"/>
  <c r="AF17" i="16"/>
  <c r="AE13" i="16"/>
  <c r="AF13" i="16"/>
  <c r="T22" i="16"/>
  <c r="AD23" i="16"/>
  <c r="S26" i="16"/>
  <c r="W27" i="16"/>
  <c r="X33" i="16"/>
  <c r="AB27" i="16"/>
  <c r="V25" i="16"/>
  <c r="W31" i="16"/>
  <c r="W35" i="16"/>
  <c r="AC9" i="15"/>
  <c r="S13" i="15"/>
  <c r="AB10" i="15"/>
  <c r="X27" i="15"/>
  <c r="AE20" i="15"/>
  <c r="AD28" i="15"/>
  <c r="AB36" i="15"/>
  <c r="W35" i="15"/>
  <c r="AG13" i="15"/>
  <c r="X22" i="15"/>
  <c r="AE25" i="15"/>
  <c r="U25" i="15"/>
  <c r="U33" i="15"/>
  <c r="AF15" i="15"/>
  <c r="AG15" i="15"/>
  <c r="AG19" i="15"/>
  <c r="AC17" i="15"/>
  <c r="AG14" i="15"/>
  <c r="AG18" i="15"/>
  <c r="X26" i="15"/>
  <c r="AF29" i="15"/>
  <c r="S32" i="15"/>
  <c r="X36" i="15"/>
  <c r="X12" i="15"/>
  <c r="X23" i="15"/>
  <c r="X11" i="15"/>
  <c r="U15" i="15"/>
  <c r="S24" i="15"/>
  <c r="V30" i="15"/>
  <c r="AE30" i="15"/>
  <c r="X10" i="15"/>
  <c r="T17" i="14"/>
  <c r="AF24" i="14"/>
  <c r="AE17" i="14"/>
  <c r="U15" i="14"/>
  <c r="W19" i="14"/>
  <c r="T25" i="14"/>
  <c r="X23" i="14"/>
  <c r="U23" i="14"/>
  <c r="AE31" i="14"/>
  <c r="T29" i="14"/>
  <c r="T33" i="14"/>
  <c r="V33" i="14"/>
  <c r="AE15" i="14"/>
  <c r="AF19" i="14"/>
  <c r="V22" i="14"/>
  <c r="V28" i="14"/>
  <c r="T28" i="14"/>
  <c r="AB13" i="14"/>
  <c r="X16" i="14"/>
  <c r="AC23" i="14"/>
  <c r="T31" i="14"/>
  <c r="AE29" i="14"/>
  <c r="AB37" i="14"/>
  <c r="AG37" i="14"/>
  <c r="S36" i="14"/>
  <c r="AB21" i="14"/>
  <c r="AF18" i="14"/>
  <c r="AE18" i="14"/>
  <c r="V26" i="14"/>
  <c r="AF26" i="14"/>
  <c r="W34" i="14"/>
  <c r="AC34" i="14"/>
  <c r="AG32" i="14"/>
  <c r="AD36" i="14"/>
  <c r="AC12" i="14"/>
  <c r="S13" i="14"/>
  <c r="T14" i="13"/>
  <c r="AC24" i="13"/>
  <c r="AE28" i="13"/>
  <c r="AE27" i="13"/>
  <c r="U24" i="13"/>
  <c r="AG31" i="13"/>
  <c r="AB30" i="13"/>
  <c r="AC34" i="13"/>
  <c r="W18" i="13"/>
  <c r="AB22" i="13"/>
  <c r="S28" i="13"/>
  <c r="X27" i="13"/>
  <c r="W31" i="13"/>
  <c r="S35" i="13"/>
  <c r="AE15" i="13"/>
  <c r="AC15" i="13"/>
  <c r="AC9" i="13"/>
  <c r="AG20" i="13"/>
  <c r="T29" i="13"/>
  <c r="AF33" i="13"/>
  <c r="AG13" i="12"/>
  <c r="AE15" i="12"/>
  <c r="W24" i="12"/>
  <c r="V30" i="12"/>
  <c r="AC9" i="12"/>
  <c r="V34" i="12"/>
  <c r="AB23" i="12"/>
  <c r="T18" i="12"/>
  <c r="W22" i="12"/>
  <c r="AG35" i="12"/>
  <c r="AB34" i="12"/>
  <c r="AE19" i="12"/>
  <c r="AF17" i="12"/>
  <c r="X28" i="12"/>
  <c r="V31" i="12"/>
  <c r="V35" i="12"/>
  <c r="W35" i="12"/>
  <c r="AF11" i="12"/>
  <c r="U27" i="12"/>
  <c r="AE28" i="12"/>
  <c r="W10" i="12"/>
  <c r="W14" i="12"/>
  <c r="T15" i="12"/>
  <c r="AE29" i="12"/>
  <c r="V21" i="12"/>
  <c r="W21" i="12"/>
  <c r="AB21" i="12"/>
  <c r="AB26" i="12"/>
  <c r="AG16" i="11"/>
  <c r="AG30" i="11"/>
  <c r="AF24" i="11"/>
  <c r="AE25" i="11"/>
  <c r="AC15" i="11"/>
  <c r="AC19" i="11"/>
  <c r="W23" i="11"/>
  <c r="T27" i="11"/>
  <c r="W25" i="11"/>
  <c r="X33" i="11"/>
  <c r="S37" i="11"/>
  <c r="X11" i="11"/>
  <c r="AG13" i="11"/>
  <c r="AD14" i="11"/>
  <c r="X16" i="11"/>
  <c r="U20" i="11"/>
  <c r="AE27" i="11"/>
  <c r="AF27" i="11"/>
  <c r="AC31" i="11"/>
  <c r="AG35" i="11"/>
  <c r="AC17" i="11"/>
  <c r="S15" i="11"/>
  <c r="S19" i="11"/>
  <c r="AB29" i="11"/>
  <c r="S28" i="11"/>
  <c r="X32" i="11"/>
  <c r="X36" i="11"/>
  <c r="AB19" i="10"/>
  <c r="AG20" i="10"/>
  <c r="W24" i="10"/>
  <c r="AC35" i="10"/>
  <c r="X31" i="10"/>
  <c r="U25" i="10"/>
  <c r="AF37" i="10"/>
  <c r="AG32" i="10"/>
  <c r="AB36" i="10"/>
  <c r="X12" i="10"/>
  <c r="X16" i="10"/>
  <c r="AG17" i="10"/>
  <c r="AE14" i="10"/>
  <c r="AB18" i="10"/>
  <c r="U22" i="10"/>
  <c r="T32" i="10"/>
  <c r="V33" i="10"/>
  <c r="AD11" i="10"/>
  <c r="AG13" i="10"/>
  <c r="X18" i="10"/>
  <c r="T15" i="10"/>
  <c r="T19" i="10"/>
  <c r="AE33" i="10"/>
  <c r="AF31" i="10"/>
  <c r="S17" i="10"/>
  <c r="AF12" i="10"/>
  <c r="AG23" i="10"/>
  <c r="V23" i="10"/>
  <c r="T26" i="10"/>
  <c r="S35" i="10"/>
  <c r="AE24" i="10"/>
  <c r="AD10" i="10"/>
  <c r="V15" i="9"/>
  <c r="V22" i="9"/>
  <c r="S19" i="9"/>
  <c r="AF19" i="9"/>
  <c r="T17" i="9"/>
  <c r="T21" i="9"/>
  <c r="AG25" i="9"/>
  <c r="AC30" i="9"/>
  <c r="AB34" i="9"/>
  <c r="AB31" i="9"/>
  <c r="AC35" i="9"/>
  <c r="W20" i="9"/>
  <c r="AG22" i="9"/>
  <c r="T26" i="9"/>
  <c r="AD24" i="9"/>
  <c r="AG28" i="9"/>
  <c r="X34" i="9"/>
  <c r="U32" i="9"/>
  <c r="W32" i="9"/>
  <c r="X36" i="9"/>
  <c r="AG11" i="9"/>
  <c r="AD11" i="9"/>
  <c r="V14" i="9"/>
  <c r="U14" i="9"/>
  <c r="V11" i="9"/>
  <c r="AF21" i="9"/>
  <c r="W23" i="9"/>
  <c r="U24" i="9"/>
  <c r="T28" i="9"/>
  <c r="X25" i="9"/>
  <c r="V25" i="9"/>
  <c r="AG29" i="9"/>
  <c r="AB36" i="9"/>
  <c r="AG12" i="9"/>
  <c r="AD12" i="9"/>
  <c r="AE18" i="9"/>
  <c r="AC18" i="9"/>
  <c r="AE16" i="9"/>
  <c r="AB20" i="9"/>
  <c r="AG26" i="9"/>
  <c r="AE37" i="9"/>
  <c r="AG37" i="9"/>
  <c r="W33" i="9"/>
  <c r="V33" i="9"/>
  <c r="AC11" i="8"/>
  <c r="S26" i="8"/>
  <c r="T26" i="8"/>
  <c r="AE16" i="8"/>
  <c r="AE26" i="8"/>
  <c r="AB26" i="8"/>
  <c r="T29" i="8"/>
  <c r="X21" i="8"/>
  <c r="S27" i="8"/>
  <c r="AF24" i="8"/>
  <c r="AB28" i="8"/>
  <c r="AD31" i="8"/>
  <c r="AE31" i="8"/>
  <c r="AE35" i="8"/>
  <c r="S14" i="8"/>
  <c r="AG12" i="8"/>
  <c r="AE37" i="8"/>
  <c r="W30" i="8"/>
  <c r="V33" i="8"/>
  <c r="AD17" i="8"/>
  <c r="AB15" i="8"/>
  <c r="W22" i="8"/>
  <c r="W20" i="8"/>
  <c r="V24" i="8"/>
  <c r="AF27" i="8"/>
  <c r="V25" i="8"/>
  <c r="W25" i="8"/>
  <c r="AD33" i="8"/>
  <c r="V35" i="8"/>
  <c r="X35" i="8"/>
  <c r="X32" i="8"/>
  <c r="U36" i="8"/>
  <c r="W36" i="8"/>
  <c r="T11" i="8"/>
  <c r="AD23" i="8"/>
  <c r="AB20" i="8"/>
  <c r="AE29" i="8"/>
  <c r="AG29" i="8"/>
  <c r="U37" i="8"/>
  <c r="S10" i="8"/>
  <c r="V18" i="8"/>
  <c r="X28" i="8"/>
  <c r="AG32" i="8"/>
  <c r="V24" i="7"/>
  <c r="T13" i="16"/>
  <c r="AC8" i="12"/>
  <c r="W8" i="20"/>
  <c r="AB22" i="7"/>
  <c r="AC22" i="7"/>
  <c r="AC35" i="7"/>
  <c r="AE15" i="7"/>
  <c r="W22" i="7"/>
  <c r="AE31" i="7"/>
  <c r="U23" i="7"/>
  <c r="AC13" i="20"/>
  <c r="AG17" i="20"/>
  <c r="AG21" i="20"/>
  <c r="U32" i="20"/>
  <c r="S24" i="20"/>
  <c r="AE30" i="20"/>
  <c r="AB34" i="20"/>
  <c r="AF22" i="20"/>
  <c r="U14" i="20"/>
  <c r="AD25" i="20"/>
  <c r="AE32" i="20"/>
  <c r="AF32" i="20"/>
  <c r="S12" i="20"/>
  <c r="AE14" i="20"/>
  <c r="S13" i="20"/>
  <c r="W22" i="20"/>
  <c r="AB28" i="20"/>
  <c r="AB12" i="20"/>
  <c r="S19" i="20"/>
  <c r="U20" i="20"/>
  <c r="AE31" i="20"/>
  <c r="AC31" i="20"/>
  <c r="AC9" i="19"/>
  <c r="T21" i="19"/>
  <c r="U32" i="19"/>
  <c r="AD29" i="19"/>
  <c r="AC11" i="19"/>
  <c r="AC13" i="19"/>
  <c r="AE23" i="19"/>
  <c r="AF31" i="19"/>
  <c r="W33" i="19"/>
  <c r="U10" i="19"/>
  <c r="X9" i="19"/>
  <c r="U16" i="19"/>
  <c r="AD26" i="19"/>
  <c r="X24" i="19"/>
  <c r="X22" i="19"/>
  <c r="V26" i="19"/>
  <c r="U14" i="19"/>
  <c r="W13" i="19"/>
  <c r="AC10" i="19"/>
  <c r="AD12" i="18"/>
  <c r="T18" i="18"/>
  <c r="X29" i="18"/>
  <c r="V9" i="18"/>
  <c r="AG13" i="18"/>
  <c r="AC22" i="18"/>
  <c r="U17" i="18"/>
  <c r="V21" i="18"/>
  <c r="AC32" i="18"/>
  <c r="T35" i="18"/>
  <c r="AF8" i="18"/>
  <c r="U12" i="18"/>
  <c r="AD24" i="18"/>
  <c r="AG14" i="18"/>
  <c r="AG15" i="18"/>
  <c r="W33" i="18"/>
  <c r="T16" i="18"/>
  <c r="AE25" i="18"/>
  <c r="AE28" i="18"/>
  <c r="AG28" i="18"/>
  <c r="AE11" i="18"/>
  <c r="T15" i="18"/>
  <c r="T20" i="18"/>
  <c r="U26" i="18"/>
  <c r="AF26" i="18"/>
  <c r="T34" i="18"/>
  <c r="X13" i="17"/>
  <c r="W16" i="17"/>
  <c r="S35" i="17"/>
  <c r="S25" i="17"/>
  <c r="V19" i="17"/>
  <c r="S14" i="17"/>
  <c r="X18" i="17"/>
  <c r="T27" i="17"/>
  <c r="U32" i="17"/>
  <c r="U11" i="17"/>
  <c r="U34" i="17"/>
  <c r="T37" i="17"/>
  <c r="T10" i="17"/>
  <c r="U17" i="17"/>
  <c r="AC19" i="17"/>
  <c r="AF29" i="17"/>
  <c r="AC37" i="17"/>
  <c r="AG16" i="17"/>
  <c r="AC11" i="17"/>
  <c r="AB14" i="17"/>
  <c r="AD14" i="17"/>
  <c r="AC17" i="17"/>
  <c r="AE17" i="17"/>
  <c r="AF30" i="17"/>
  <c r="AF12" i="17"/>
  <c r="AD24" i="17"/>
  <c r="AB27" i="17"/>
  <c r="AF32" i="17"/>
  <c r="AG15" i="17"/>
  <c r="AG20" i="17"/>
  <c r="AC35" i="17"/>
  <c r="AE10" i="16"/>
  <c r="AG10" i="16"/>
  <c r="T11" i="16"/>
  <c r="AC10" i="16"/>
  <c r="S37" i="16"/>
  <c r="AF36" i="16"/>
  <c r="AD29" i="16"/>
  <c r="S19" i="16"/>
  <c r="S14" i="16"/>
  <c r="U34" i="16"/>
  <c r="U15" i="16"/>
  <c r="AF18" i="16"/>
  <c r="X23" i="16"/>
  <c r="X29" i="16"/>
  <c r="S18" i="16"/>
  <c r="V24" i="16"/>
  <c r="X28" i="16"/>
  <c r="U27" i="16"/>
  <c r="V33" i="16"/>
  <c r="AD27" i="16"/>
  <c r="X30" i="16"/>
  <c r="T31" i="16"/>
  <c r="U35" i="16"/>
  <c r="T32" i="16"/>
  <c r="X36" i="16"/>
  <c r="AB9" i="15"/>
  <c r="AD10" i="15"/>
  <c r="AD21" i="15"/>
  <c r="V27" i="15"/>
  <c r="AG20" i="15"/>
  <c r="AD32" i="15"/>
  <c r="V35" i="15"/>
  <c r="W20" i="15"/>
  <c r="AB22" i="15"/>
  <c r="X21" i="15"/>
  <c r="T25" i="15"/>
  <c r="W29" i="15"/>
  <c r="AF35" i="15"/>
  <c r="AE15" i="15"/>
  <c r="AE19" i="15"/>
  <c r="AC19" i="15"/>
  <c r="AB16" i="15"/>
  <c r="AB17" i="15"/>
  <c r="AE14" i="15"/>
  <c r="AC18" i="15"/>
  <c r="V26" i="15"/>
  <c r="AF31" i="15"/>
  <c r="AB29" i="15"/>
  <c r="V32" i="15"/>
  <c r="T36" i="15"/>
  <c r="AB12" i="15"/>
  <c r="W9" i="15"/>
  <c r="W12" i="15"/>
  <c r="T16" i="15"/>
  <c r="S23" i="15"/>
  <c r="X14" i="15"/>
  <c r="X18" i="15"/>
  <c r="W15" i="15"/>
  <c r="V24" i="15"/>
  <c r="W28" i="15"/>
  <c r="U30" i="15"/>
  <c r="T34" i="15"/>
  <c r="AF34" i="15"/>
  <c r="V10" i="15"/>
  <c r="T10" i="15"/>
  <c r="AE24" i="14"/>
  <c r="AB24" i="14"/>
  <c r="T21" i="14"/>
  <c r="S19" i="14"/>
  <c r="AF27" i="14"/>
  <c r="W30" i="14"/>
  <c r="U30" i="14"/>
  <c r="T23" i="14"/>
  <c r="V27" i="14"/>
  <c r="AG31" i="14"/>
  <c r="S33" i="14"/>
  <c r="S37" i="14"/>
  <c r="AG11" i="14"/>
  <c r="AC15" i="14"/>
  <c r="AB19" i="14"/>
  <c r="U18" i="14"/>
  <c r="T24" i="14"/>
  <c r="AG35" i="14"/>
  <c r="T14" i="14"/>
  <c r="AG10" i="14"/>
  <c r="T16" i="14"/>
  <c r="AF23" i="14"/>
  <c r="X31" i="14"/>
  <c r="AF29" i="14"/>
  <c r="AC33" i="14"/>
  <c r="AE37" i="14"/>
  <c r="U36" i="14"/>
  <c r="AF16" i="14"/>
  <c r="AD21" i="14"/>
  <c r="AE14" i="14"/>
  <c r="AB18" i="14"/>
  <c r="AE22" i="14"/>
  <c r="AG30" i="14"/>
  <c r="S34" i="14"/>
  <c r="AF34" i="14"/>
  <c r="AF32" i="14"/>
  <c r="AF36" i="14"/>
  <c r="W12" i="14"/>
  <c r="AB11" i="13"/>
  <c r="AC11" i="13"/>
  <c r="S14" i="13"/>
  <c r="W22" i="13"/>
  <c r="S34" i="13"/>
  <c r="X13" i="13"/>
  <c r="AF27" i="13"/>
  <c r="W24" i="13"/>
  <c r="S24" i="13"/>
  <c r="AC32" i="13"/>
  <c r="AD30" i="13"/>
  <c r="T11" i="13"/>
  <c r="U11" i="13"/>
  <c r="V18" i="13"/>
  <c r="V16" i="13"/>
  <c r="T16" i="13"/>
  <c r="AC19" i="13"/>
  <c r="V28" i="13"/>
  <c r="AF26" i="13"/>
  <c r="V32" i="13"/>
  <c r="S31" i="13"/>
  <c r="X19" i="13"/>
  <c r="V30" i="13"/>
  <c r="AC10" i="13"/>
  <c r="AF14" i="13"/>
  <c r="AD14" i="13"/>
  <c r="T20" i="13"/>
  <c r="AD17" i="13"/>
  <c r="AB18" i="13"/>
  <c r="W29" i="13"/>
  <c r="AE29" i="13"/>
  <c r="V11" i="12"/>
  <c r="AE13" i="12"/>
  <c r="AF13" i="12"/>
  <c r="T20" i="12"/>
  <c r="AB12" i="12"/>
  <c r="AC12" i="12"/>
  <c r="AB9" i="12"/>
  <c r="U34" i="12"/>
  <c r="AC16" i="12"/>
  <c r="AE23" i="12"/>
  <c r="U18" i="12"/>
  <c r="X22" i="12"/>
  <c r="T23" i="12"/>
  <c r="AF31" i="12"/>
  <c r="AF35" i="12"/>
  <c r="AC35" i="12"/>
  <c r="AC17" i="12"/>
  <c r="AF18" i="12"/>
  <c r="AG33" i="12"/>
  <c r="X32" i="12"/>
  <c r="AE11" i="12"/>
  <c r="S19" i="12"/>
  <c r="V27" i="12"/>
  <c r="U13" i="12"/>
  <c r="U14" i="12"/>
  <c r="U16" i="12"/>
  <c r="AE16" i="11"/>
  <c r="AC16" i="11"/>
  <c r="AC20" i="11"/>
  <c r="X18" i="11"/>
  <c r="W24" i="11"/>
  <c r="AF22" i="11"/>
  <c r="AF26" i="11"/>
  <c r="AE30" i="11"/>
  <c r="AD24" i="11"/>
  <c r="AG21" i="11"/>
  <c r="AG25" i="11"/>
  <c r="U30" i="11"/>
  <c r="AG32" i="11"/>
  <c r="AB36" i="11"/>
  <c r="AF11" i="11"/>
  <c r="AC11" i="11"/>
  <c r="AD15" i="11"/>
  <c r="AB19" i="11"/>
  <c r="S27" i="11"/>
  <c r="U21" i="11"/>
  <c r="X22" i="11"/>
  <c r="X26" i="11"/>
  <c r="T33" i="11"/>
  <c r="V37" i="11"/>
  <c r="T11" i="11"/>
  <c r="AF13" i="11"/>
  <c r="S12" i="11"/>
  <c r="T16" i="11"/>
  <c r="T20" i="11"/>
  <c r="AF34" i="11"/>
  <c r="AB31" i="11"/>
  <c r="AE35" i="11"/>
  <c r="AG10" i="11"/>
  <c r="AE17" i="11"/>
  <c r="AB17" i="11"/>
  <c r="AE29" i="11"/>
  <c r="X34" i="11"/>
  <c r="X31" i="11"/>
  <c r="X35" i="11"/>
  <c r="V32" i="11"/>
  <c r="W36" i="11"/>
  <c r="AD15" i="10"/>
  <c r="AE20" i="10"/>
  <c r="AF20" i="10"/>
  <c r="AG35" i="10"/>
  <c r="X21" i="10"/>
  <c r="X25" i="10"/>
  <c r="S25" i="10"/>
  <c r="AD37" i="10"/>
  <c r="AC32" i="10"/>
  <c r="AC36" i="10"/>
  <c r="V12" i="10"/>
  <c r="T12" i="10"/>
  <c r="U20" i="10"/>
  <c r="AC21" i="10"/>
  <c r="AB26" i="10"/>
  <c r="U32" i="10"/>
  <c r="S32" i="10"/>
  <c r="X29" i="10"/>
  <c r="X33" i="10"/>
  <c r="S37" i="10"/>
  <c r="AB16" i="10"/>
  <c r="AC13" i="10"/>
  <c r="T13" i="10"/>
  <c r="W19" i="10"/>
  <c r="AF33" i="10"/>
  <c r="AF27" i="10"/>
  <c r="V17" i="10"/>
  <c r="X17" i="10"/>
  <c r="AE29" i="10"/>
  <c r="AB23" i="10"/>
  <c r="AF34" i="10"/>
  <c r="V28" i="10"/>
  <c r="T36" i="10"/>
  <c r="AD14" i="9"/>
  <c r="W22" i="9"/>
  <c r="AE15" i="9"/>
  <c r="AB19" i="9"/>
  <c r="U13" i="9"/>
  <c r="V17" i="9"/>
  <c r="S21" i="9"/>
  <c r="AF25" i="9"/>
  <c r="AC25" i="9"/>
  <c r="X27" i="9"/>
  <c r="AD31" i="9"/>
  <c r="AB35" i="9"/>
  <c r="T12" i="9"/>
  <c r="U12" i="9"/>
  <c r="AF13" i="9"/>
  <c r="AC13" i="9"/>
  <c r="U16" i="9"/>
  <c r="W16" i="9"/>
  <c r="V20" i="9"/>
  <c r="AE22" i="9"/>
  <c r="AF22" i="9"/>
  <c r="U26" i="9"/>
  <c r="V31" i="9"/>
  <c r="W31" i="9"/>
  <c r="AC23" i="9"/>
  <c r="AG27" i="9"/>
  <c r="AF28" i="9"/>
  <c r="W34" i="9"/>
  <c r="U34" i="9"/>
  <c r="V32" i="9"/>
  <c r="W36" i="9"/>
  <c r="AC11" i="9"/>
  <c r="AD17" i="9"/>
  <c r="AB21" i="9"/>
  <c r="AC21" i="9"/>
  <c r="T23" i="9"/>
  <c r="T30" i="9"/>
  <c r="W24" i="9"/>
  <c r="W28" i="9"/>
  <c r="W25" i="9"/>
  <c r="AG32" i="9"/>
  <c r="AE32" i="9"/>
  <c r="AE36" i="9"/>
  <c r="AF12" i="9"/>
  <c r="U18" i="9"/>
  <c r="AB18" i="9"/>
  <c r="AE20" i="9"/>
  <c r="AE26" i="9"/>
  <c r="AF26" i="9"/>
  <c r="AC37" i="9"/>
  <c r="U29" i="9"/>
  <c r="S33" i="9"/>
  <c r="W37" i="9"/>
  <c r="U37" i="9"/>
  <c r="AB11" i="8"/>
  <c r="U26" i="8"/>
  <c r="V29" i="8"/>
  <c r="AF25" i="8"/>
  <c r="AG25" i="8"/>
  <c r="U13" i="8"/>
  <c r="V21" i="8"/>
  <c r="X23" i="8"/>
  <c r="W23" i="8"/>
  <c r="AB24" i="8"/>
  <c r="AE28" i="8"/>
  <c r="AC12" i="8"/>
  <c r="AB12" i="8"/>
  <c r="V30" i="8"/>
  <c r="X30" i="8"/>
  <c r="AF17" i="8"/>
  <c r="AF14" i="8"/>
  <c r="S22" i="8"/>
  <c r="T22" i="8"/>
  <c r="U24" i="8"/>
  <c r="T24" i="8"/>
  <c r="AD27" i="8"/>
  <c r="U25" i="8"/>
  <c r="W35" i="8"/>
  <c r="T32" i="8"/>
  <c r="W11" i="8"/>
  <c r="AE23" i="8"/>
  <c r="T37" i="8"/>
  <c r="U15" i="8"/>
  <c r="W28" i="8"/>
  <c r="AF32" i="8"/>
  <c r="AG36" i="8"/>
  <c r="V33" i="12"/>
  <c r="AF30" i="8"/>
  <c r="AE18" i="20"/>
  <c r="V20" i="13"/>
  <c r="W18" i="20"/>
  <c r="W9" i="20"/>
  <c r="AG34" i="13"/>
  <c r="AC28" i="8"/>
  <c r="T35" i="13"/>
  <c r="AE25" i="12"/>
  <c r="X17" i="8"/>
  <c r="U21" i="13"/>
  <c r="AD13" i="8"/>
  <c r="AD25" i="12"/>
  <c r="X33" i="12"/>
  <c r="AG10" i="12"/>
  <c r="S14" i="20"/>
  <c r="T28" i="20"/>
  <c r="S28" i="20"/>
  <c r="X21" i="20"/>
  <c r="S26" i="20"/>
  <c r="AG29" i="20"/>
  <c r="AE35" i="13"/>
  <c r="AC35" i="13"/>
  <c r="AE22" i="8"/>
  <c r="W17" i="8"/>
  <c r="S12" i="8"/>
  <c r="V17" i="13"/>
  <c r="W32" i="13"/>
  <c r="X31" i="13"/>
  <c r="W23" i="20"/>
  <c r="W19" i="13"/>
  <c r="X35" i="13"/>
  <c r="S25" i="13"/>
  <c r="AC12" i="20"/>
  <c r="AC24" i="20"/>
  <c r="W27" i="20"/>
  <c r="T18" i="20"/>
  <c r="AB9" i="20"/>
  <c r="X8" i="13"/>
  <c r="AG16" i="13"/>
  <c r="AE16" i="13"/>
  <c r="AE10" i="8"/>
  <c r="S15" i="8"/>
  <c r="W27" i="8"/>
  <c r="X20" i="13"/>
  <c r="U9" i="20"/>
  <c r="U22" i="20"/>
  <c r="V35" i="20"/>
  <c r="U18" i="20"/>
  <c r="U9" i="13"/>
  <c r="X12" i="13"/>
  <c r="U12" i="13"/>
  <c r="S16" i="8"/>
  <c r="AD34" i="8"/>
  <c r="AG20" i="20"/>
  <c r="X17" i="20"/>
  <c r="AB36" i="8"/>
  <c r="AF27" i="20"/>
  <c r="AD19" i="20"/>
  <c r="U33" i="13"/>
  <c r="U27" i="8"/>
  <c r="W33" i="12"/>
  <c r="U19" i="8"/>
  <c r="X12" i="8"/>
  <c r="AB19" i="8"/>
  <c r="S21" i="13"/>
  <c r="AB13" i="13"/>
  <c r="W19" i="8"/>
  <c r="AB25" i="12"/>
  <c r="AB10" i="12"/>
  <c r="AF10" i="12"/>
  <c r="V28" i="20"/>
  <c r="T23" i="20"/>
  <c r="V21" i="20"/>
  <c r="S21" i="20"/>
  <c r="AF29" i="20"/>
  <c r="AB11" i="20"/>
  <c r="AD35" i="13"/>
  <c r="AB23" i="13"/>
  <c r="AB22" i="8"/>
  <c r="AC30" i="8"/>
  <c r="U17" i="8"/>
  <c r="T12" i="8"/>
  <c r="X17" i="13"/>
  <c r="W17" i="13"/>
  <c r="X32" i="13"/>
  <c r="U31" i="13"/>
  <c r="W28" i="20"/>
  <c r="W10" i="13"/>
  <c r="AE25" i="13"/>
  <c r="AE34" i="13"/>
  <c r="AE33" i="20"/>
  <c r="AC19" i="20"/>
  <c r="AB22" i="20"/>
  <c r="AC9" i="20"/>
  <c r="AG9" i="20"/>
  <c r="S8" i="13"/>
  <c r="V8" i="13"/>
  <c r="AF16" i="13"/>
  <c r="AG10" i="8"/>
  <c r="AC10" i="8"/>
  <c r="U18" i="8"/>
  <c r="T33" i="13"/>
  <c r="AE12" i="20"/>
  <c r="V17" i="20"/>
  <c r="AE20" i="20"/>
  <c r="V9" i="13"/>
  <c r="V12" i="13"/>
  <c r="W12" i="13"/>
  <c r="W16" i="8"/>
  <c r="AE13" i="8"/>
  <c r="S21" i="8"/>
  <c r="AE25" i="20"/>
  <c r="V22" i="20"/>
  <c r="V15" i="8"/>
  <c r="X27" i="20"/>
  <c r="AF24" i="20"/>
  <c r="V25" i="13"/>
  <c r="V13" i="8"/>
  <c r="AF25" i="12"/>
  <c r="AF13" i="8"/>
  <c r="AC22" i="8"/>
  <c r="W21" i="13"/>
  <c r="AG13" i="13"/>
  <c r="V19" i="8"/>
  <c r="T33" i="12"/>
  <c r="AC10" i="12"/>
  <c r="AD10" i="12"/>
  <c r="W14" i="20"/>
  <c r="T14" i="20"/>
  <c r="X28" i="20"/>
  <c r="U23" i="20"/>
  <c r="T21" i="20"/>
  <c r="W26" i="20"/>
  <c r="AC29" i="20"/>
  <c r="AD11" i="20"/>
  <c r="AC11" i="20"/>
  <c r="AF23" i="13"/>
  <c r="AG22" i="8"/>
  <c r="AE30" i="8"/>
  <c r="T17" i="8"/>
  <c r="W12" i="8"/>
  <c r="S32" i="13"/>
  <c r="T31" i="13"/>
  <c r="AB29" i="20"/>
  <c r="X14" i="20"/>
  <c r="U10" i="13"/>
  <c r="AD25" i="13"/>
  <c r="AB34" i="13"/>
  <c r="T9" i="20"/>
  <c r="AC27" i="20"/>
  <c r="AD9" i="20"/>
  <c r="AE9" i="20"/>
  <c r="W8" i="13"/>
  <c r="T8" i="13"/>
  <c r="AC16" i="13"/>
  <c r="AD10" i="8"/>
  <c r="AB10" i="8"/>
  <c r="AB35" i="8"/>
  <c r="AB21" i="8"/>
  <c r="S10" i="13"/>
  <c r="AD34" i="13"/>
  <c r="AB33" i="20"/>
  <c r="AF19" i="20"/>
  <c r="AG27" i="20"/>
  <c r="AG22" i="20"/>
  <c r="S9" i="13"/>
  <c r="X11" i="12"/>
  <c r="T12" i="13"/>
  <c r="T16" i="8"/>
  <c r="X16" i="8"/>
  <c r="AC25" i="12"/>
  <c r="AF22" i="8"/>
  <c r="X35" i="20"/>
  <c r="S19" i="13"/>
  <c r="AD22" i="20"/>
  <c r="AG12" i="20"/>
  <c r="AG33" i="20"/>
  <c r="AG21" i="8"/>
  <c r="W18" i="8"/>
  <c r="AB30" i="8"/>
  <c r="AF34" i="8"/>
  <c r="W9" i="13"/>
  <c r="AE13" i="13"/>
  <c r="AG13" i="8"/>
  <c r="X19" i="8"/>
  <c r="U33" i="12"/>
  <c r="AE10" i="12"/>
  <c r="V14" i="20"/>
  <c r="U28" i="20"/>
  <c r="X23" i="20"/>
  <c r="S23" i="20"/>
  <c r="U26" i="20"/>
  <c r="T26" i="20"/>
  <c r="AE29" i="20"/>
  <c r="AF11" i="20"/>
  <c r="AB35" i="13"/>
  <c r="AD23" i="13"/>
  <c r="AG23" i="13"/>
  <c r="AG30" i="8"/>
  <c r="V12" i="8"/>
  <c r="S17" i="13"/>
  <c r="T32" i="13"/>
  <c r="W21" i="20"/>
  <c r="U19" i="13"/>
  <c r="U35" i="13"/>
  <c r="S33" i="13"/>
  <c r="X25" i="13"/>
  <c r="U27" i="20"/>
  <c r="AF9" i="20"/>
  <c r="U8" i="13"/>
  <c r="AD16" i="13"/>
  <c r="AB16" i="13"/>
  <c r="AF10" i="8"/>
  <c r="AD36" i="8"/>
  <c r="AC21" i="8"/>
  <c r="U25" i="13"/>
  <c r="AD24" i="20"/>
  <c r="AG18" i="20"/>
  <c r="AG25" i="20"/>
  <c r="T9" i="13"/>
  <c r="X9" i="13"/>
  <c r="T11" i="12"/>
  <c r="S12" i="13"/>
  <c r="V16" i="8"/>
  <c r="U16" i="8"/>
  <c r="M8" i="22"/>
  <c r="K12" i="22"/>
  <c r="J8" i="22"/>
  <c r="O12" i="22"/>
  <c r="L12" i="22"/>
  <c r="N8" i="22"/>
  <c r="N12" i="22"/>
  <c r="I12" i="22"/>
  <c r="J12" i="22"/>
  <c r="M12" i="22"/>
  <c r="O8" i="22"/>
  <c r="I8" i="22"/>
  <c r="K10" i="22"/>
  <c r="M20" i="22"/>
  <c r="K20" i="22"/>
  <c r="K25" i="22"/>
  <c r="J30" i="22"/>
  <c r="J34" i="22"/>
  <c r="I24" i="22"/>
  <c r="J16" i="22"/>
  <c r="K27" i="22"/>
  <c r="N27" i="22"/>
  <c r="J31" i="22"/>
  <c r="J35" i="22"/>
  <c r="K11" i="22"/>
  <c r="I11" i="22"/>
  <c r="K15" i="22"/>
  <c r="I15" i="22"/>
  <c r="N13" i="22"/>
  <c r="L13" i="22"/>
  <c r="N17" i="22"/>
  <c r="L17" i="22"/>
  <c r="M14" i="22"/>
  <c r="O14" i="22"/>
  <c r="M18" i="22"/>
  <c r="O18" i="22"/>
  <c r="J22" i="22"/>
  <c r="L26" i="22"/>
  <c r="I26" i="22"/>
  <c r="J29" i="22"/>
  <c r="J33" i="22"/>
  <c r="J28" i="22"/>
  <c r="J32" i="22"/>
  <c r="M21" i="22"/>
  <c r="J21" i="22"/>
  <c r="J19" i="22"/>
  <c r="I19" i="22"/>
  <c r="O23" i="22"/>
  <c r="I9" i="22"/>
  <c r="K9" i="22"/>
  <c r="K19" i="22"/>
  <c r="J9" i="22"/>
  <c r="L8" i="22"/>
  <c r="N10" i="22"/>
  <c r="I10" i="22"/>
  <c r="L10" i="22"/>
  <c r="J10" i="22"/>
  <c r="I20" i="22"/>
  <c r="M25" i="22"/>
  <c r="N25" i="22"/>
  <c r="M30" i="22"/>
  <c r="O30" i="22"/>
  <c r="M34" i="22"/>
  <c r="O34" i="22"/>
  <c r="N24" i="22"/>
  <c r="O24" i="22"/>
  <c r="O16" i="22"/>
  <c r="M16" i="22"/>
  <c r="M27" i="22"/>
  <c r="I27" i="22"/>
  <c r="O31" i="22"/>
  <c r="M31" i="22"/>
  <c r="O35" i="22"/>
  <c r="M35" i="22"/>
  <c r="L11" i="22"/>
  <c r="N11" i="22"/>
  <c r="L15" i="22"/>
  <c r="N15" i="22"/>
  <c r="J13" i="22"/>
  <c r="O13" i="22"/>
  <c r="J17" i="22"/>
  <c r="I14" i="22"/>
  <c r="K14" i="22"/>
  <c r="I18" i="22"/>
  <c r="K18" i="22"/>
  <c r="O22" i="22"/>
  <c r="I22" i="22"/>
  <c r="M26" i="22"/>
  <c r="M29" i="22"/>
  <c r="O29" i="22"/>
  <c r="M33" i="22"/>
  <c r="O33" i="22"/>
  <c r="O28" i="22"/>
  <c r="M28" i="22"/>
  <c r="O32" i="22"/>
  <c r="M32" i="22"/>
  <c r="I21" i="22"/>
  <c r="O21" i="22"/>
  <c r="L19" i="22"/>
  <c r="M19" i="22"/>
  <c r="K23" i="22"/>
  <c r="L23" i="22"/>
  <c r="N9" i="22"/>
  <c r="L9" i="22"/>
  <c r="O10" i="22"/>
  <c r="N20" i="22"/>
  <c r="O20" i="22"/>
  <c r="I25" i="22"/>
  <c r="J25" i="22"/>
  <c r="I30" i="22"/>
  <c r="K30" i="22"/>
  <c r="I34" i="22"/>
  <c r="K34" i="22"/>
  <c r="J24" i="22"/>
  <c r="K24" i="22"/>
  <c r="K16" i="22"/>
  <c r="I16" i="22"/>
  <c r="L27" i="22"/>
  <c r="K31" i="22"/>
  <c r="I31" i="22"/>
  <c r="K35" i="22"/>
  <c r="I35" i="22"/>
  <c r="J11" i="22"/>
  <c r="J15" i="22"/>
  <c r="M13" i="22"/>
  <c r="K13" i="22"/>
  <c r="M17" i="22"/>
  <c r="O17" i="22"/>
  <c r="L14" i="22"/>
  <c r="N14" i="22"/>
  <c r="L18" i="22"/>
  <c r="N18" i="22"/>
  <c r="N22" i="22"/>
  <c r="K22" i="22"/>
  <c r="N26" i="22"/>
  <c r="O26" i="22"/>
  <c r="I29" i="22"/>
  <c r="K29" i="22"/>
  <c r="I33" i="22"/>
  <c r="K33" i="22"/>
  <c r="K28" i="22"/>
  <c r="I28" i="22"/>
  <c r="K32" i="22"/>
  <c r="I32" i="22"/>
  <c r="L21" i="22"/>
  <c r="N21" i="22"/>
  <c r="M23" i="22"/>
  <c r="N23" i="22"/>
  <c r="J20" i="22"/>
  <c r="L20" i="22"/>
  <c r="O25" i="22"/>
  <c r="L25" i="22"/>
  <c r="L30" i="22"/>
  <c r="N30" i="22"/>
  <c r="L34" i="22"/>
  <c r="N34" i="22"/>
  <c r="L24" i="22"/>
  <c r="M24" i="22"/>
  <c r="N16" i="22"/>
  <c r="L16" i="22"/>
  <c r="O27" i="22"/>
  <c r="J27" i="22"/>
  <c r="L31" i="22"/>
  <c r="N31" i="22"/>
  <c r="L35" i="22"/>
  <c r="N35" i="22"/>
  <c r="O11" i="22"/>
  <c r="M11" i="22"/>
  <c r="O15" i="22"/>
  <c r="M15" i="22"/>
  <c r="I13" i="22"/>
  <c r="I17" i="22"/>
  <c r="K17" i="22"/>
  <c r="J14" i="22"/>
  <c r="J18" i="22"/>
  <c r="L22" i="22"/>
  <c r="M22" i="22"/>
  <c r="J26" i="22"/>
  <c r="K26" i="22"/>
  <c r="N29" i="22"/>
  <c r="L29" i="22"/>
  <c r="N33" i="22"/>
  <c r="L33" i="22"/>
  <c r="N28" i="22"/>
  <c r="L28" i="22"/>
  <c r="N32" i="22"/>
  <c r="L32" i="22"/>
  <c r="K21" i="22"/>
  <c r="N19" i="22"/>
  <c r="O19" i="22"/>
  <c r="I23" i="22"/>
  <c r="J23" i="22"/>
  <c r="M9" i="22"/>
  <c r="O9" i="22"/>
  <c r="K8" i="22"/>
  <c r="M10" i="22"/>
  <c r="M10" i="11"/>
  <c r="I10" i="11"/>
  <c r="K10" i="11"/>
  <c r="J10" i="11"/>
  <c r="L10" i="11"/>
  <c r="O10" i="11"/>
  <c r="N10" i="11"/>
  <c r="I13" i="20"/>
  <c r="L13" i="20"/>
  <c r="O8" i="20"/>
  <c r="I8" i="20"/>
  <c r="L8" i="19"/>
  <c r="N23" i="16"/>
  <c r="N13" i="20"/>
  <c r="K13" i="20"/>
  <c r="K8" i="19"/>
  <c r="I8" i="19"/>
  <c r="J8" i="19"/>
  <c r="M11" i="18"/>
  <c r="N11" i="18"/>
  <c r="O13" i="20"/>
  <c r="J13" i="20"/>
  <c r="O8" i="19"/>
  <c r="M8" i="19"/>
  <c r="I11" i="18"/>
  <c r="J11" i="18"/>
  <c r="O11" i="18"/>
  <c r="J19" i="16"/>
  <c r="K8" i="20"/>
  <c r="L11" i="18"/>
  <c r="K11" i="18"/>
  <c r="M13" i="20"/>
  <c r="J10" i="16"/>
  <c r="N8" i="19"/>
  <c r="J8" i="20"/>
  <c r="J16" i="20"/>
  <c r="J20" i="20"/>
  <c r="I17" i="20"/>
  <c r="K17" i="20"/>
  <c r="I21" i="20"/>
  <c r="K21" i="20"/>
  <c r="J33" i="20"/>
  <c r="O33" i="20"/>
  <c r="K26" i="20"/>
  <c r="I26" i="20"/>
  <c r="I34" i="20"/>
  <c r="K34" i="20"/>
  <c r="I31" i="20"/>
  <c r="J35" i="20"/>
  <c r="J22" i="20"/>
  <c r="K22" i="20"/>
  <c r="I24" i="20"/>
  <c r="K24" i="20"/>
  <c r="J25" i="20"/>
  <c r="J9" i="20"/>
  <c r="J11" i="20"/>
  <c r="K15" i="20"/>
  <c r="K19" i="20"/>
  <c r="I19" i="20"/>
  <c r="J29" i="20"/>
  <c r="K29" i="20"/>
  <c r="K27" i="20"/>
  <c r="K28" i="20"/>
  <c r="K32" i="20"/>
  <c r="L32" i="20"/>
  <c r="M12" i="20"/>
  <c r="K12" i="20"/>
  <c r="K10" i="20"/>
  <c r="I10" i="20"/>
  <c r="I14" i="20"/>
  <c r="J18" i="20"/>
  <c r="J23" i="20"/>
  <c r="K23" i="20"/>
  <c r="I30" i="20"/>
  <c r="N30" i="20"/>
  <c r="J24" i="19"/>
  <c r="J14" i="19"/>
  <c r="K15" i="19"/>
  <c r="I15" i="19"/>
  <c r="K19" i="19"/>
  <c r="I19" i="19"/>
  <c r="I27" i="19"/>
  <c r="I30" i="19"/>
  <c r="O30" i="19"/>
  <c r="K28" i="19"/>
  <c r="M28" i="19"/>
  <c r="K32" i="19"/>
  <c r="O22" i="19"/>
  <c r="J26" i="19"/>
  <c r="J33" i="19"/>
  <c r="J16" i="19"/>
  <c r="J18" i="19"/>
  <c r="J29" i="19"/>
  <c r="L29" i="19"/>
  <c r="I34" i="19"/>
  <c r="K34" i="19"/>
  <c r="J31" i="19"/>
  <c r="J35" i="19"/>
  <c r="I9" i="19"/>
  <c r="K9" i="19"/>
  <c r="J12" i="19"/>
  <c r="J20" i="19"/>
  <c r="K11" i="19"/>
  <c r="I11" i="19"/>
  <c r="J10" i="19"/>
  <c r="I17" i="19"/>
  <c r="K17" i="19"/>
  <c r="K21" i="19"/>
  <c r="J21" i="19"/>
  <c r="I25" i="19"/>
  <c r="K25" i="19"/>
  <c r="K23" i="19"/>
  <c r="J23" i="19"/>
  <c r="I13" i="19"/>
  <c r="K13" i="19"/>
  <c r="I12" i="18"/>
  <c r="K9" i="18"/>
  <c r="I13" i="18"/>
  <c r="I23" i="18"/>
  <c r="O23" i="18"/>
  <c r="I30" i="18"/>
  <c r="O30" i="18"/>
  <c r="J29" i="18"/>
  <c r="L29" i="18"/>
  <c r="I16" i="18"/>
  <c r="J16" i="18"/>
  <c r="I20" i="18"/>
  <c r="K20" i="18"/>
  <c r="J33" i="18"/>
  <c r="N27" i="18"/>
  <c r="J31" i="18"/>
  <c r="J35" i="18"/>
  <c r="I8" i="18"/>
  <c r="J10" i="18"/>
  <c r="K10" i="18"/>
  <c r="J15" i="18"/>
  <c r="I15" i="18"/>
  <c r="I24" i="18"/>
  <c r="K14" i="18"/>
  <c r="N14" i="18"/>
  <c r="K18" i="18"/>
  <c r="I18" i="18"/>
  <c r="J22" i="18"/>
  <c r="L22" i="18"/>
  <c r="J26" i="18"/>
  <c r="K26" i="18"/>
  <c r="K28" i="18"/>
  <c r="I28" i="18"/>
  <c r="K32" i="18"/>
  <c r="I32" i="18"/>
  <c r="M17" i="18"/>
  <c r="J19" i="18"/>
  <c r="K21" i="18"/>
  <c r="N21" i="18"/>
  <c r="K25" i="18"/>
  <c r="I34" i="18"/>
  <c r="K34" i="18"/>
  <c r="N35" i="17"/>
  <c r="I35" i="17"/>
  <c r="J37" i="17"/>
  <c r="M37" i="17"/>
  <c r="J30" i="17"/>
  <c r="I34" i="17"/>
  <c r="L34" i="17"/>
  <c r="K25" i="17"/>
  <c r="N11" i="17"/>
  <c r="N13" i="17"/>
  <c r="K13" i="17"/>
  <c r="N17" i="17"/>
  <c r="O17" i="17"/>
  <c r="N31" i="17"/>
  <c r="O31" i="17"/>
  <c r="L29" i="17"/>
  <c r="I29" i="17"/>
  <c r="O27" i="17"/>
  <c r="I27" i="17"/>
  <c r="I26" i="17"/>
  <c r="J26" i="17"/>
  <c r="J10" i="17"/>
  <c r="N10" i="17"/>
  <c r="I22" i="17"/>
  <c r="J22" i="17"/>
  <c r="K32" i="17"/>
  <c r="L32" i="17"/>
  <c r="K36" i="17"/>
  <c r="I18" i="17"/>
  <c r="N18" i="17"/>
  <c r="I14" i="17"/>
  <c r="O14" i="17"/>
  <c r="N21" i="17"/>
  <c r="L21" i="17"/>
  <c r="N33" i="17"/>
  <c r="I33" i="17"/>
  <c r="O12" i="17"/>
  <c r="O16" i="17"/>
  <c r="M16" i="17"/>
  <c r="O20" i="17"/>
  <c r="O24" i="17"/>
  <c r="L24" i="17"/>
  <c r="K15" i="17"/>
  <c r="I15" i="17"/>
  <c r="K19" i="17"/>
  <c r="I19" i="17"/>
  <c r="K23" i="17"/>
  <c r="I23" i="17"/>
  <c r="J28" i="17"/>
  <c r="L28" i="17"/>
  <c r="K19" i="16"/>
  <c r="I19" i="16"/>
  <c r="L14" i="16"/>
  <c r="O14" i="16"/>
  <c r="O10" i="16"/>
  <c r="K36" i="16"/>
  <c r="N36" i="16"/>
  <c r="J33" i="16"/>
  <c r="M33" i="16"/>
  <c r="J37" i="16"/>
  <c r="I37" i="16"/>
  <c r="K11" i="16"/>
  <c r="N11" i="16"/>
  <c r="J17" i="16"/>
  <c r="L17" i="16"/>
  <c r="I22" i="16"/>
  <c r="L22" i="16"/>
  <c r="I27" i="16"/>
  <c r="O27" i="16"/>
  <c r="K30" i="16"/>
  <c r="N30" i="16"/>
  <c r="I20" i="16"/>
  <c r="J20" i="16"/>
  <c r="J21" i="16"/>
  <c r="I21" i="16"/>
  <c r="K25" i="16"/>
  <c r="M25" i="16"/>
  <c r="K35" i="16"/>
  <c r="J18" i="16"/>
  <c r="L18" i="16"/>
  <c r="I34" i="16"/>
  <c r="J13" i="16"/>
  <c r="L13" i="16"/>
  <c r="N28" i="16"/>
  <c r="J26" i="16"/>
  <c r="K32" i="16"/>
  <c r="J32" i="16"/>
  <c r="J15" i="16"/>
  <c r="O31" i="16"/>
  <c r="K24" i="16"/>
  <c r="J24" i="16"/>
  <c r="K29" i="16"/>
  <c r="M29" i="16"/>
  <c r="K16" i="16"/>
  <c r="M16" i="16"/>
  <c r="K12" i="16"/>
  <c r="I12" i="16"/>
  <c r="J17" i="15"/>
  <c r="I14" i="15"/>
  <c r="N14" i="15"/>
  <c r="I18" i="15"/>
  <c r="K18" i="15"/>
  <c r="J15" i="15"/>
  <c r="J19" i="15"/>
  <c r="K12" i="15"/>
  <c r="I12" i="15"/>
  <c r="K16" i="15"/>
  <c r="I16" i="15"/>
  <c r="J31" i="15"/>
  <c r="I35" i="15"/>
  <c r="K35" i="15"/>
  <c r="I20" i="15"/>
  <c r="K20" i="15"/>
  <c r="I24" i="15"/>
  <c r="N24" i="15"/>
  <c r="K28" i="15"/>
  <c r="M28" i="15"/>
  <c r="K32" i="15"/>
  <c r="I32" i="15"/>
  <c r="J36" i="15"/>
  <c r="J10" i="15"/>
  <c r="J13" i="15"/>
  <c r="I13" i="15"/>
  <c r="K9" i="15"/>
  <c r="I9" i="15"/>
  <c r="J23" i="15"/>
  <c r="K21" i="15"/>
  <c r="J29" i="15"/>
  <c r="K22" i="15"/>
  <c r="K26" i="15"/>
  <c r="I26" i="15"/>
  <c r="I30" i="15"/>
  <c r="K30" i="15"/>
  <c r="J34" i="15"/>
  <c r="N11" i="15"/>
  <c r="J27" i="15"/>
  <c r="J25" i="15"/>
  <c r="K33" i="15"/>
  <c r="I33" i="15"/>
  <c r="M16" i="20"/>
  <c r="O16" i="20"/>
  <c r="M20" i="20"/>
  <c r="O20" i="20"/>
  <c r="L17" i="20"/>
  <c r="N17" i="20"/>
  <c r="L21" i="20"/>
  <c r="N21" i="20"/>
  <c r="M33" i="20"/>
  <c r="L33" i="20"/>
  <c r="N26" i="20"/>
  <c r="L26" i="20"/>
  <c r="L34" i="20"/>
  <c r="N34" i="20"/>
  <c r="O31" i="20"/>
  <c r="N31" i="20"/>
  <c r="O35" i="20"/>
  <c r="M35" i="20"/>
  <c r="L22" i="20"/>
  <c r="I22" i="20"/>
  <c r="L24" i="20"/>
  <c r="N24" i="20"/>
  <c r="O25" i="20"/>
  <c r="M25" i="20"/>
  <c r="O9" i="20"/>
  <c r="M9" i="20"/>
  <c r="M11" i="20"/>
  <c r="O11" i="20"/>
  <c r="N15" i="20"/>
  <c r="M15" i="20"/>
  <c r="N19" i="20"/>
  <c r="L19" i="20"/>
  <c r="M29" i="20"/>
  <c r="N27" i="20"/>
  <c r="O27" i="20"/>
  <c r="N28" i="20"/>
  <c r="L28" i="20"/>
  <c r="N32" i="20"/>
  <c r="I32" i="20"/>
  <c r="I12" i="20"/>
  <c r="O12" i="20"/>
  <c r="N10" i="20"/>
  <c r="L10" i="20"/>
  <c r="O14" i="20"/>
  <c r="J14" i="20"/>
  <c r="O18" i="20"/>
  <c r="M18" i="20"/>
  <c r="M23" i="20"/>
  <c r="L23" i="20"/>
  <c r="L30" i="20"/>
  <c r="K30" i="20"/>
  <c r="M24" i="19"/>
  <c r="O24" i="19"/>
  <c r="O14" i="19"/>
  <c r="M14" i="19"/>
  <c r="N15" i="19"/>
  <c r="L15" i="19"/>
  <c r="N19" i="19"/>
  <c r="L19" i="19"/>
  <c r="O27" i="19"/>
  <c r="M27" i="19"/>
  <c r="L30" i="19"/>
  <c r="N30" i="19"/>
  <c r="J28" i="19"/>
  <c r="N32" i="19"/>
  <c r="I32" i="19"/>
  <c r="N22" i="19"/>
  <c r="M22" i="19"/>
  <c r="O26" i="19"/>
  <c r="I26" i="19"/>
  <c r="M33" i="19"/>
  <c r="O33" i="19"/>
  <c r="M16" i="19"/>
  <c r="K16" i="19"/>
  <c r="O18" i="19"/>
  <c r="M18" i="19"/>
  <c r="M29" i="19"/>
  <c r="K29" i="19"/>
  <c r="N8" i="20"/>
  <c r="L20" i="20"/>
  <c r="I33" i="20"/>
  <c r="J26" i="20"/>
  <c r="L35" i="20"/>
  <c r="I35" i="20"/>
  <c r="O22" i="20"/>
  <c r="J24" i="20"/>
  <c r="N25" i="20"/>
  <c r="K9" i="20"/>
  <c r="I11" i="20"/>
  <c r="O15" i="20"/>
  <c r="I15" i="20"/>
  <c r="I27" i="20"/>
  <c r="I28" i="20"/>
  <c r="O32" i="20"/>
  <c r="N12" i="20"/>
  <c r="O10" i="20"/>
  <c r="L14" i="20"/>
  <c r="N14" i="20"/>
  <c r="N18" i="20"/>
  <c r="O23" i="20"/>
  <c r="O30" i="20"/>
  <c r="L24" i="19"/>
  <c r="O15" i="19"/>
  <c r="O19" i="19"/>
  <c r="L27" i="19"/>
  <c r="K27" i="19"/>
  <c r="K30" i="19"/>
  <c r="L32" i="19"/>
  <c r="L26" i="19"/>
  <c r="M26" i="19"/>
  <c r="L16" i="19"/>
  <c r="N29" i="19"/>
  <c r="M34" i="19"/>
  <c r="N34" i="19"/>
  <c r="O31" i="19"/>
  <c r="N31" i="19"/>
  <c r="K35" i="19"/>
  <c r="M9" i="19"/>
  <c r="N9" i="19"/>
  <c r="I12" i="19"/>
  <c r="K12" i="19"/>
  <c r="L20" i="19"/>
  <c r="O11" i="19"/>
  <c r="L11" i="19"/>
  <c r="O10" i="19"/>
  <c r="I10" i="19"/>
  <c r="O17" i="19"/>
  <c r="M21" i="19"/>
  <c r="I21" i="19"/>
  <c r="O25" i="19"/>
  <c r="M23" i="19"/>
  <c r="N23" i="19"/>
  <c r="O13" i="19"/>
  <c r="J12" i="18"/>
  <c r="J9" i="18"/>
  <c r="M9" i="18"/>
  <c r="K13" i="18"/>
  <c r="M23" i="18"/>
  <c r="L23" i="18"/>
  <c r="N29" i="18"/>
  <c r="K16" i="18"/>
  <c r="M20" i="18"/>
  <c r="J20" i="18"/>
  <c r="I33" i="18"/>
  <c r="K33" i="18"/>
  <c r="K27" i="18"/>
  <c r="L31" i="18"/>
  <c r="M31" i="18"/>
  <c r="I35" i="18"/>
  <c r="O8" i="18"/>
  <c r="J8" i="18"/>
  <c r="O10" i="18"/>
  <c r="L15" i="18"/>
  <c r="O15" i="18"/>
  <c r="K24" i="18"/>
  <c r="O14" i="18"/>
  <c r="I14" i="18"/>
  <c r="J18" i="18"/>
  <c r="N22" i="18"/>
  <c r="I22" i="18"/>
  <c r="I26" i="18"/>
  <c r="O28" i="18"/>
  <c r="M28" i="18"/>
  <c r="J32" i="18"/>
  <c r="L17" i="18"/>
  <c r="I17" i="18"/>
  <c r="M19" i="18"/>
  <c r="O19" i="18"/>
  <c r="J21" i="18"/>
  <c r="O25" i="18"/>
  <c r="L34" i="18"/>
  <c r="N34" i="18"/>
  <c r="O37" i="17"/>
  <c r="K30" i="17"/>
  <c r="I30" i="17"/>
  <c r="M34" i="17"/>
  <c r="N25" i="17"/>
  <c r="O25" i="17"/>
  <c r="O11" i="17"/>
  <c r="L11" i="17"/>
  <c r="I13" i="17"/>
  <c r="O13" i="17"/>
  <c r="L17" i="17"/>
  <c r="I31" i="17"/>
  <c r="M29" i="17"/>
  <c r="K29" i="17"/>
  <c r="J27" i="17"/>
  <c r="K10" i="17"/>
  <c r="L22" i="17"/>
  <c r="O22" i="17"/>
  <c r="O32" i="17"/>
  <c r="M36" i="17"/>
  <c r="N36" i="17"/>
  <c r="J18" i="17"/>
  <c r="K14" i="17"/>
  <c r="M21" i="17"/>
  <c r="O21" i="17"/>
  <c r="J33" i="17"/>
  <c r="N12" i="17"/>
  <c r="L12" i="17"/>
  <c r="J16" i="17"/>
  <c r="L16" i="17"/>
  <c r="M20" i="17"/>
  <c r="N24" i="17"/>
  <c r="M24" i="17"/>
  <c r="L15" i="17"/>
  <c r="J15" i="17"/>
  <c r="J19" i="17"/>
  <c r="L23" i="17"/>
  <c r="J23" i="17"/>
  <c r="I28" i="17"/>
  <c r="M14" i="16"/>
  <c r="N14" i="16"/>
  <c r="K14" i="16"/>
  <c r="L36" i="16"/>
  <c r="J36" i="16"/>
  <c r="N33" i="16"/>
  <c r="O37" i="16"/>
  <c r="M37" i="16"/>
  <c r="O11" i="16"/>
  <c r="O17" i="16"/>
  <c r="I17" i="16"/>
  <c r="M22" i="16"/>
  <c r="N27" i="16"/>
  <c r="L30" i="16"/>
  <c r="L20" i="16"/>
  <c r="N20" i="16"/>
  <c r="N21" i="16"/>
  <c r="L25" i="16"/>
  <c r="J25" i="16"/>
  <c r="L35" i="16"/>
  <c r="N35" i="16"/>
  <c r="I18" i="16"/>
  <c r="J34" i="16"/>
  <c r="K34" i="16"/>
  <c r="N13" i="16"/>
  <c r="M28" i="16"/>
  <c r="O28" i="16"/>
  <c r="K26" i="16"/>
  <c r="L26" i="16"/>
  <c r="O32" i="16"/>
  <c r="M15" i="16"/>
  <c r="O15" i="16"/>
  <c r="I31" i="16"/>
  <c r="K31" i="16"/>
  <c r="O24" i="16"/>
  <c r="N29" i="16"/>
  <c r="I29" i="16"/>
  <c r="O16" i="16"/>
  <c r="L12" i="16"/>
  <c r="J12" i="16"/>
  <c r="N17" i="15"/>
  <c r="O14" i="15"/>
  <c r="J14" i="15"/>
  <c r="O18" i="15"/>
  <c r="M15" i="15"/>
  <c r="O19" i="15"/>
  <c r="I19" i="15"/>
  <c r="N12" i="15"/>
  <c r="N16" i="15"/>
  <c r="K31" i="15"/>
  <c r="M35" i="15"/>
  <c r="N35" i="15"/>
  <c r="M24" i="15"/>
  <c r="L24" i="15"/>
  <c r="J28" i="15"/>
  <c r="O32" i="15"/>
  <c r="L32" i="15"/>
  <c r="O36" i="15"/>
  <c r="I36" i="15"/>
  <c r="L10" i="15"/>
  <c r="N13" i="15"/>
  <c r="M13" i="15"/>
  <c r="J9" i="15"/>
  <c r="N23" i="15"/>
  <c r="O21" i="15"/>
  <c r="I29" i="15"/>
  <c r="O29" i="15"/>
  <c r="M22" i="15"/>
  <c r="O26" i="15"/>
  <c r="L26" i="15"/>
  <c r="N34" i="15"/>
  <c r="I11" i="15"/>
  <c r="I27" i="15"/>
  <c r="K27" i="15"/>
  <c r="K25" i="15"/>
  <c r="O33" i="15"/>
  <c r="L33" i="15"/>
  <c r="M8" i="20"/>
  <c r="N16" i="20"/>
  <c r="K16" i="20"/>
  <c r="O17" i="20"/>
  <c r="O21" i="20"/>
  <c r="M26" i="20"/>
  <c r="O34" i="20"/>
  <c r="K31" i="20"/>
  <c r="N22" i="20"/>
  <c r="M24" i="20"/>
  <c r="L25" i="20"/>
  <c r="I25" i="20"/>
  <c r="N9" i="20"/>
  <c r="L11" i="20"/>
  <c r="J15" i="20"/>
  <c r="O19" i="20"/>
  <c r="N29" i="20"/>
  <c r="O29" i="20"/>
  <c r="M27" i="20"/>
  <c r="M28" i="20"/>
  <c r="J32" i="20"/>
  <c r="L12" i="20"/>
  <c r="J10" i="20"/>
  <c r="L18" i="20"/>
  <c r="I18" i="20"/>
  <c r="J30" i="20"/>
  <c r="K14" i="19"/>
  <c r="J15" i="19"/>
  <c r="J19" i="19"/>
  <c r="M30" i="19"/>
  <c r="O28" i="19"/>
  <c r="L28" i="19"/>
  <c r="J22" i="19"/>
  <c r="N33" i="19"/>
  <c r="K33" i="19"/>
  <c r="K18" i="19"/>
  <c r="I29" i="19"/>
  <c r="L34" i="19"/>
  <c r="J34" i="19"/>
  <c r="K31" i="19"/>
  <c r="L35" i="19"/>
  <c r="N35" i="19"/>
  <c r="L9" i="19"/>
  <c r="J9" i="19"/>
  <c r="L12" i="19"/>
  <c r="N20" i="19"/>
  <c r="N11" i="19"/>
  <c r="K10" i="19"/>
  <c r="M17" i="19"/>
  <c r="N17" i="19"/>
  <c r="M25" i="19"/>
  <c r="N25" i="19"/>
  <c r="I23" i="19"/>
  <c r="M13" i="19"/>
  <c r="N13" i="19"/>
  <c r="O12" i="18"/>
  <c r="N12" i="18"/>
  <c r="L9" i="18"/>
  <c r="L13" i="18"/>
  <c r="N13" i="18"/>
  <c r="N23" i="18"/>
  <c r="K23" i="18"/>
  <c r="J30" i="18"/>
  <c r="M29" i="18"/>
  <c r="K29" i="18"/>
  <c r="N16" i="18"/>
  <c r="L20" i="18"/>
  <c r="N20" i="18"/>
  <c r="L33" i="18"/>
  <c r="L27" i="18"/>
  <c r="I27" i="18"/>
  <c r="N31" i="18"/>
  <c r="O35" i="18"/>
  <c r="M35" i="18"/>
  <c r="K8" i="18"/>
  <c r="N10" i="18"/>
  <c r="L10" i="18"/>
  <c r="L24" i="18"/>
  <c r="M24" i="18"/>
  <c r="M14" i="18"/>
  <c r="J14" i="18"/>
  <c r="M18" i="18"/>
  <c r="O22" i="18"/>
  <c r="O26" i="18"/>
  <c r="N28" i="18"/>
  <c r="M32" i="18"/>
  <c r="O17" i="18"/>
  <c r="I19" i="18"/>
  <c r="K19" i="18"/>
  <c r="I21" i="18"/>
  <c r="N25" i="18"/>
  <c r="I25" i="18"/>
  <c r="K35" i="17"/>
  <c r="L37" i="17"/>
  <c r="I37" i="17"/>
  <c r="M30" i="17"/>
  <c r="L30" i="17"/>
  <c r="N34" i="17"/>
  <c r="J25" i="17"/>
  <c r="I25" i="17"/>
  <c r="K11" i="17"/>
  <c r="J13" i="17"/>
  <c r="M17" i="17"/>
  <c r="J31" i="17"/>
  <c r="K31" i="17"/>
  <c r="N29" i="17"/>
  <c r="L27" i="17"/>
  <c r="M27" i="17"/>
  <c r="O26" i="17"/>
  <c r="M10" i="17"/>
  <c r="N22" i="17"/>
  <c r="I36" i="17"/>
  <c r="J36" i="17"/>
  <c r="M18" i="17"/>
  <c r="L14" i="17"/>
  <c r="N14" i="17"/>
  <c r="I21" i="17"/>
  <c r="K21" i="17"/>
  <c r="K33" i="17"/>
  <c r="J12" i="17"/>
  <c r="K16" i="17"/>
  <c r="N20" i="17"/>
  <c r="I20" i="17"/>
  <c r="J24" i="17"/>
  <c r="O19" i="17"/>
  <c r="N19" i="17"/>
  <c r="N28" i="17"/>
  <c r="O19" i="16"/>
  <c r="J14" i="16"/>
  <c r="I10" i="16"/>
  <c r="I36" i="16"/>
  <c r="L33" i="16"/>
  <c r="K37" i="16"/>
  <c r="L37" i="16"/>
  <c r="J11" i="16"/>
  <c r="K17" i="16"/>
  <c r="O22" i="16"/>
  <c r="J27" i="16"/>
  <c r="K27" i="16"/>
  <c r="O30" i="16"/>
  <c r="K20" i="16"/>
  <c r="L21" i="16"/>
  <c r="I25" i="16"/>
  <c r="N18" i="16"/>
  <c r="M18" i="16"/>
  <c r="M34" i="16"/>
  <c r="M13" i="16"/>
  <c r="I28" i="16"/>
  <c r="K28" i="16"/>
  <c r="N26" i="16"/>
  <c r="I32" i="16"/>
  <c r="I15" i="16"/>
  <c r="K15" i="16"/>
  <c r="L31" i="16"/>
  <c r="J31" i="16"/>
  <c r="M24" i="16"/>
  <c r="J29" i="16"/>
  <c r="N16" i="16"/>
  <c r="M12" i="16"/>
  <c r="M17" i="15"/>
  <c r="O17" i="15"/>
  <c r="K14" i="15"/>
  <c r="M18" i="15"/>
  <c r="N18" i="15"/>
  <c r="O15" i="15"/>
  <c r="I15" i="15"/>
  <c r="K19" i="15"/>
  <c r="O12" i="15"/>
  <c r="M12" i="15"/>
  <c r="J16" i="15"/>
  <c r="L31" i="15"/>
  <c r="N31" i="15"/>
  <c r="L35" i="15"/>
  <c r="J35" i="15"/>
  <c r="L20" i="15"/>
  <c r="O24" i="15"/>
  <c r="J24" i="15"/>
  <c r="N32" i="15"/>
  <c r="K36" i="15"/>
  <c r="N10" i="15"/>
  <c r="L13" i="15"/>
  <c r="M9" i="15"/>
  <c r="O23" i="15"/>
  <c r="L23" i="15"/>
  <c r="N21" i="15"/>
  <c r="J21" i="15"/>
  <c r="L29" i="15"/>
  <c r="O22" i="15"/>
  <c r="N26" i="15"/>
  <c r="O30" i="15"/>
  <c r="M34" i="15"/>
  <c r="O34" i="15"/>
  <c r="K11" i="15"/>
  <c r="M11" i="15"/>
  <c r="L27" i="15"/>
  <c r="L25" i="15"/>
  <c r="N25" i="15"/>
  <c r="N33" i="15"/>
  <c r="N10" i="16"/>
  <c r="L8" i="20"/>
  <c r="I16" i="20"/>
  <c r="N20" i="20"/>
  <c r="K20" i="20"/>
  <c r="J17" i="20"/>
  <c r="J21" i="20"/>
  <c r="K33" i="20"/>
  <c r="J34" i="20"/>
  <c r="J31" i="20"/>
  <c r="K35" i="20"/>
  <c r="L9" i="20"/>
  <c r="I9" i="20"/>
  <c r="L15" i="20"/>
  <c r="J19" i="20"/>
  <c r="I29" i="20"/>
  <c r="L27" i="20"/>
  <c r="J27" i="20"/>
  <c r="M32" i="20"/>
  <c r="M10" i="20"/>
  <c r="K14" i="20"/>
  <c r="N23" i="20"/>
  <c r="M30" i="20"/>
  <c r="N24" i="19"/>
  <c r="K24" i="19"/>
  <c r="N14" i="19"/>
  <c r="M15" i="19"/>
  <c r="M19" i="19"/>
  <c r="J27" i="19"/>
  <c r="N28" i="19"/>
  <c r="O32" i="19"/>
  <c r="M32" i="19"/>
  <c r="I22" i="19"/>
  <c r="K26" i="19"/>
  <c r="I33" i="19"/>
  <c r="N16" i="19"/>
  <c r="O16" i="19"/>
  <c r="N18" i="19"/>
  <c r="O29" i="19"/>
  <c r="L31" i="19"/>
  <c r="M31" i="19"/>
  <c r="M35" i="19"/>
  <c r="N12" i="19"/>
  <c r="M20" i="19"/>
  <c r="O20" i="19"/>
  <c r="J11" i="19"/>
  <c r="L10" i="19"/>
  <c r="N10" i="19"/>
  <c r="L17" i="19"/>
  <c r="J17" i="19"/>
  <c r="L21" i="19"/>
  <c r="L25" i="19"/>
  <c r="J25" i="19"/>
  <c r="L23" i="19"/>
  <c r="L13" i="19"/>
  <c r="J13" i="19"/>
  <c r="K12" i="18"/>
  <c r="O9" i="18"/>
  <c r="O13" i="18"/>
  <c r="J23" i="18"/>
  <c r="M30" i="18"/>
  <c r="K30" i="18"/>
  <c r="I29" i="18"/>
  <c r="M16" i="18"/>
  <c r="L16" i="18"/>
  <c r="N33" i="18"/>
  <c r="J27" i="18"/>
  <c r="O31" i="18"/>
  <c r="I31" i="18"/>
  <c r="K35" i="18"/>
  <c r="L8" i="18"/>
  <c r="M8" i="18"/>
  <c r="M10" i="18"/>
  <c r="K15" i="18"/>
  <c r="N24" i="18"/>
  <c r="O18" i="18"/>
  <c r="L18" i="18"/>
  <c r="K22" i="18"/>
  <c r="N26" i="18"/>
  <c r="L26" i="18"/>
  <c r="J28" i="18"/>
  <c r="O32" i="18"/>
  <c r="N17" i="18"/>
  <c r="K17" i="18"/>
  <c r="L19" i="18"/>
  <c r="O21" i="18"/>
  <c r="J25" i="18"/>
  <c r="M25" i="18"/>
  <c r="O34" i="18"/>
  <c r="J35" i="17"/>
  <c r="O35" i="17"/>
  <c r="K37" i="17"/>
  <c r="O34" i="17"/>
  <c r="M25" i="17"/>
  <c r="L25" i="17"/>
  <c r="J11" i="17"/>
  <c r="M11" i="17"/>
  <c r="I17" i="17"/>
  <c r="K17" i="17"/>
  <c r="M31" i="17"/>
  <c r="L31" i="17"/>
  <c r="J29" i="17"/>
  <c r="K27" i="17"/>
  <c r="M26" i="17"/>
  <c r="L26" i="17"/>
  <c r="L10" i="17"/>
  <c r="I10" i="17"/>
  <c r="M22" i="17"/>
  <c r="M32" i="17"/>
  <c r="J32" i="17"/>
  <c r="O36" i="17"/>
  <c r="O18" i="17"/>
  <c r="J14" i="17"/>
  <c r="J21" i="17"/>
  <c r="L33" i="17"/>
  <c r="M33" i="17"/>
  <c r="K12" i="17"/>
  <c r="I12" i="17"/>
  <c r="I16" i="17"/>
  <c r="J20" i="17"/>
  <c r="K24" i="17"/>
  <c r="N15" i="17"/>
  <c r="L19" i="17"/>
  <c r="M19" i="17"/>
  <c r="N23" i="17"/>
  <c r="O28" i="17"/>
  <c r="M28" i="17"/>
  <c r="L10" i="16"/>
  <c r="K23" i="16"/>
  <c r="O23" i="16"/>
  <c r="M10" i="16"/>
  <c r="O36" i="16"/>
  <c r="O33" i="16"/>
  <c r="I33" i="16"/>
  <c r="N37" i="16"/>
  <c r="M11" i="16"/>
  <c r="N17" i="16"/>
  <c r="N22" i="16"/>
  <c r="K22" i="16"/>
  <c r="M27" i="16"/>
  <c r="M30" i="16"/>
  <c r="J30" i="16"/>
  <c r="M20" i="16"/>
  <c r="O21" i="16"/>
  <c r="O25" i="16"/>
  <c r="M35" i="16"/>
  <c r="J35" i="16"/>
  <c r="O18" i="16"/>
  <c r="O34" i="16"/>
  <c r="O13" i="16"/>
  <c r="I13" i="16"/>
  <c r="L28" i="16"/>
  <c r="J28" i="16"/>
  <c r="M26" i="16"/>
  <c r="L32" i="16"/>
  <c r="N32" i="16"/>
  <c r="L15" i="16"/>
  <c r="N15" i="16"/>
  <c r="L24" i="16"/>
  <c r="I24" i="16"/>
  <c r="L29" i="16"/>
  <c r="L16" i="16"/>
  <c r="J16" i="16"/>
  <c r="O12" i="16"/>
  <c r="I17" i="15"/>
  <c r="K17" i="15"/>
  <c r="L18" i="15"/>
  <c r="J18" i="15"/>
  <c r="K15" i="15"/>
  <c r="L19" i="15"/>
  <c r="N19" i="15"/>
  <c r="L12" i="15"/>
  <c r="M16" i="15"/>
  <c r="M31" i="15"/>
  <c r="M20" i="15"/>
  <c r="O20" i="15"/>
  <c r="K24" i="15"/>
  <c r="O28" i="15"/>
  <c r="L28" i="15"/>
  <c r="J32" i="15"/>
  <c r="L36" i="15"/>
  <c r="N36" i="15"/>
  <c r="M10" i="15"/>
  <c r="O10" i="15"/>
  <c r="K13" i="15"/>
  <c r="O9" i="15"/>
  <c r="L9" i="15"/>
  <c r="I23" i="15"/>
  <c r="K23" i="15"/>
  <c r="I21" i="15"/>
  <c r="N29" i="15"/>
  <c r="N22" i="15"/>
  <c r="L22" i="15"/>
  <c r="J26" i="15"/>
  <c r="M30" i="15"/>
  <c r="N30" i="15"/>
  <c r="I34" i="15"/>
  <c r="K34" i="15"/>
  <c r="O11" i="15"/>
  <c r="N27" i="15"/>
  <c r="M25" i="15"/>
  <c r="J33" i="15"/>
  <c r="M19" i="16"/>
  <c r="I23" i="16"/>
  <c r="I14" i="16"/>
  <c r="L16" i="20"/>
  <c r="I20" i="20"/>
  <c r="M17" i="20"/>
  <c r="M21" i="20"/>
  <c r="N33" i="20"/>
  <c r="O26" i="20"/>
  <c r="M34" i="20"/>
  <c r="L31" i="20"/>
  <c r="M31" i="20"/>
  <c r="N35" i="20"/>
  <c r="M22" i="20"/>
  <c r="O24" i="20"/>
  <c r="K25" i="20"/>
  <c r="N11" i="20"/>
  <c r="K11" i="20"/>
  <c r="M19" i="20"/>
  <c r="L29" i="20"/>
  <c r="O28" i="20"/>
  <c r="J28" i="20"/>
  <c r="J12" i="20"/>
  <c r="M14" i="20"/>
  <c r="K18" i="20"/>
  <c r="I23" i="20"/>
  <c r="I24" i="19"/>
  <c r="L14" i="19"/>
  <c r="I14" i="19"/>
  <c r="N27" i="19"/>
  <c r="J30" i="19"/>
  <c r="I28" i="19"/>
  <c r="J32" i="19"/>
  <c r="L22" i="19"/>
  <c r="K22" i="19"/>
  <c r="N26" i="19"/>
  <c r="L33" i="19"/>
  <c r="I16" i="19"/>
  <c r="L18" i="19"/>
  <c r="I18" i="19"/>
  <c r="O34" i="19"/>
  <c r="I31" i="19"/>
  <c r="O35" i="19"/>
  <c r="I35" i="19"/>
  <c r="O9" i="19"/>
  <c r="M12" i="19"/>
  <c r="O12" i="19"/>
  <c r="I20" i="19"/>
  <c r="K20" i="19"/>
  <c r="M11" i="19"/>
  <c r="M10" i="19"/>
  <c r="O21" i="19"/>
  <c r="N21" i="19"/>
  <c r="O23" i="19"/>
  <c r="L12" i="18"/>
  <c r="M12" i="18"/>
  <c r="N9" i="18"/>
  <c r="I9" i="18"/>
  <c r="M13" i="18"/>
  <c r="J13" i="18"/>
  <c r="L30" i="18"/>
  <c r="N30" i="18"/>
  <c r="O29" i="18"/>
  <c r="O16" i="18"/>
  <c r="O20" i="18"/>
  <c r="M33" i="18"/>
  <c r="O33" i="18"/>
  <c r="O27" i="18"/>
  <c r="M27" i="18"/>
  <c r="K31" i="18"/>
  <c r="L35" i="18"/>
  <c r="N35" i="18"/>
  <c r="N8" i="18"/>
  <c r="J24" i="18"/>
  <c r="N19" i="18"/>
  <c r="M21" i="18"/>
  <c r="N37" i="17"/>
  <c r="K34" i="17"/>
  <c r="O29" i="17"/>
  <c r="K26" i="17"/>
  <c r="O10" i="17"/>
  <c r="L18" i="17"/>
  <c r="M14" i="17"/>
  <c r="O33" i="17"/>
  <c r="I24" i="17"/>
  <c r="M36" i="16"/>
  <c r="I11" i="16"/>
  <c r="O20" i="16"/>
  <c r="O35" i="16"/>
  <c r="L34" i="16"/>
  <c r="O29" i="16"/>
  <c r="L17" i="15"/>
  <c r="L14" i="15"/>
  <c r="N15" i="15"/>
  <c r="O35" i="15"/>
  <c r="M32" i="15"/>
  <c r="I10" i="15"/>
  <c r="M29" i="15"/>
  <c r="L30" i="15"/>
  <c r="M27" i="15"/>
  <c r="O25" i="15"/>
  <c r="I10" i="18"/>
  <c r="M15" i="18"/>
  <c r="M22" i="18"/>
  <c r="L28" i="18"/>
  <c r="L32" i="18"/>
  <c r="L25" i="18"/>
  <c r="J34" i="18"/>
  <c r="M35" i="17"/>
  <c r="O30" i="17"/>
  <c r="I11" i="17"/>
  <c r="L13" i="17"/>
  <c r="N32" i="17"/>
  <c r="M12" i="17"/>
  <c r="K20" i="17"/>
  <c r="M15" i="17"/>
  <c r="M23" i="17"/>
  <c r="J23" i="16"/>
  <c r="K33" i="16"/>
  <c r="J22" i="16"/>
  <c r="I30" i="16"/>
  <c r="K21" i="16"/>
  <c r="N25" i="16"/>
  <c r="K18" i="16"/>
  <c r="O26" i="16"/>
  <c r="M32" i="16"/>
  <c r="N31" i="16"/>
  <c r="N12" i="16"/>
  <c r="O16" i="15"/>
  <c r="O31" i="15"/>
  <c r="N20" i="15"/>
  <c r="N28" i="15"/>
  <c r="N9" i="15"/>
  <c r="L21" i="15"/>
  <c r="J22" i="15"/>
  <c r="L11" i="15"/>
  <c r="I25" i="15"/>
  <c r="L14" i="18"/>
  <c r="L21" i="18"/>
  <c r="J34" i="17"/>
  <c r="J17" i="17"/>
  <c r="N27" i="17"/>
  <c r="N26" i="17"/>
  <c r="K22" i="17"/>
  <c r="L36" i="17"/>
  <c r="K18" i="17"/>
  <c r="K28" i="17"/>
  <c r="L19" i="16"/>
  <c r="M23" i="16"/>
  <c r="L23" i="16"/>
  <c r="L11" i="16"/>
  <c r="I35" i="16"/>
  <c r="K13" i="16"/>
  <c r="I26" i="16"/>
  <c r="M14" i="15"/>
  <c r="L15" i="15"/>
  <c r="M19" i="15"/>
  <c r="L16" i="15"/>
  <c r="I31" i="15"/>
  <c r="K10" i="15"/>
  <c r="K29" i="15"/>
  <c r="M26" i="15"/>
  <c r="J30" i="15"/>
  <c r="O27" i="15"/>
  <c r="M33" i="15"/>
  <c r="N15" i="18"/>
  <c r="O24" i="18"/>
  <c r="N18" i="18"/>
  <c r="M26" i="18"/>
  <c r="N32" i="18"/>
  <c r="J17" i="18"/>
  <c r="M34" i="18"/>
  <c r="L35" i="17"/>
  <c r="N30" i="17"/>
  <c r="M13" i="17"/>
  <c r="I32" i="17"/>
  <c r="N16" i="17"/>
  <c r="L20" i="17"/>
  <c r="O15" i="17"/>
  <c r="O23" i="17"/>
  <c r="N19" i="16"/>
  <c r="K10" i="16"/>
  <c r="M17" i="16"/>
  <c r="L27" i="16"/>
  <c r="M21" i="16"/>
  <c r="N34" i="16"/>
  <c r="M31" i="16"/>
  <c r="N24" i="16"/>
  <c r="I16" i="16"/>
  <c r="J12" i="15"/>
  <c r="J20" i="15"/>
  <c r="I28" i="15"/>
  <c r="M36" i="15"/>
  <c r="O13" i="15"/>
  <c r="M23" i="15"/>
  <c r="M21" i="15"/>
  <c r="I22" i="15"/>
  <c r="L34" i="15"/>
  <c r="J11" i="15"/>
  <c r="O10" i="7"/>
  <c r="K10" i="7"/>
  <c r="L11" i="7"/>
  <c r="I12" i="7"/>
  <c r="M12" i="7"/>
  <c r="J13" i="7"/>
  <c r="N13" i="7"/>
  <c r="K14" i="7"/>
  <c r="O14" i="7"/>
  <c r="L15" i="7"/>
  <c r="N10" i="7"/>
  <c r="J10" i="7"/>
  <c r="I11" i="7"/>
  <c r="M11" i="7"/>
  <c r="J12" i="7"/>
  <c r="N12" i="7"/>
  <c r="K13" i="7"/>
  <c r="O13" i="7"/>
  <c r="L14" i="7"/>
  <c r="I15" i="7"/>
  <c r="M15" i="7"/>
  <c r="M10" i="7"/>
  <c r="I10" i="7"/>
  <c r="J11" i="7"/>
  <c r="N11" i="7"/>
  <c r="K12" i="7"/>
  <c r="O12" i="7"/>
  <c r="L13" i="7"/>
  <c r="I14" i="7"/>
  <c r="M14" i="7"/>
  <c r="J15" i="7"/>
  <c r="N15" i="7"/>
  <c r="L10" i="7"/>
  <c r="K11" i="7"/>
  <c r="O11" i="7"/>
  <c r="L12" i="7"/>
  <c r="I13" i="7"/>
  <c r="M13" i="7"/>
  <c r="J14" i="7"/>
  <c r="N14" i="7"/>
  <c r="K15" i="7"/>
  <c r="O15" i="7"/>
  <c r="K13" i="13"/>
  <c r="O19" i="7"/>
  <c r="O23" i="7"/>
  <c r="O27" i="7"/>
  <c r="N31" i="7"/>
  <c r="N35" i="7"/>
  <c r="M18" i="14"/>
  <c r="N18" i="14"/>
  <c r="I13" i="13"/>
  <c r="O13" i="13"/>
  <c r="L14" i="12"/>
  <c r="M18" i="10"/>
  <c r="N18" i="10"/>
  <c r="N18" i="7"/>
  <c r="J18" i="7"/>
  <c r="L20" i="7"/>
  <c r="I27" i="7"/>
  <c r="N34" i="7"/>
  <c r="N30" i="7"/>
  <c r="L24" i="7"/>
  <c r="L31" i="7"/>
  <c r="M34" i="7"/>
  <c r="M24" i="7"/>
  <c r="J37" i="7"/>
  <c r="I23" i="7"/>
  <c r="I24" i="7"/>
  <c r="I31" i="7"/>
  <c r="I35" i="7"/>
  <c r="L17" i="7"/>
  <c r="J21" i="7"/>
  <c r="J25" i="7"/>
  <c r="I26" i="7"/>
  <c r="O29" i="7"/>
  <c r="L33" i="7"/>
  <c r="M33" i="7"/>
  <c r="J22" i="7"/>
  <c r="K25" i="7"/>
  <c r="J26" i="7"/>
  <c r="I28" i="7"/>
  <c r="I32" i="7"/>
  <c r="K22" i="7"/>
  <c r="L29" i="7"/>
  <c r="O28" i="7"/>
  <c r="O35" i="7"/>
  <c r="O36" i="7"/>
  <c r="J31" i="7"/>
  <c r="K34" i="7"/>
  <c r="J35" i="7"/>
  <c r="M16" i="7"/>
  <c r="N20" i="7"/>
  <c r="N24" i="7"/>
  <c r="K28" i="7"/>
  <c r="L32" i="7"/>
  <c r="M36" i="7"/>
  <c r="I18" i="14"/>
  <c r="J18" i="14"/>
  <c r="N13" i="13"/>
  <c r="L13" i="13"/>
  <c r="I18" i="10"/>
  <c r="J18" i="10"/>
  <c r="K10" i="9"/>
  <c r="I10" i="9"/>
  <c r="I30" i="7"/>
  <c r="L21" i="7"/>
  <c r="M27" i="7"/>
  <c r="N27" i="7"/>
  <c r="I34" i="7"/>
  <c r="J17" i="7"/>
  <c r="J19" i="7"/>
  <c r="J27" i="7"/>
  <c r="M19" i="7"/>
  <c r="L35" i="7"/>
  <c r="M35" i="7"/>
  <c r="M20" i="7"/>
  <c r="L19" i="7"/>
  <c r="N23" i="7"/>
  <c r="N16" i="7"/>
  <c r="M18" i="7"/>
  <c r="N21" i="7"/>
  <c r="N25" i="7"/>
  <c r="M26" i="7"/>
  <c r="I33" i="7"/>
  <c r="N22" i="7"/>
  <c r="O25" i="7"/>
  <c r="N26" i="7"/>
  <c r="L28" i="7"/>
  <c r="N32" i="7"/>
  <c r="O22" i="7"/>
  <c r="J20" i="7"/>
  <c r="I25" i="7"/>
  <c r="K31" i="7"/>
  <c r="J36" i="7"/>
  <c r="I37" i="7"/>
  <c r="K37" i="7"/>
  <c r="I36" i="7"/>
  <c r="K17" i="7"/>
  <c r="M21" i="7"/>
  <c r="M25" i="7"/>
  <c r="K29" i="7"/>
  <c r="J33" i="7"/>
  <c r="L37" i="7"/>
  <c r="L18" i="14"/>
  <c r="K18" i="14"/>
  <c r="J13" i="13"/>
  <c r="N14" i="12"/>
  <c r="L18" i="10"/>
  <c r="O18" i="10"/>
  <c r="O10" i="9"/>
  <c r="L10" i="9"/>
  <c r="M10" i="9"/>
  <c r="N31" i="8"/>
  <c r="O16" i="7"/>
  <c r="I19" i="7"/>
  <c r="L25" i="7"/>
  <c r="N28" i="7"/>
  <c r="N33" i="7"/>
  <c r="O17" i="7"/>
  <c r="J23" i="7"/>
  <c r="M23" i="7"/>
  <c r="J34" i="7"/>
  <c r="L27" i="7"/>
  <c r="J16" i="7"/>
  <c r="I18" i="7"/>
  <c r="M17" i="7"/>
  <c r="K20" i="7"/>
  <c r="I22" i="7"/>
  <c r="K24" i="7"/>
  <c r="O33" i="7"/>
  <c r="K21" i="7"/>
  <c r="J32" i="7"/>
  <c r="K26" i="7"/>
  <c r="M29" i="7"/>
  <c r="I21" i="7"/>
  <c r="J24" i="7"/>
  <c r="I29" i="7"/>
  <c r="K32" i="7"/>
  <c r="O31" i="7"/>
  <c r="N36" i="7"/>
  <c r="M37" i="7"/>
  <c r="L36" i="7"/>
  <c r="O37" i="7"/>
  <c r="K18" i="7"/>
  <c r="L22" i="7"/>
  <c r="L26" i="7"/>
  <c r="O30" i="7"/>
  <c r="O34" i="7"/>
  <c r="O18" i="14"/>
  <c r="M13" i="13"/>
  <c r="I14" i="12"/>
  <c r="K18" i="10"/>
  <c r="J10" i="9"/>
  <c r="K31" i="8"/>
  <c r="N17" i="7"/>
  <c r="M30" i="7"/>
  <c r="N19" i="7"/>
  <c r="I16" i="7"/>
  <c r="K16" i="7"/>
  <c r="I20" i="7"/>
  <c r="L30" i="7"/>
  <c r="L23" i="7"/>
  <c r="M31" i="7"/>
  <c r="J30" i="7"/>
  <c r="L34" i="7"/>
  <c r="N37" i="7"/>
  <c r="L16" i="7"/>
  <c r="L18" i="7"/>
  <c r="O18" i="7"/>
  <c r="I17" i="7"/>
  <c r="O20" i="7"/>
  <c r="M22" i="7"/>
  <c r="O24" i="7"/>
  <c r="J29" i="7"/>
  <c r="K33" i="7"/>
  <c r="O21" i="7"/>
  <c r="M28" i="7"/>
  <c r="M32" i="7"/>
  <c r="O32" i="7"/>
  <c r="O26" i="7"/>
  <c r="K19" i="7"/>
  <c r="K23" i="7"/>
  <c r="K27" i="7"/>
  <c r="J28" i="7"/>
  <c r="N29" i="7"/>
  <c r="K35" i="7"/>
  <c r="K36" i="7"/>
  <c r="K30" i="7"/>
  <c r="N13" i="8"/>
  <c r="N10" i="9"/>
  <c r="K10" i="14"/>
  <c r="L10" i="14"/>
  <c r="J22" i="14"/>
  <c r="K23" i="14"/>
  <c r="J23" i="14"/>
  <c r="K27" i="14"/>
  <c r="J27" i="14"/>
  <c r="I35" i="14"/>
  <c r="K35" i="14"/>
  <c r="J14" i="14"/>
  <c r="L13" i="14"/>
  <c r="J13" i="14"/>
  <c r="I12" i="14"/>
  <c r="K12" i="14"/>
  <c r="O26" i="14"/>
  <c r="J16" i="14"/>
  <c r="I16" i="14"/>
  <c r="J20" i="14"/>
  <c r="I29" i="14"/>
  <c r="J29" i="14"/>
  <c r="J24" i="14"/>
  <c r="I24" i="14"/>
  <c r="J28" i="14"/>
  <c r="J36" i="14"/>
  <c r="I30" i="14"/>
  <c r="J30" i="14"/>
  <c r="J34" i="14"/>
  <c r="I34" i="14"/>
  <c r="K19" i="14"/>
  <c r="I19" i="14"/>
  <c r="I25" i="14"/>
  <c r="I31" i="14"/>
  <c r="K31" i="14"/>
  <c r="J11" i="14"/>
  <c r="I17" i="14"/>
  <c r="I21" i="14"/>
  <c r="O32" i="14"/>
  <c r="K33" i="14"/>
  <c r="J33" i="14"/>
  <c r="K37" i="14"/>
  <c r="I37" i="14"/>
  <c r="I15" i="14"/>
  <c r="N15" i="14"/>
  <c r="K24" i="13"/>
  <c r="I24" i="13"/>
  <c r="O34" i="13"/>
  <c r="K9" i="13"/>
  <c r="K11" i="13"/>
  <c r="M11" i="13"/>
  <c r="K15" i="13"/>
  <c r="M15" i="13"/>
  <c r="J12" i="13"/>
  <c r="L12" i="13"/>
  <c r="J16" i="13"/>
  <c r="L16" i="13"/>
  <c r="K19" i="13"/>
  <c r="I19" i="13"/>
  <c r="J20" i="13"/>
  <c r="K31" i="13"/>
  <c r="N31" i="13"/>
  <c r="K35" i="13"/>
  <c r="N35" i="13"/>
  <c r="N18" i="13"/>
  <c r="J30" i="13"/>
  <c r="N14" i="13"/>
  <c r="I17" i="13"/>
  <c r="K17" i="13"/>
  <c r="K22" i="13"/>
  <c r="I29" i="13"/>
  <c r="M31" i="8"/>
  <c r="M14" i="12"/>
  <c r="J10" i="14"/>
  <c r="M22" i="14"/>
  <c r="L22" i="14"/>
  <c r="L23" i="14"/>
  <c r="I23" i="14"/>
  <c r="L27" i="14"/>
  <c r="M27" i="14"/>
  <c r="N35" i="14"/>
  <c r="L35" i="14"/>
  <c r="M14" i="14"/>
  <c r="L14" i="14"/>
  <c r="N13" i="14"/>
  <c r="N12" i="14"/>
  <c r="L12" i="14"/>
  <c r="M26" i="14"/>
  <c r="N26" i="14"/>
  <c r="O16" i="14"/>
  <c r="L16" i="14"/>
  <c r="O20" i="14"/>
  <c r="M20" i="14"/>
  <c r="L29" i="14"/>
  <c r="M29" i="14"/>
  <c r="O24" i="14"/>
  <c r="L24" i="14"/>
  <c r="O28" i="14"/>
  <c r="M28" i="14"/>
  <c r="M36" i="14"/>
  <c r="O36" i="14"/>
  <c r="O30" i="14"/>
  <c r="M30" i="14"/>
  <c r="O34" i="14"/>
  <c r="L34" i="14"/>
  <c r="L19" i="14"/>
  <c r="N19" i="14"/>
  <c r="N25" i="14"/>
  <c r="O25" i="14"/>
  <c r="N31" i="14"/>
  <c r="M31" i="14"/>
  <c r="O11" i="14"/>
  <c r="M11" i="14"/>
  <c r="N17" i="14"/>
  <c r="O17" i="14"/>
  <c r="N21" i="14"/>
  <c r="L21" i="14"/>
  <c r="M32" i="14"/>
  <c r="N32" i="14"/>
  <c r="L33" i="14"/>
  <c r="M33" i="14"/>
  <c r="L37" i="14"/>
  <c r="N37" i="14"/>
  <c r="L15" i="14"/>
  <c r="K15" i="14"/>
  <c r="L24" i="13"/>
  <c r="O24" i="13"/>
  <c r="M34" i="13"/>
  <c r="N34" i="13"/>
  <c r="N9" i="13"/>
  <c r="J9" i="13"/>
  <c r="L11" i="13"/>
  <c r="N11" i="13"/>
  <c r="L15" i="13"/>
  <c r="N15" i="13"/>
  <c r="O12" i="13"/>
  <c r="M12" i="13"/>
  <c r="O16" i="13"/>
  <c r="M16" i="13"/>
  <c r="L19" i="13"/>
  <c r="N19" i="13"/>
  <c r="O20" i="13"/>
  <c r="M20" i="13"/>
  <c r="L31" i="13"/>
  <c r="M31" i="13"/>
  <c r="L35" i="13"/>
  <c r="M35" i="13"/>
  <c r="M18" i="13"/>
  <c r="K18" i="13"/>
  <c r="M30" i="13"/>
  <c r="N30" i="13"/>
  <c r="M14" i="13"/>
  <c r="O14" i="13"/>
  <c r="N17" i="13"/>
  <c r="N22" i="13"/>
  <c r="O22" i="13"/>
  <c r="M11" i="9"/>
  <c r="I10" i="14"/>
  <c r="N10" i="14"/>
  <c r="I22" i="14"/>
  <c r="K22" i="14"/>
  <c r="N23" i="14"/>
  <c r="I27" i="14"/>
  <c r="J35" i="14"/>
  <c r="I14" i="14"/>
  <c r="K14" i="14"/>
  <c r="M13" i="14"/>
  <c r="K13" i="14"/>
  <c r="J12" i="14"/>
  <c r="I26" i="14"/>
  <c r="J26" i="14"/>
  <c r="K16" i="14"/>
  <c r="K20" i="14"/>
  <c r="I20" i="14"/>
  <c r="K29" i="14"/>
  <c r="K24" i="14"/>
  <c r="K28" i="14"/>
  <c r="I28" i="14"/>
  <c r="I36" i="14"/>
  <c r="K36" i="14"/>
  <c r="K30" i="14"/>
  <c r="K34" i="14"/>
  <c r="J19" i="14"/>
  <c r="J25" i="14"/>
  <c r="K25" i="14"/>
  <c r="J31" i="14"/>
  <c r="K11" i="14"/>
  <c r="I11" i="14"/>
  <c r="J17" i="14"/>
  <c r="K17" i="14"/>
  <c r="J21" i="14"/>
  <c r="K21" i="14"/>
  <c r="I32" i="14"/>
  <c r="K32" i="14"/>
  <c r="I33" i="14"/>
  <c r="J37" i="14"/>
  <c r="J15" i="14"/>
  <c r="J24" i="13"/>
  <c r="I34" i="13"/>
  <c r="J34" i="13"/>
  <c r="M9" i="13"/>
  <c r="L9" i="13"/>
  <c r="J11" i="13"/>
  <c r="J15" i="13"/>
  <c r="K12" i="13"/>
  <c r="I12" i="13"/>
  <c r="K16" i="13"/>
  <c r="I16" i="13"/>
  <c r="J19" i="13"/>
  <c r="K20" i="13"/>
  <c r="I20" i="13"/>
  <c r="I31" i="13"/>
  <c r="I35" i="13"/>
  <c r="I18" i="13"/>
  <c r="J18" i="13"/>
  <c r="I30" i="13"/>
  <c r="K30" i="13"/>
  <c r="I14" i="13"/>
  <c r="K14" i="13"/>
  <c r="J17" i="13"/>
  <c r="O17" i="13"/>
  <c r="J22" i="13"/>
  <c r="M10" i="12"/>
  <c r="M10" i="14"/>
  <c r="O10" i="14"/>
  <c r="N22" i="14"/>
  <c r="O22" i="14"/>
  <c r="O23" i="14"/>
  <c r="M23" i="14"/>
  <c r="O27" i="14"/>
  <c r="N27" i="14"/>
  <c r="M35" i="14"/>
  <c r="O35" i="14"/>
  <c r="N14" i="14"/>
  <c r="O14" i="14"/>
  <c r="I13" i="14"/>
  <c r="O13" i="14"/>
  <c r="M12" i="14"/>
  <c r="O12" i="14"/>
  <c r="L26" i="14"/>
  <c r="K26" i="14"/>
  <c r="N16" i="14"/>
  <c r="M16" i="14"/>
  <c r="N20" i="14"/>
  <c r="L20" i="14"/>
  <c r="N29" i="14"/>
  <c r="O29" i="14"/>
  <c r="N24" i="14"/>
  <c r="M24" i="14"/>
  <c r="N28" i="14"/>
  <c r="L28" i="14"/>
  <c r="L36" i="14"/>
  <c r="N36" i="14"/>
  <c r="N30" i="14"/>
  <c r="L30" i="14"/>
  <c r="N34" i="14"/>
  <c r="M34" i="14"/>
  <c r="O19" i="14"/>
  <c r="M19" i="14"/>
  <c r="M25" i="14"/>
  <c r="L25" i="14"/>
  <c r="O31" i="14"/>
  <c r="L31" i="14"/>
  <c r="N11" i="14"/>
  <c r="L11" i="14"/>
  <c r="M17" i="14"/>
  <c r="L17" i="14"/>
  <c r="M21" i="14"/>
  <c r="O21" i="14"/>
  <c r="L32" i="14"/>
  <c r="J32" i="14"/>
  <c r="O33" i="14"/>
  <c r="N33" i="14"/>
  <c r="O37" i="14"/>
  <c r="M37" i="14"/>
  <c r="M15" i="14"/>
  <c r="O15" i="14"/>
  <c r="M24" i="13"/>
  <c r="N24" i="13"/>
  <c r="L34" i="13"/>
  <c r="K34" i="13"/>
  <c r="I9" i="13"/>
  <c r="O9" i="13"/>
  <c r="O11" i="13"/>
  <c r="I11" i="13"/>
  <c r="O15" i="13"/>
  <c r="I15" i="13"/>
  <c r="N12" i="13"/>
  <c r="N16" i="13"/>
  <c r="O19" i="13"/>
  <c r="M19" i="13"/>
  <c r="N20" i="13"/>
  <c r="L20" i="13"/>
  <c r="O31" i="13"/>
  <c r="J31" i="13"/>
  <c r="O35" i="13"/>
  <c r="J35" i="13"/>
  <c r="L18" i="13"/>
  <c r="O18" i="13"/>
  <c r="L30" i="13"/>
  <c r="O30" i="13"/>
  <c r="L14" i="13"/>
  <c r="J14" i="13"/>
  <c r="M17" i="13"/>
  <c r="L17" i="13"/>
  <c r="L22" i="13"/>
  <c r="N29" i="13"/>
  <c r="J25" i="13"/>
  <c r="L25" i="13"/>
  <c r="J21" i="13"/>
  <c r="I26" i="13"/>
  <c r="J26" i="13"/>
  <c r="I10" i="13"/>
  <c r="N10" i="13"/>
  <c r="I23" i="13"/>
  <c r="J23" i="13"/>
  <c r="M27" i="13"/>
  <c r="J33" i="13"/>
  <c r="K33" i="13"/>
  <c r="K28" i="13"/>
  <c r="K32" i="13"/>
  <c r="N10" i="12"/>
  <c r="I33" i="12"/>
  <c r="J8" i="12"/>
  <c r="M11" i="12"/>
  <c r="L11" i="12"/>
  <c r="M15" i="12"/>
  <c r="O15" i="12"/>
  <c r="L16" i="12"/>
  <c r="N16" i="12"/>
  <c r="O13" i="12"/>
  <c r="M13" i="12"/>
  <c r="N27" i="12"/>
  <c r="O27" i="12"/>
  <c r="O30" i="12"/>
  <c r="M34" i="12"/>
  <c r="N34" i="12"/>
  <c r="N9" i="12"/>
  <c r="M9" i="12"/>
  <c r="L12" i="12"/>
  <c r="O12" i="12"/>
  <c r="N17" i="12"/>
  <c r="M17" i="12"/>
  <c r="N25" i="12"/>
  <c r="L25" i="12"/>
  <c r="O19" i="12"/>
  <c r="J19" i="12"/>
  <c r="M26" i="12"/>
  <c r="O26" i="12"/>
  <c r="L23" i="12"/>
  <c r="N23" i="12"/>
  <c r="O24" i="12"/>
  <c r="I24" i="12"/>
  <c r="M18" i="12"/>
  <c r="N18" i="12"/>
  <c r="L35" i="12"/>
  <c r="M35" i="12"/>
  <c r="L29" i="12"/>
  <c r="M29" i="12"/>
  <c r="O32" i="12"/>
  <c r="L32" i="12"/>
  <c r="N21" i="12"/>
  <c r="O21" i="12"/>
  <c r="M22" i="12"/>
  <c r="K22" i="12"/>
  <c r="N20" i="12"/>
  <c r="O20" i="12"/>
  <c r="M28" i="12"/>
  <c r="J28" i="12"/>
  <c r="L31" i="12"/>
  <c r="M31" i="12"/>
  <c r="J10" i="8"/>
  <c r="L10" i="8"/>
  <c r="M14" i="11"/>
  <c r="L14" i="11"/>
  <c r="K16" i="11"/>
  <c r="I16" i="11"/>
  <c r="K20" i="11"/>
  <c r="I20" i="11"/>
  <c r="I35" i="11"/>
  <c r="K35" i="11"/>
  <c r="J32" i="11"/>
  <c r="J36" i="11"/>
  <c r="K33" i="11"/>
  <c r="I33" i="11"/>
  <c r="K37" i="11"/>
  <c r="I37" i="11"/>
  <c r="I22" i="13"/>
  <c r="J29" i="13"/>
  <c r="L29" i="13"/>
  <c r="O25" i="13"/>
  <c r="I25" i="13"/>
  <c r="M21" i="13"/>
  <c r="K21" i="13"/>
  <c r="L26" i="13"/>
  <c r="O26" i="13"/>
  <c r="L10" i="13"/>
  <c r="K10" i="13"/>
  <c r="L23" i="13"/>
  <c r="N23" i="13"/>
  <c r="K27" i="13"/>
  <c r="N27" i="13"/>
  <c r="M33" i="13"/>
  <c r="L33" i="13"/>
  <c r="L28" i="13"/>
  <c r="N28" i="13"/>
  <c r="N32" i="13"/>
  <c r="I32" i="13"/>
  <c r="J14" i="12"/>
  <c r="K10" i="12"/>
  <c r="N33" i="12"/>
  <c r="O33" i="12"/>
  <c r="O8" i="12"/>
  <c r="L8" i="12"/>
  <c r="I11" i="12"/>
  <c r="J11" i="12"/>
  <c r="I15" i="12"/>
  <c r="K15" i="12"/>
  <c r="J16" i="12"/>
  <c r="K13" i="12"/>
  <c r="I13" i="12"/>
  <c r="J27" i="12"/>
  <c r="M27" i="12"/>
  <c r="K30" i="12"/>
  <c r="M30" i="12"/>
  <c r="I34" i="12"/>
  <c r="J34" i="12"/>
  <c r="J9" i="12"/>
  <c r="I9" i="12"/>
  <c r="M12" i="12"/>
  <c r="J17" i="12"/>
  <c r="J25" i="12"/>
  <c r="K25" i="12"/>
  <c r="K19" i="12"/>
  <c r="I19" i="12"/>
  <c r="I26" i="12"/>
  <c r="N26" i="12"/>
  <c r="M23" i="12"/>
  <c r="K24" i="12"/>
  <c r="I18" i="12"/>
  <c r="I35" i="12"/>
  <c r="J29" i="12"/>
  <c r="K32" i="12"/>
  <c r="J21" i="12"/>
  <c r="I22" i="12"/>
  <c r="J22" i="12"/>
  <c r="J20" i="12"/>
  <c r="K20" i="12"/>
  <c r="I28" i="12"/>
  <c r="O28" i="12"/>
  <c r="I31" i="12"/>
  <c r="N10" i="8"/>
  <c r="I10" i="8"/>
  <c r="L31" i="8"/>
  <c r="I14" i="11"/>
  <c r="K14" i="11"/>
  <c r="L16" i="11"/>
  <c r="N16" i="11"/>
  <c r="L20" i="11"/>
  <c r="N20" i="11"/>
  <c r="N35" i="11"/>
  <c r="L35" i="11"/>
  <c r="M32" i="11"/>
  <c r="O32" i="11"/>
  <c r="M36" i="11"/>
  <c r="O36" i="11"/>
  <c r="L33" i="11"/>
  <c r="N33" i="11"/>
  <c r="M22" i="13"/>
  <c r="M29" i="13"/>
  <c r="O29" i="13"/>
  <c r="K25" i="13"/>
  <c r="I21" i="13"/>
  <c r="O21" i="13"/>
  <c r="K26" i="13"/>
  <c r="J10" i="13"/>
  <c r="K23" i="13"/>
  <c r="O27" i="13"/>
  <c r="I27" i="13"/>
  <c r="I33" i="13"/>
  <c r="J28" i="13"/>
  <c r="I28" i="13"/>
  <c r="J32" i="13"/>
  <c r="M32" i="13"/>
  <c r="K14" i="12"/>
  <c r="O14" i="12"/>
  <c r="J10" i="12"/>
  <c r="J33" i="12"/>
  <c r="K33" i="12"/>
  <c r="K8" i="12"/>
  <c r="M8" i="12"/>
  <c r="O11" i="12"/>
  <c r="L15" i="12"/>
  <c r="J15" i="12"/>
  <c r="O16" i="12"/>
  <c r="M16" i="12"/>
  <c r="N13" i="12"/>
  <c r="L27" i="12"/>
  <c r="N30" i="12"/>
  <c r="L30" i="12"/>
  <c r="O34" i="12"/>
  <c r="L9" i="12"/>
  <c r="O9" i="12"/>
  <c r="N12" i="12"/>
  <c r="I12" i="12"/>
  <c r="O17" i="12"/>
  <c r="L17" i="12"/>
  <c r="M25" i="12"/>
  <c r="O25" i="12"/>
  <c r="L19" i="12"/>
  <c r="N19" i="12"/>
  <c r="L26" i="12"/>
  <c r="J26" i="12"/>
  <c r="O23" i="12"/>
  <c r="I23" i="12"/>
  <c r="N24" i="12"/>
  <c r="L24" i="12"/>
  <c r="O18" i="12"/>
  <c r="L18" i="12"/>
  <c r="N35" i="12"/>
  <c r="O35" i="12"/>
  <c r="O29" i="12"/>
  <c r="N29" i="12"/>
  <c r="M32" i="12"/>
  <c r="N32" i="12"/>
  <c r="M21" i="12"/>
  <c r="K21" i="12"/>
  <c r="L22" i="12"/>
  <c r="N22" i="12"/>
  <c r="M20" i="12"/>
  <c r="L20" i="12"/>
  <c r="L28" i="12"/>
  <c r="K28" i="12"/>
  <c r="N31" i="12"/>
  <c r="O31" i="12"/>
  <c r="K10" i="8"/>
  <c r="M10" i="8"/>
  <c r="N14" i="11"/>
  <c r="J16" i="11"/>
  <c r="J20" i="11"/>
  <c r="J35" i="11"/>
  <c r="I32" i="11"/>
  <c r="K32" i="11"/>
  <c r="I36" i="11"/>
  <c r="K36" i="11"/>
  <c r="K29" i="13"/>
  <c r="N25" i="13"/>
  <c r="M25" i="13"/>
  <c r="N21" i="13"/>
  <c r="L21" i="13"/>
  <c r="M26" i="13"/>
  <c r="N26" i="13"/>
  <c r="M10" i="13"/>
  <c r="O10" i="13"/>
  <c r="M23" i="13"/>
  <c r="O23" i="13"/>
  <c r="L27" i="13"/>
  <c r="J27" i="13"/>
  <c r="N33" i="13"/>
  <c r="O33" i="13"/>
  <c r="O28" i="13"/>
  <c r="M28" i="13"/>
  <c r="O32" i="13"/>
  <c r="L32" i="13"/>
  <c r="L10" i="12"/>
  <c r="I10" i="12"/>
  <c r="O10" i="12"/>
  <c r="L33" i="12"/>
  <c r="M33" i="12"/>
  <c r="N8" i="12"/>
  <c r="I8" i="12"/>
  <c r="K11" i="12"/>
  <c r="N11" i="12"/>
  <c r="N15" i="12"/>
  <c r="K16" i="12"/>
  <c r="I16" i="12"/>
  <c r="J13" i="12"/>
  <c r="L13" i="12"/>
  <c r="K27" i="12"/>
  <c r="I27" i="12"/>
  <c r="J30" i="12"/>
  <c r="I30" i="12"/>
  <c r="K34" i="12"/>
  <c r="L34" i="12"/>
  <c r="K9" i="12"/>
  <c r="J12" i="12"/>
  <c r="K12" i="12"/>
  <c r="I17" i="12"/>
  <c r="K17" i="12"/>
  <c r="I25" i="12"/>
  <c r="M19" i="12"/>
  <c r="K26" i="12"/>
  <c r="K23" i="12"/>
  <c r="J23" i="12"/>
  <c r="J24" i="12"/>
  <c r="M24" i="12"/>
  <c r="J18" i="12"/>
  <c r="K18" i="12"/>
  <c r="J35" i="12"/>
  <c r="K35" i="12"/>
  <c r="K29" i="12"/>
  <c r="I29" i="12"/>
  <c r="I32" i="12"/>
  <c r="J32" i="12"/>
  <c r="I21" i="12"/>
  <c r="L21" i="12"/>
  <c r="O22" i="12"/>
  <c r="I20" i="12"/>
  <c r="N28" i="12"/>
  <c r="J31" i="12"/>
  <c r="K31" i="12"/>
  <c r="O10" i="8"/>
  <c r="J31" i="8"/>
  <c r="J14" i="11"/>
  <c r="O14" i="11"/>
  <c r="O16" i="11"/>
  <c r="M16" i="11"/>
  <c r="O20" i="11"/>
  <c r="M20" i="11"/>
  <c r="M35" i="11"/>
  <c r="O35" i="11"/>
  <c r="L32" i="11"/>
  <c r="N32" i="11"/>
  <c r="L36" i="11"/>
  <c r="N36" i="11"/>
  <c r="O33" i="11"/>
  <c r="M33" i="11"/>
  <c r="O37" i="11"/>
  <c r="L12" i="11"/>
  <c r="M12" i="11"/>
  <c r="M15" i="11"/>
  <c r="K15" i="11"/>
  <c r="M25" i="11"/>
  <c r="N25" i="11"/>
  <c r="M19" i="11"/>
  <c r="O19" i="11"/>
  <c r="L11" i="11"/>
  <c r="N11" i="11"/>
  <c r="N18" i="11"/>
  <c r="L18" i="11"/>
  <c r="M21" i="11"/>
  <c r="K21" i="11"/>
  <c r="N24" i="11"/>
  <c r="O24" i="11"/>
  <c r="N28" i="11"/>
  <c r="L28" i="11"/>
  <c r="L22" i="11"/>
  <c r="M22" i="11"/>
  <c r="L26" i="11"/>
  <c r="M26" i="11"/>
  <c r="N31" i="11"/>
  <c r="L31" i="11"/>
  <c r="O23" i="11"/>
  <c r="L23" i="11"/>
  <c r="O27" i="11"/>
  <c r="M27" i="11"/>
  <c r="O30" i="11"/>
  <c r="O34" i="11"/>
  <c r="M34" i="11"/>
  <c r="O13" i="11"/>
  <c r="M13" i="11"/>
  <c r="O17" i="11"/>
  <c r="M17" i="11"/>
  <c r="L29" i="11"/>
  <c r="O29" i="11"/>
  <c r="O11" i="10"/>
  <c r="M11" i="10"/>
  <c r="M24" i="10"/>
  <c r="J24" i="10"/>
  <c r="N27" i="10"/>
  <c r="O27" i="10"/>
  <c r="M36" i="10"/>
  <c r="K36" i="10"/>
  <c r="N31" i="10"/>
  <c r="O31" i="10"/>
  <c r="L14" i="10"/>
  <c r="N14" i="10"/>
  <c r="L25" i="10"/>
  <c r="J25" i="10"/>
  <c r="L29" i="10"/>
  <c r="J29" i="10"/>
  <c r="L37" i="10"/>
  <c r="N37" i="10"/>
  <c r="O22" i="10"/>
  <c r="I22" i="10"/>
  <c r="O26" i="10"/>
  <c r="I26" i="10"/>
  <c r="M32" i="10"/>
  <c r="O32" i="10"/>
  <c r="N12" i="10"/>
  <c r="L12" i="10"/>
  <c r="L10" i="10"/>
  <c r="J10" i="10"/>
  <c r="J17" i="10"/>
  <c r="K17" i="10"/>
  <c r="O21" i="10"/>
  <c r="M21" i="10"/>
  <c r="I28" i="10"/>
  <c r="J28" i="10"/>
  <c r="J35" i="10"/>
  <c r="K35" i="10"/>
  <c r="J33" i="10"/>
  <c r="K30" i="10"/>
  <c r="K34" i="10"/>
  <c r="J34" i="10"/>
  <c r="I15" i="10"/>
  <c r="J23" i="10"/>
  <c r="M23" i="10"/>
  <c r="I19" i="10"/>
  <c r="K16" i="10"/>
  <c r="M16" i="10"/>
  <c r="K20" i="10"/>
  <c r="I20" i="10"/>
  <c r="N37" i="11"/>
  <c r="K12" i="11"/>
  <c r="I15" i="11"/>
  <c r="J15" i="11"/>
  <c r="I25" i="11"/>
  <c r="J25" i="11"/>
  <c r="I19" i="11"/>
  <c r="K19" i="11"/>
  <c r="J11" i="11"/>
  <c r="J18" i="11"/>
  <c r="I21" i="11"/>
  <c r="J24" i="11"/>
  <c r="K24" i="11"/>
  <c r="J28" i="11"/>
  <c r="I22" i="11"/>
  <c r="I26" i="11"/>
  <c r="J31" i="11"/>
  <c r="K23" i="11"/>
  <c r="K27" i="11"/>
  <c r="I27" i="11"/>
  <c r="K30" i="11"/>
  <c r="M30" i="11"/>
  <c r="K34" i="11"/>
  <c r="I34" i="11"/>
  <c r="K13" i="11"/>
  <c r="K17" i="11"/>
  <c r="I17" i="11"/>
  <c r="J29" i="11"/>
  <c r="K11" i="10"/>
  <c r="I11" i="10"/>
  <c r="I24" i="10"/>
  <c r="N24" i="10"/>
  <c r="J27" i="10"/>
  <c r="K27" i="10"/>
  <c r="I36" i="10"/>
  <c r="J31" i="10"/>
  <c r="M31" i="10"/>
  <c r="J14" i="10"/>
  <c r="N25" i="10"/>
  <c r="M29" i="10"/>
  <c r="K37" i="10"/>
  <c r="K22" i="10"/>
  <c r="M22" i="10"/>
  <c r="K26" i="10"/>
  <c r="N26" i="10"/>
  <c r="I32" i="10"/>
  <c r="J32" i="10"/>
  <c r="J12" i="10"/>
  <c r="O10" i="10"/>
  <c r="M10" i="10"/>
  <c r="M17" i="10"/>
  <c r="L17" i="10"/>
  <c r="J21" i="10"/>
  <c r="L28" i="10"/>
  <c r="O28" i="10"/>
  <c r="M35" i="10"/>
  <c r="O35" i="10"/>
  <c r="M33" i="10"/>
  <c r="N33" i="10"/>
  <c r="L30" i="10"/>
  <c r="N30" i="10"/>
  <c r="M34" i="10"/>
  <c r="N34" i="10"/>
  <c r="O15" i="10"/>
  <c r="M15" i="10"/>
  <c r="K23" i="10"/>
  <c r="O19" i="10"/>
  <c r="J19" i="10"/>
  <c r="J16" i="10"/>
  <c r="J33" i="11"/>
  <c r="J37" i="11"/>
  <c r="N12" i="11"/>
  <c r="O12" i="11"/>
  <c r="L15" i="11"/>
  <c r="O15" i="11"/>
  <c r="L25" i="11"/>
  <c r="O25" i="11"/>
  <c r="L19" i="11"/>
  <c r="N19" i="11"/>
  <c r="O11" i="11"/>
  <c r="M11" i="11"/>
  <c r="M18" i="11"/>
  <c r="O18" i="11"/>
  <c r="N21" i="11"/>
  <c r="O21" i="11"/>
  <c r="M24" i="11"/>
  <c r="M28" i="11"/>
  <c r="O28" i="11"/>
  <c r="O22" i="11"/>
  <c r="N22" i="11"/>
  <c r="O26" i="11"/>
  <c r="N26" i="11"/>
  <c r="M31" i="11"/>
  <c r="K31" i="11"/>
  <c r="N23" i="11"/>
  <c r="M23" i="11"/>
  <c r="N27" i="11"/>
  <c r="L27" i="11"/>
  <c r="N30" i="11"/>
  <c r="L30" i="11"/>
  <c r="N34" i="11"/>
  <c r="L34" i="11"/>
  <c r="N13" i="11"/>
  <c r="L13" i="11"/>
  <c r="N17" i="11"/>
  <c r="L17" i="11"/>
  <c r="M29" i="11"/>
  <c r="N29" i="11"/>
  <c r="N11" i="10"/>
  <c r="L11" i="10"/>
  <c r="K24" i="10"/>
  <c r="M27" i="10"/>
  <c r="N36" i="10"/>
  <c r="O36" i="10"/>
  <c r="L31" i="10"/>
  <c r="O14" i="10"/>
  <c r="M14" i="10"/>
  <c r="K25" i="10"/>
  <c r="I25" i="10"/>
  <c r="K29" i="10"/>
  <c r="N29" i="10"/>
  <c r="M37" i="10"/>
  <c r="J37" i="10"/>
  <c r="J22" i="10"/>
  <c r="L26" i="10"/>
  <c r="M26" i="10"/>
  <c r="L32" i="10"/>
  <c r="N32" i="10"/>
  <c r="M12" i="10"/>
  <c r="O12" i="10"/>
  <c r="K10" i="10"/>
  <c r="I10" i="10"/>
  <c r="I17" i="10"/>
  <c r="N21" i="10"/>
  <c r="K21" i="10"/>
  <c r="K28" i="10"/>
  <c r="I35" i="10"/>
  <c r="K33" i="10"/>
  <c r="I33" i="10"/>
  <c r="J30" i="10"/>
  <c r="I30" i="10"/>
  <c r="L37" i="11"/>
  <c r="M37" i="11"/>
  <c r="I12" i="11"/>
  <c r="J12" i="11"/>
  <c r="N15" i="11"/>
  <c r="K25" i="11"/>
  <c r="J19" i="11"/>
  <c r="K11" i="11"/>
  <c r="I11" i="11"/>
  <c r="I18" i="11"/>
  <c r="K18" i="11"/>
  <c r="J21" i="11"/>
  <c r="L21" i="11"/>
  <c r="I24" i="11"/>
  <c r="L24" i="11"/>
  <c r="I28" i="11"/>
  <c r="K28" i="11"/>
  <c r="K22" i="11"/>
  <c r="J22" i="11"/>
  <c r="K26" i="11"/>
  <c r="J26" i="11"/>
  <c r="I31" i="11"/>
  <c r="O31" i="11"/>
  <c r="J23" i="11"/>
  <c r="I23" i="11"/>
  <c r="J27" i="11"/>
  <c r="J30" i="11"/>
  <c r="I30" i="11"/>
  <c r="J34" i="11"/>
  <c r="I13" i="11"/>
  <c r="J13" i="11"/>
  <c r="J17" i="11"/>
  <c r="K29" i="11"/>
  <c r="I29" i="11"/>
  <c r="J11" i="10"/>
  <c r="O24" i="10"/>
  <c r="L24" i="10"/>
  <c r="I27" i="10"/>
  <c r="L27" i="10"/>
  <c r="J36" i="10"/>
  <c r="L36" i="10"/>
  <c r="K31" i="10"/>
  <c r="I31" i="10"/>
  <c r="K14" i="10"/>
  <c r="I14" i="10"/>
  <c r="O25" i="10"/>
  <c r="M25" i="10"/>
  <c r="O29" i="10"/>
  <c r="I29" i="10"/>
  <c r="I37" i="10"/>
  <c r="O37" i="10"/>
  <c r="N22" i="10"/>
  <c r="L22" i="10"/>
  <c r="J26" i="10"/>
  <c r="K32" i="10"/>
  <c r="I12" i="10"/>
  <c r="K12" i="10"/>
  <c r="N10" i="10"/>
  <c r="N17" i="10"/>
  <c r="O17" i="10"/>
  <c r="L21" i="10"/>
  <c r="I21" i="10"/>
  <c r="M28" i="10"/>
  <c r="N28" i="10"/>
  <c r="N35" i="10"/>
  <c r="L35" i="10"/>
  <c r="L33" i="10"/>
  <c r="O33" i="10"/>
  <c r="O30" i="10"/>
  <c r="M30" i="10"/>
  <c r="O34" i="10"/>
  <c r="L34" i="10"/>
  <c r="L15" i="10"/>
  <c r="N15" i="10"/>
  <c r="N23" i="10"/>
  <c r="I23" i="10"/>
  <c r="L19" i="10"/>
  <c r="J15" i="10"/>
  <c r="L23" i="10"/>
  <c r="N19" i="10"/>
  <c r="J20" i="10"/>
  <c r="M13" i="10"/>
  <c r="O13" i="10"/>
  <c r="K11" i="9"/>
  <c r="N19" i="9"/>
  <c r="L19" i="9"/>
  <c r="O30" i="9"/>
  <c r="L30" i="9"/>
  <c r="O34" i="9"/>
  <c r="M16" i="9"/>
  <c r="N16" i="9"/>
  <c r="L12" i="9"/>
  <c r="N12" i="9"/>
  <c r="N15" i="9"/>
  <c r="L15" i="9"/>
  <c r="M24" i="9"/>
  <c r="N24" i="9"/>
  <c r="M20" i="9"/>
  <c r="O20" i="9"/>
  <c r="O14" i="9"/>
  <c r="N14" i="9"/>
  <c r="O18" i="9"/>
  <c r="M18" i="9"/>
  <c r="M28" i="9"/>
  <c r="O28" i="9"/>
  <c r="M32" i="9"/>
  <c r="J32" i="9"/>
  <c r="L13" i="9"/>
  <c r="J13" i="9"/>
  <c r="L17" i="9"/>
  <c r="N17" i="9"/>
  <c r="L21" i="9"/>
  <c r="N21" i="9"/>
  <c r="N23" i="9"/>
  <c r="O23" i="9"/>
  <c r="N27" i="9"/>
  <c r="L27" i="9"/>
  <c r="N35" i="9"/>
  <c r="L35" i="9"/>
  <c r="M36" i="9"/>
  <c r="O36" i="9"/>
  <c r="L33" i="9"/>
  <c r="M33" i="9"/>
  <c r="L37" i="9"/>
  <c r="N37" i="9"/>
  <c r="L29" i="9"/>
  <c r="J29" i="9"/>
  <c r="L25" i="9"/>
  <c r="M25" i="9"/>
  <c r="O22" i="9"/>
  <c r="M22" i="9"/>
  <c r="O26" i="9"/>
  <c r="M26" i="9"/>
  <c r="N31" i="9"/>
  <c r="O31" i="9"/>
  <c r="O13" i="8"/>
  <c r="I31" i="8"/>
  <c r="K13" i="8"/>
  <c r="O12" i="8"/>
  <c r="O16" i="8"/>
  <c r="J16" i="8"/>
  <c r="L20" i="8"/>
  <c r="J20" i="8"/>
  <c r="M11" i="8"/>
  <c r="N25" i="8"/>
  <c r="O25" i="8"/>
  <c r="M35" i="8"/>
  <c r="O35" i="8"/>
  <c r="N30" i="8"/>
  <c r="N34" i="8"/>
  <c r="L34" i="8"/>
  <c r="L15" i="8"/>
  <c r="O15" i="8"/>
  <c r="M27" i="8"/>
  <c r="K27" i="8"/>
  <c r="M14" i="8"/>
  <c r="N14" i="8"/>
  <c r="N18" i="8"/>
  <c r="O24" i="8"/>
  <c r="L24" i="8"/>
  <c r="L28" i="8"/>
  <c r="N28" i="8"/>
  <c r="M23" i="8"/>
  <c r="O23" i="8"/>
  <c r="O17" i="8"/>
  <c r="I17" i="8"/>
  <c r="O21" i="8"/>
  <c r="I21" i="8"/>
  <c r="O29" i="8"/>
  <c r="M29" i="8"/>
  <c r="M22" i="8"/>
  <c r="N22" i="8"/>
  <c r="M26" i="8"/>
  <c r="J26" i="8"/>
  <c r="L32" i="8"/>
  <c r="N32" i="8"/>
  <c r="L36" i="8"/>
  <c r="J36" i="8"/>
  <c r="O33" i="8"/>
  <c r="I33" i="8"/>
  <c r="O37" i="8"/>
  <c r="M37" i="8"/>
  <c r="M19" i="8"/>
  <c r="O19" i="8"/>
  <c r="K15" i="8"/>
  <c r="L27" i="8"/>
  <c r="O18" i="8"/>
  <c r="M24" i="8"/>
  <c r="O28" i="8"/>
  <c r="N23" i="8"/>
  <c r="L17" i="8"/>
  <c r="L21" i="8"/>
  <c r="L29" i="8"/>
  <c r="O22" i="8"/>
  <c r="O26" i="8"/>
  <c r="M32" i="8"/>
  <c r="M36" i="8"/>
  <c r="L33" i="8"/>
  <c r="N33" i="8"/>
  <c r="N37" i="8"/>
  <c r="N19" i="8"/>
  <c r="I17" i="9"/>
  <c r="I23" i="9"/>
  <c r="K27" i="9"/>
  <c r="K35" i="9"/>
  <c r="K33" i="9"/>
  <c r="K37" i="9"/>
  <c r="M29" i="9"/>
  <c r="K25" i="9"/>
  <c r="I22" i="9"/>
  <c r="J26" i="9"/>
  <c r="L12" i="8"/>
  <c r="I16" i="8"/>
  <c r="I20" i="8"/>
  <c r="L11" i="8"/>
  <c r="J35" i="8"/>
  <c r="I30" i="8"/>
  <c r="J15" i="8"/>
  <c r="K15" i="10"/>
  <c r="O16" i="10"/>
  <c r="L16" i="10"/>
  <c r="M20" i="10"/>
  <c r="I13" i="10"/>
  <c r="K13" i="10"/>
  <c r="N11" i="9"/>
  <c r="J19" i="9"/>
  <c r="K30" i="9"/>
  <c r="I30" i="9"/>
  <c r="K34" i="9"/>
  <c r="M34" i="9"/>
  <c r="I16" i="9"/>
  <c r="J16" i="9"/>
  <c r="J12" i="9"/>
  <c r="J15" i="9"/>
  <c r="K15" i="9"/>
  <c r="I24" i="9"/>
  <c r="J24" i="9"/>
  <c r="I20" i="9"/>
  <c r="K20" i="9"/>
  <c r="K14" i="9"/>
  <c r="I14" i="9"/>
  <c r="K18" i="9"/>
  <c r="I18" i="9"/>
  <c r="I28" i="9"/>
  <c r="K28" i="9"/>
  <c r="I32" i="9"/>
  <c r="O32" i="9"/>
  <c r="N13" i="9"/>
  <c r="J17" i="9"/>
  <c r="J21" i="9"/>
  <c r="J23" i="9"/>
  <c r="K23" i="9"/>
  <c r="J27" i="9"/>
  <c r="J35" i="9"/>
  <c r="I36" i="9"/>
  <c r="K36" i="9"/>
  <c r="J33" i="9"/>
  <c r="J37" i="9"/>
  <c r="N29" i="9"/>
  <c r="I25" i="9"/>
  <c r="K22" i="9"/>
  <c r="K26" i="9"/>
  <c r="L26" i="9"/>
  <c r="J31" i="9"/>
  <c r="L31" i="9"/>
  <c r="J13" i="8"/>
  <c r="M13" i="8"/>
  <c r="K12" i="8"/>
  <c r="N12" i="8"/>
  <c r="K16" i="8"/>
  <c r="N20" i="8"/>
  <c r="O11" i="8"/>
  <c r="I11" i="8"/>
  <c r="J25" i="8"/>
  <c r="M25" i="8"/>
  <c r="I35" i="8"/>
  <c r="K35" i="8"/>
  <c r="J30" i="8"/>
  <c r="L30" i="8"/>
  <c r="J34" i="8"/>
  <c r="M15" i="8"/>
  <c r="I27" i="8"/>
  <c r="O27" i="8"/>
  <c r="I14" i="8"/>
  <c r="L14" i="8"/>
  <c r="J18" i="8"/>
  <c r="L18" i="8"/>
  <c r="K24" i="8"/>
  <c r="J24" i="8"/>
  <c r="J28" i="8"/>
  <c r="I23" i="8"/>
  <c r="K17" i="8"/>
  <c r="M17" i="8"/>
  <c r="K21" i="8"/>
  <c r="M21" i="8"/>
  <c r="K29" i="8"/>
  <c r="I29" i="8"/>
  <c r="I22" i="8"/>
  <c r="I26" i="8"/>
  <c r="J32" i="8"/>
  <c r="N36" i="8"/>
  <c r="K33" i="8"/>
  <c r="M33" i="8"/>
  <c r="K37" i="8"/>
  <c r="I37" i="8"/>
  <c r="I19" i="8"/>
  <c r="K19" i="8"/>
  <c r="I13" i="9"/>
  <c r="O17" i="9"/>
  <c r="M17" i="9"/>
  <c r="O21" i="9"/>
  <c r="M21" i="9"/>
  <c r="M23" i="9"/>
  <c r="M27" i="9"/>
  <c r="O27" i="9"/>
  <c r="M35" i="9"/>
  <c r="O35" i="9"/>
  <c r="L36" i="9"/>
  <c r="N36" i="9"/>
  <c r="O33" i="9"/>
  <c r="I33" i="9"/>
  <c r="O37" i="9"/>
  <c r="M37" i="9"/>
  <c r="K29" i="9"/>
  <c r="I29" i="9"/>
  <c r="O25" i="9"/>
  <c r="N25" i="9"/>
  <c r="N22" i="9"/>
  <c r="L22" i="9"/>
  <c r="N26" i="9"/>
  <c r="M31" i="9"/>
  <c r="K31" i="9"/>
  <c r="O31" i="8"/>
  <c r="L13" i="8"/>
  <c r="M12" i="8"/>
  <c r="J12" i="8"/>
  <c r="M16" i="8"/>
  <c r="N16" i="8"/>
  <c r="M20" i="8"/>
  <c r="O20" i="8"/>
  <c r="N11" i="8"/>
  <c r="J11" i="8"/>
  <c r="L25" i="8"/>
  <c r="K25" i="8"/>
  <c r="N35" i="8"/>
  <c r="L35" i="8"/>
  <c r="O30" i="8"/>
  <c r="M30" i="8"/>
  <c r="O34" i="8"/>
  <c r="M34" i="8"/>
  <c r="N15" i="8"/>
  <c r="N27" i="8"/>
  <c r="O14" i="8"/>
  <c r="M18" i="8"/>
  <c r="M28" i="8"/>
  <c r="L23" i="8"/>
  <c r="N17" i="8"/>
  <c r="N21" i="8"/>
  <c r="N29" i="8"/>
  <c r="L22" i="8"/>
  <c r="N26" i="8"/>
  <c r="O32" i="8"/>
  <c r="O36" i="8"/>
  <c r="L37" i="8"/>
  <c r="L19" i="8"/>
  <c r="K17" i="9"/>
  <c r="K21" i="9"/>
  <c r="I21" i="9"/>
  <c r="L23" i="9"/>
  <c r="I27" i="9"/>
  <c r="I35" i="9"/>
  <c r="J36" i="9"/>
  <c r="N33" i="9"/>
  <c r="I37" i="9"/>
  <c r="O29" i="9"/>
  <c r="J25" i="9"/>
  <c r="J22" i="9"/>
  <c r="I26" i="9"/>
  <c r="I31" i="9"/>
  <c r="I13" i="8"/>
  <c r="I12" i="8"/>
  <c r="L16" i="8"/>
  <c r="K20" i="8"/>
  <c r="K11" i="8"/>
  <c r="I25" i="8"/>
  <c r="K30" i="8"/>
  <c r="K34" i="8"/>
  <c r="I15" i="8"/>
  <c r="I34" i="10"/>
  <c r="O23" i="10"/>
  <c r="K19" i="10"/>
  <c r="N16" i="10"/>
  <c r="O20" i="10"/>
  <c r="L20" i="10"/>
  <c r="L13" i="10"/>
  <c r="N13" i="10"/>
  <c r="I11" i="9"/>
  <c r="O11" i="9"/>
  <c r="M19" i="9"/>
  <c r="O19" i="9"/>
  <c r="N30" i="9"/>
  <c r="N34" i="9"/>
  <c r="L34" i="9"/>
  <c r="L16" i="9"/>
  <c r="K16" i="9"/>
  <c r="O12" i="9"/>
  <c r="M12" i="9"/>
  <c r="M15" i="9"/>
  <c r="L24" i="9"/>
  <c r="O24" i="9"/>
  <c r="L20" i="9"/>
  <c r="N20" i="9"/>
  <c r="L14" i="9"/>
  <c r="M14" i="9"/>
  <c r="N18" i="9"/>
  <c r="L18" i="9"/>
  <c r="L28" i="9"/>
  <c r="N28" i="9"/>
  <c r="L32" i="9"/>
  <c r="N32" i="9"/>
  <c r="M19" i="10"/>
  <c r="I16" i="10"/>
  <c r="N20" i="10"/>
  <c r="J13" i="10"/>
  <c r="L11" i="9"/>
  <c r="J11" i="9"/>
  <c r="I19" i="9"/>
  <c r="K19" i="9"/>
  <c r="J30" i="9"/>
  <c r="M30" i="9"/>
  <c r="J34" i="9"/>
  <c r="I34" i="9"/>
  <c r="O16" i="9"/>
  <c r="K12" i="9"/>
  <c r="I12" i="9"/>
  <c r="I15" i="9"/>
  <c r="O15" i="9"/>
  <c r="K24" i="9"/>
  <c r="J20" i="9"/>
  <c r="J14" i="9"/>
  <c r="J18" i="9"/>
  <c r="J28" i="9"/>
  <c r="K32" i="9"/>
  <c r="O13" i="9"/>
  <c r="M13" i="9"/>
  <c r="I28" i="8"/>
  <c r="K22" i="8"/>
  <c r="L26" i="8"/>
  <c r="K32" i="8"/>
  <c r="J19" i="8"/>
  <c r="I32" i="8"/>
  <c r="I18" i="8"/>
  <c r="J29" i="8"/>
  <c r="K36" i="8"/>
  <c r="J27" i="8"/>
  <c r="J14" i="8"/>
  <c r="I24" i="8"/>
  <c r="K23" i="8"/>
  <c r="J21" i="8"/>
  <c r="I36" i="8"/>
  <c r="J33" i="8"/>
  <c r="I34" i="8"/>
  <c r="K18" i="8"/>
  <c r="J22" i="8"/>
  <c r="K13" i="9"/>
  <c r="N24" i="8"/>
  <c r="J17" i="8"/>
  <c r="K26" i="8"/>
  <c r="K28" i="8"/>
  <c r="K14" i="8"/>
  <c r="J23" i="8"/>
  <c r="J37" i="8"/>
  <c r="T13" i="2"/>
  <c r="T17" i="2"/>
  <c r="U13" i="5"/>
  <c r="R13" i="5"/>
  <c r="V13" i="5"/>
  <c r="W37" i="5"/>
  <c r="R37" i="5"/>
  <c r="V37" i="5"/>
  <c r="S35" i="5"/>
  <c r="R35" i="5"/>
  <c r="V35" i="5"/>
  <c r="W33" i="5"/>
  <c r="R33" i="5"/>
  <c r="X33" i="5"/>
  <c r="U31" i="5"/>
  <c r="T31" i="5"/>
  <c r="U29" i="5"/>
  <c r="X29" i="5"/>
  <c r="AA36" i="5"/>
  <c r="AB36" i="5"/>
  <c r="R34" i="5"/>
  <c r="W34" i="5"/>
  <c r="AA32" i="5"/>
  <c r="AB32" i="5"/>
  <c r="R30" i="5"/>
  <c r="W30" i="5"/>
  <c r="AA28" i="5"/>
  <c r="AB28" i="5"/>
  <c r="AE26" i="5"/>
  <c r="AF26" i="5"/>
  <c r="AA24" i="5"/>
  <c r="AB24" i="5"/>
  <c r="AE22" i="5"/>
  <c r="AF22" i="5"/>
  <c r="AA20" i="5"/>
  <c r="AB20" i="5"/>
  <c r="AE18" i="5"/>
  <c r="AF18" i="5"/>
  <c r="AA16" i="5"/>
  <c r="AB16" i="5"/>
  <c r="AF27" i="5"/>
  <c r="AG27" i="5"/>
  <c r="S25" i="5"/>
  <c r="T25" i="5"/>
  <c r="AF23" i="5"/>
  <c r="AG23" i="5"/>
  <c r="S21" i="5"/>
  <c r="T21" i="5"/>
  <c r="AF19" i="5"/>
  <c r="AG19" i="5"/>
  <c r="S17" i="5"/>
  <c r="T17" i="5"/>
  <c r="AF15" i="5"/>
  <c r="AG15" i="5"/>
  <c r="AD11" i="5"/>
  <c r="AC11" i="5"/>
  <c r="V10" i="5"/>
  <c r="W10" i="5"/>
  <c r="V12" i="5"/>
  <c r="S12" i="5"/>
  <c r="AA14" i="5"/>
  <c r="AF14" i="5"/>
  <c r="AA30" i="5"/>
  <c r="X15" i="5"/>
  <c r="AB25" i="5"/>
  <c r="X23" i="5"/>
  <c r="T14" i="5"/>
  <c r="V14" i="5"/>
  <c r="S14" i="5"/>
  <c r="W14" i="5"/>
  <c r="R14" i="5"/>
  <c r="X14" i="5"/>
  <c r="U14" i="5"/>
  <c r="AD10" i="5"/>
  <c r="AE10" i="5"/>
  <c r="AG10" i="5"/>
  <c r="AE17" i="5"/>
  <c r="AA17" i="5"/>
  <c r="AD17" i="5"/>
  <c r="AE21" i="5"/>
  <c r="AA21" i="5"/>
  <c r="AD21" i="5"/>
  <c r="V27" i="5"/>
  <c r="R27" i="5"/>
  <c r="S27" i="5"/>
  <c r="U16" i="5"/>
  <c r="X16" i="5"/>
  <c r="T16" i="5"/>
  <c r="U18" i="5"/>
  <c r="X18" i="5"/>
  <c r="T18" i="5"/>
  <c r="U20" i="5"/>
  <c r="X20" i="5"/>
  <c r="V20" i="5"/>
  <c r="U22" i="5"/>
  <c r="V22" i="5"/>
  <c r="X22" i="5"/>
  <c r="U24" i="5"/>
  <c r="X24" i="5"/>
  <c r="V24" i="5"/>
  <c r="U26" i="5"/>
  <c r="V26" i="5"/>
  <c r="X26" i="5"/>
  <c r="U28" i="5"/>
  <c r="X28" i="5"/>
  <c r="V28" i="5"/>
  <c r="U32" i="5"/>
  <c r="X32" i="5"/>
  <c r="V32" i="5"/>
  <c r="AD34" i="5"/>
  <c r="AG34" i="5"/>
  <c r="AC34" i="5"/>
  <c r="U36" i="5"/>
  <c r="X36" i="5"/>
  <c r="V36" i="5"/>
  <c r="AE29" i="5"/>
  <c r="AA29" i="5"/>
  <c r="AD29" i="5"/>
  <c r="AE31" i="5"/>
  <c r="AA31" i="5"/>
  <c r="AD31" i="5"/>
  <c r="AE33" i="5"/>
  <c r="AA33" i="5"/>
  <c r="AD33" i="5"/>
  <c r="AE35" i="5"/>
  <c r="AA35" i="5"/>
  <c r="AD35" i="5"/>
  <c r="AE37" i="5"/>
  <c r="AA37" i="5"/>
  <c r="AD37" i="5"/>
  <c r="AD12" i="5"/>
  <c r="AG12" i="5"/>
  <c r="AE12" i="5"/>
  <c r="AE13" i="5"/>
  <c r="AA13" i="5"/>
  <c r="AF13" i="5"/>
  <c r="V11" i="5"/>
  <c r="R11" i="5"/>
  <c r="S11" i="5"/>
  <c r="V19" i="5"/>
  <c r="R19" i="5"/>
  <c r="S19" i="5"/>
  <c r="V23" i="5"/>
  <c r="R23" i="5"/>
  <c r="S23" i="5"/>
  <c r="AE25" i="5"/>
  <c r="AA25" i="5"/>
  <c r="AD25" i="5"/>
  <c r="V15" i="5"/>
  <c r="R15" i="5"/>
  <c r="U15" i="5"/>
  <c r="AD30" i="5"/>
  <c r="AG30" i="5"/>
  <c r="AC30" i="5"/>
  <c r="AF10" i="5"/>
  <c r="AB10" i="5"/>
  <c r="AA10" i="5"/>
  <c r="AC10" i="5"/>
  <c r="AG17" i="5"/>
  <c r="AC17" i="5"/>
  <c r="AF17" i="5"/>
  <c r="AB17" i="5"/>
  <c r="AG21" i="5"/>
  <c r="AC21" i="5"/>
  <c r="AF21" i="5"/>
  <c r="AB21" i="5"/>
  <c r="X27" i="5"/>
  <c r="T27" i="5"/>
  <c r="W27" i="5"/>
  <c r="U27" i="5"/>
  <c r="W16" i="5"/>
  <c r="S16" i="5"/>
  <c r="V16" i="5"/>
  <c r="R16" i="5"/>
  <c r="W18" i="5"/>
  <c r="S18" i="5"/>
  <c r="V18" i="5"/>
  <c r="R18" i="5"/>
  <c r="W20" i="5"/>
  <c r="S20" i="5"/>
  <c r="T20" i="5"/>
  <c r="R20" i="5"/>
  <c r="W22" i="5"/>
  <c r="S22" i="5"/>
  <c r="R22" i="5"/>
  <c r="T22" i="5"/>
  <c r="W24" i="5"/>
  <c r="S24" i="5"/>
  <c r="T24" i="5"/>
  <c r="R24" i="5"/>
  <c r="W26" i="5"/>
  <c r="S26" i="5"/>
  <c r="R26" i="5"/>
  <c r="T26" i="5"/>
  <c r="W28" i="5"/>
  <c r="S28" i="5"/>
  <c r="T28" i="5"/>
  <c r="R28" i="5"/>
  <c r="W32" i="5"/>
  <c r="S32" i="5"/>
  <c r="T32" i="5"/>
  <c r="R32" i="5"/>
  <c r="AF34" i="5"/>
  <c r="AB34" i="5"/>
  <c r="AE34" i="5"/>
  <c r="AA34" i="5"/>
  <c r="W36" i="5"/>
  <c r="S36" i="5"/>
  <c r="T36" i="5"/>
  <c r="R36" i="5"/>
  <c r="AG29" i="5"/>
  <c r="AC29" i="5"/>
  <c r="AF29" i="5"/>
  <c r="AB29" i="5"/>
  <c r="AG31" i="5"/>
  <c r="AC31" i="5"/>
  <c r="AF31" i="5"/>
  <c r="AB31" i="5"/>
  <c r="AG33" i="5"/>
  <c r="AC33" i="5"/>
  <c r="AF33" i="5"/>
  <c r="AB33" i="5"/>
  <c r="AG35" i="5"/>
  <c r="AC35" i="5"/>
  <c r="AF35" i="5"/>
  <c r="AB35" i="5"/>
  <c r="AG37" i="5"/>
  <c r="AC37" i="5"/>
  <c r="AF37" i="5"/>
  <c r="AB37" i="5"/>
  <c r="AF12" i="5"/>
  <c r="AB12" i="5"/>
  <c r="AC12" i="5"/>
  <c r="AA12" i="5"/>
  <c r="AG13" i="5"/>
  <c r="AC13" i="5"/>
  <c r="AD13" i="5"/>
  <c r="AB13" i="5"/>
  <c r="X11" i="5"/>
  <c r="T11" i="5"/>
  <c r="U11" i="5"/>
  <c r="X19" i="5"/>
  <c r="W19" i="5"/>
  <c r="T23" i="5"/>
  <c r="U23" i="5"/>
  <c r="AG25" i="5"/>
  <c r="AF25" i="5"/>
  <c r="T15" i="5"/>
  <c r="S15" i="5"/>
  <c r="AF30" i="5"/>
  <c r="AE30" i="5"/>
  <c r="AD14" i="5"/>
  <c r="AE14" i="5"/>
  <c r="AC14" i="5"/>
  <c r="U12" i="5"/>
  <c r="X12" i="5"/>
  <c r="R12" i="5"/>
  <c r="U10" i="5"/>
  <c r="X10" i="5"/>
  <c r="R10" i="5"/>
  <c r="AE11" i="5"/>
  <c r="AA11" i="5"/>
  <c r="AB11" i="5"/>
  <c r="AE15" i="5"/>
  <c r="AA15" i="5"/>
  <c r="AB15" i="5"/>
  <c r="V17" i="5"/>
  <c r="R17" i="5"/>
  <c r="U17" i="5"/>
  <c r="AE19" i="5"/>
  <c r="AA19" i="5"/>
  <c r="AD19" i="5"/>
  <c r="V21" i="5"/>
  <c r="R21" i="5"/>
  <c r="W21" i="5"/>
  <c r="AE23" i="5"/>
  <c r="AA23" i="5"/>
  <c r="AD23" i="5"/>
  <c r="V25" i="5"/>
  <c r="R25" i="5"/>
  <c r="W25" i="5"/>
  <c r="AE27" i="5"/>
  <c r="AA27" i="5"/>
  <c r="AD27" i="5"/>
  <c r="AD16" i="5"/>
  <c r="AG16" i="5"/>
  <c r="AE16" i="5"/>
  <c r="AD18" i="5"/>
  <c r="AG18" i="5"/>
  <c r="AC18" i="5"/>
  <c r="AD20" i="5"/>
  <c r="AG20" i="5"/>
  <c r="AC20" i="5"/>
  <c r="AD22" i="5"/>
  <c r="AG22" i="5"/>
  <c r="AC22" i="5"/>
  <c r="AD24" i="5"/>
  <c r="AG24" i="5"/>
  <c r="AC24" i="5"/>
  <c r="AD26" i="5"/>
  <c r="AG26" i="5"/>
  <c r="AC26" i="5"/>
  <c r="AD28" i="5"/>
  <c r="AG28" i="5"/>
  <c r="AC28" i="5"/>
  <c r="U30" i="5"/>
  <c r="V30" i="5"/>
  <c r="X30" i="5"/>
  <c r="AD32" i="5"/>
  <c r="AG32" i="5"/>
  <c r="AC32" i="5"/>
  <c r="U34" i="5"/>
  <c r="V34" i="5"/>
  <c r="X34" i="5"/>
  <c r="AD36" i="5"/>
  <c r="AG36" i="5"/>
  <c r="AC36" i="5"/>
  <c r="V29" i="5"/>
  <c r="R29" i="5"/>
  <c r="W29" i="5"/>
  <c r="V31" i="5"/>
  <c r="R31" i="5"/>
  <c r="S31" i="5"/>
  <c r="V33" i="5"/>
  <c r="R11" i="2"/>
  <c r="R15" i="2"/>
  <c r="R19" i="2"/>
  <c r="AC11" i="2"/>
  <c r="AC13" i="2"/>
  <c r="AE15" i="2"/>
  <c r="AG17" i="2"/>
  <c r="AA19" i="2"/>
  <c r="AD22" i="2"/>
  <c r="S13" i="5"/>
  <c r="W13" i="5"/>
  <c r="T13" i="5"/>
  <c r="X13" i="5"/>
  <c r="S37" i="5"/>
  <c r="U37" i="5"/>
  <c r="T37" i="5"/>
  <c r="X37" i="5"/>
  <c r="U35" i="5"/>
  <c r="W35" i="5"/>
  <c r="T35" i="5"/>
  <c r="X35" i="5"/>
  <c r="S33" i="5"/>
  <c r="U33" i="5"/>
  <c r="T33" i="5"/>
  <c r="W31" i="5"/>
  <c r="X31" i="5"/>
  <c r="S29" i="5"/>
  <c r="T29" i="5"/>
  <c r="AE36" i="5"/>
  <c r="AF36" i="5"/>
  <c r="T34" i="5"/>
  <c r="S34" i="5"/>
  <c r="AE32" i="5"/>
  <c r="AF32" i="5"/>
  <c r="T30" i="5"/>
  <c r="S30" i="5"/>
  <c r="AE28" i="5"/>
  <c r="AF28" i="5"/>
  <c r="AA26" i="5"/>
  <c r="AB26" i="5"/>
  <c r="AE24" i="5"/>
  <c r="AF24" i="5"/>
  <c r="AA22" i="5"/>
  <c r="AB22" i="5"/>
  <c r="AE20" i="5"/>
  <c r="AF20" i="5"/>
  <c r="AA18" i="5"/>
  <c r="AB18" i="5"/>
  <c r="AC16" i="5"/>
  <c r="AF16" i="5"/>
  <c r="AB27" i="5"/>
  <c r="AC27" i="5"/>
  <c r="U25" i="5"/>
  <c r="X25" i="5"/>
  <c r="AB23" i="5"/>
  <c r="AC23" i="5"/>
  <c r="U21" i="5"/>
  <c r="X21" i="5"/>
  <c r="AB19" i="5"/>
  <c r="AC19" i="5"/>
  <c r="W17" i="5"/>
  <c r="X17" i="5"/>
  <c r="AD15" i="5"/>
  <c r="AC15" i="5"/>
  <c r="AF11" i="5"/>
  <c r="AG11" i="5"/>
  <c r="T10" i="5"/>
  <c r="S10" i="5"/>
  <c r="T12" i="5"/>
  <c r="W12" i="5"/>
  <c r="AG14" i="5"/>
  <c r="AB14" i="5"/>
  <c r="AB30" i="5"/>
  <c r="W15" i="5"/>
  <c r="AC25" i="5"/>
  <c r="W23" i="5"/>
  <c r="T19" i="5"/>
  <c r="W11" i="5"/>
  <c r="N17" i="5"/>
  <c r="J17" i="5"/>
  <c r="I17" i="5"/>
  <c r="K17" i="5"/>
  <c r="L21" i="5"/>
  <c r="M21" i="5"/>
  <c r="O21" i="5"/>
  <c r="N25" i="5"/>
  <c r="J25" i="5"/>
  <c r="I25" i="5"/>
  <c r="K25" i="5"/>
  <c r="M30" i="5"/>
  <c r="I30" i="5"/>
  <c r="J30" i="5"/>
  <c r="N15" i="5"/>
  <c r="J15" i="5"/>
  <c r="K15" i="5"/>
  <c r="I15" i="5"/>
  <c r="M16" i="5"/>
  <c r="I16" i="5"/>
  <c r="N16" i="5"/>
  <c r="O18" i="5"/>
  <c r="K18" i="5"/>
  <c r="N18" i="5"/>
  <c r="L18" i="5"/>
  <c r="M20" i="5"/>
  <c r="I20" i="5"/>
  <c r="N20" i="5"/>
  <c r="O22" i="5"/>
  <c r="K22" i="5"/>
  <c r="N22" i="5"/>
  <c r="L22" i="5"/>
  <c r="M24" i="5"/>
  <c r="I24" i="5"/>
  <c r="N24" i="5"/>
  <c r="O26" i="5"/>
  <c r="K26" i="5"/>
  <c r="N26" i="5"/>
  <c r="L26" i="5"/>
  <c r="M28" i="5"/>
  <c r="I28" i="5"/>
  <c r="N28" i="5"/>
  <c r="N34" i="5"/>
  <c r="J34" i="5"/>
  <c r="M34" i="5"/>
  <c r="I34" i="5"/>
  <c r="M14" i="5"/>
  <c r="I14" i="5"/>
  <c r="J14" i="5"/>
  <c r="L12" i="5"/>
  <c r="M12" i="5"/>
  <c r="I12" i="5"/>
  <c r="J12" i="5"/>
  <c r="O10" i="5"/>
  <c r="K10" i="5"/>
  <c r="N10" i="5"/>
  <c r="N19" i="5"/>
  <c r="J19" i="5"/>
  <c r="K19" i="5"/>
  <c r="I19" i="5"/>
  <c r="L23" i="5"/>
  <c r="O23" i="5"/>
  <c r="M23" i="5"/>
  <c r="N27" i="5"/>
  <c r="J27" i="5"/>
  <c r="K27" i="5"/>
  <c r="I27" i="5"/>
  <c r="O32" i="5"/>
  <c r="K32" i="5"/>
  <c r="L32" i="5"/>
  <c r="N36" i="5"/>
  <c r="J36" i="5"/>
  <c r="M36" i="5"/>
  <c r="I36" i="5"/>
  <c r="L29" i="5"/>
  <c r="M29" i="5"/>
  <c r="O29" i="5"/>
  <c r="N31" i="5"/>
  <c r="J31" i="5"/>
  <c r="K31" i="5"/>
  <c r="I31" i="5"/>
  <c r="M33" i="5"/>
  <c r="I33" i="5"/>
  <c r="L33" i="5"/>
  <c r="O35" i="5"/>
  <c r="L17" i="5"/>
  <c r="M17" i="5"/>
  <c r="O17" i="5"/>
  <c r="N21" i="5"/>
  <c r="J21" i="5"/>
  <c r="I21" i="5"/>
  <c r="K21" i="5"/>
  <c r="L25" i="5"/>
  <c r="M25" i="5"/>
  <c r="O25" i="5"/>
  <c r="O30" i="5"/>
  <c r="K30" i="5"/>
  <c r="N30" i="5"/>
  <c r="L30" i="5"/>
  <c r="L15" i="5"/>
  <c r="O15" i="5"/>
  <c r="M15" i="5"/>
  <c r="O16" i="5"/>
  <c r="K16" i="5"/>
  <c r="L16" i="5"/>
  <c r="J16" i="5"/>
  <c r="M18" i="5"/>
  <c r="I18" i="5"/>
  <c r="J18" i="5"/>
  <c r="O20" i="5"/>
  <c r="K20" i="5"/>
  <c r="L20" i="5"/>
  <c r="J20" i="5"/>
  <c r="M22" i="5"/>
  <c r="I22" i="5"/>
  <c r="J22" i="5"/>
  <c r="O24" i="5"/>
  <c r="K24" i="5"/>
  <c r="L24" i="5"/>
  <c r="J24" i="5"/>
  <c r="M26" i="5"/>
  <c r="I26" i="5"/>
  <c r="J26" i="5"/>
  <c r="O28" i="5"/>
  <c r="K28" i="5"/>
  <c r="L28" i="5"/>
  <c r="J28" i="5"/>
  <c r="L34" i="5"/>
  <c r="O34" i="5"/>
  <c r="K34" i="5"/>
  <c r="O14" i="5"/>
  <c r="T9" i="2"/>
  <c r="X9" i="2"/>
  <c r="V11" i="2"/>
  <c r="X13" i="2"/>
  <c r="V15" i="2"/>
  <c r="X17" i="2"/>
  <c r="V19" i="2"/>
  <c r="U20" i="2"/>
  <c r="S24" i="2"/>
  <c r="W24" i="2"/>
  <c r="AG11" i="2"/>
  <c r="M11" i="5"/>
  <c r="L11" i="5"/>
  <c r="I11" i="5"/>
  <c r="J13" i="5"/>
  <c r="O13" i="5"/>
  <c r="K13" i="5"/>
  <c r="N13" i="5"/>
  <c r="L37" i="5"/>
  <c r="I37" i="5"/>
  <c r="M37" i="5"/>
  <c r="J35" i="5"/>
  <c r="N35" i="5"/>
  <c r="K35" i="5"/>
  <c r="J33" i="5"/>
  <c r="K33" i="5"/>
  <c r="M31" i="5"/>
  <c r="L31" i="5"/>
  <c r="I29" i="5"/>
  <c r="N29" i="5"/>
  <c r="O36" i="5"/>
  <c r="J32" i="5"/>
  <c r="M32" i="5"/>
  <c r="M27" i="5"/>
  <c r="L27" i="5"/>
  <c r="K23" i="5"/>
  <c r="N23" i="5"/>
  <c r="O19" i="5"/>
  <c r="J10" i="5"/>
  <c r="M10" i="5"/>
  <c r="N12" i="5"/>
  <c r="O12" i="5"/>
  <c r="N14" i="5"/>
  <c r="R9" i="2"/>
  <c r="V9" i="2"/>
  <c r="S20" i="2"/>
  <c r="W20" i="2"/>
  <c r="U24" i="2"/>
  <c r="K11" i="5"/>
  <c r="J11" i="5"/>
  <c r="N11" i="5"/>
  <c r="O11" i="5"/>
  <c r="L13" i="5"/>
  <c r="I13" i="5"/>
  <c r="M13" i="5"/>
  <c r="J37" i="5"/>
  <c r="N37" i="5"/>
  <c r="K37" i="5"/>
  <c r="O37" i="5"/>
  <c r="L35" i="5"/>
  <c r="I35" i="5"/>
  <c r="M35" i="5"/>
  <c r="N33" i="5"/>
  <c r="O33" i="5"/>
  <c r="O31" i="5"/>
  <c r="K29" i="5"/>
  <c r="J29" i="5"/>
  <c r="K36" i="5"/>
  <c r="L36" i="5"/>
  <c r="I32" i="5"/>
  <c r="N32" i="5"/>
  <c r="O27" i="5"/>
  <c r="I23" i="5"/>
  <c r="J23" i="5"/>
  <c r="M19" i="5"/>
  <c r="L19" i="5"/>
  <c r="I10" i="5"/>
  <c r="L10" i="5"/>
  <c r="K12" i="5"/>
  <c r="L14" i="5"/>
  <c r="K14" i="5"/>
  <c r="Z9" i="2"/>
  <c r="AF9" i="2"/>
  <c r="AD9" i="2"/>
  <c r="AB9" i="2"/>
  <c r="AG9" i="2"/>
  <c r="AC9" i="2"/>
  <c r="AE9" i="2"/>
  <c r="AA9" i="2"/>
  <c r="Q11" i="2"/>
  <c r="W11" i="2"/>
  <c r="U11" i="2"/>
  <c r="S11" i="2"/>
  <c r="Q13" i="2"/>
  <c r="W13" i="2"/>
  <c r="U13" i="2"/>
  <c r="S13" i="2"/>
  <c r="Q15" i="2"/>
  <c r="W15" i="2"/>
  <c r="U15" i="2"/>
  <c r="S15" i="2"/>
  <c r="Q17" i="2"/>
  <c r="W17" i="2"/>
  <c r="U17" i="2"/>
  <c r="S17" i="2"/>
  <c r="Q19" i="2"/>
  <c r="W19" i="2"/>
  <c r="U19" i="2"/>
  <c r="S19" i="2"/>
  <c r="T11" i="2"/>
  <c r="X11" i="2"/>
  <c r="R13" i="2"/>
  <c r="V13" i="2"/>
  <c r="T15" i="2"/>
  <c r="X15" i="2"/>
  <c r="R17" i="2"/>
  <c r="V17" i="2"/>
  <c r="T19" i="2"/>
  <c r="X19" i="2"/>
  <c r="Z11" i="2"/>
  <c r="AF11" i="2"/>
  <c r="AD11" i="2"/>
  <c r="AB11" i="2"/>
  <c r="Z13" i="2"/>
  <c r="AF13" i="2"/>
  <c r="AD13" i="2"/>
  <c r="AB13" i="2"/>
  <c r="AE13" i="2"/>
  <c r="AA13" i="2"/>
  <c r="Z15" i="2"/>
  <c r="AF15" i="2"/>
  <c r="AD15" i="2"/>
  <c r="AB15" i="2"/>
  <c r="AG15" i="2"/>
  <c r="AC15" i="2"/>
  <c r="Z17" i="2"/>
  <c r="AF17" i="2"/>
  <c r="AD17" i="2"/>
  <c r="AB17" i="2"/>
  <c r="AE17" i="2"/>
  <c r="AA17" i="2"/>
  <c r="Z19" i="2"/>
  <c r="AF19" i="2"/>
  <c r="AD19" i="2"/>
  <c r="AB19" i="2"/>
  <c r="AG19" i="2"/>
  <c r="AC19" i="2"/>
  <c r="Z22" i="2"/>
  <c r="AG22" i="2"/>
  <c r="AE22" i="2"/>
  <c r="AC22" i="2"/>
  <c r="AA22" i="2"/>
  <c r="AF22" i="2"/>
  <c r="AB22" i="2"/>
  <c r="Z26" i="2"/>
  <c r="AG26" i="2"/>
  <c r="AE26" i="2"/>
  <c r="AC26" i="2"/>
  <c r="AA26" i="2"/>
  <c r="AF26" i="2"/>
  <c r="AB26" i="2"/>
  <c r="S9" i="2"/>
  <c r="U9" i="2"/>
  <c r="W9" i="2"/>
  <c r="R20" i="2"/>
  <c r="T20" i="2"/>
  <c r="V20" i="2"/>
  <c r="X20" i="2"/>
  <c r="R24" i="2"/>
  <c r="T24" i="2"/>
  <c r="V24" i="2"/>
  <c r="X24" i="2"/>
  <c r="AA11" i="2"/>
  <c r="AE11" i="2"/>
  <c r="AG13" i="2"/>
  <c r="AA15" i="2"/>
  <c r="AC17" i="2"/>
  <c r="AE19" i="2"/>
  <c r="AD26" i="2"/>
  <c r="Z10" i="4"/>
  <c r="AF10" i="4"/>
  <c r="AD10" i="4"/>
  <c r="AB10" i="4"/>
  <c r="AG10" i="4"/>
  <c r="AE10" i="4"/>
  <c r="AC10" i="4"/>
  <c r="AA10" i="4"/>
  <c r="Z36" i="4"/>
  <c r="AF36" i="4"/>
  <c r="AD36" i="4"/>
  <c r="AB36" i="4"/>
  <c r="AG36" i="4"/>
  <c r="AE36" i="4"/>
  <c r="AC36" i="4"/>
  <c r="AA36" i="4"/>
  <c r="Z23" i="4"/>
  <c r="AG23" i="4"/>
  <c r="AE23" i="4"/>
  <c r="AC23" i="4"/>
  <c r="AA23" i="4"/>
  <c r="AF23" i="4"/>
  <c r="AD23" i="4"/>
  <c r="AB23" i="4"/>
  <c r="Q21" i="4"/>
  <c r="X21" i="4"/>
  <c r="V21" i="4"/>
  <c r="T21" i="4"/>
  <c r="R21" i="4"/>
  <c r="W21" i="4"/>
  <c r="U21" i="4"/>
  <c r="S21" i="4"/>
  <c r="Z19" i="4"/>
  <c r="AG19" i="4"/>
  <c r="AE19" i="4"/>
  <c r="AC19" i="4"/>
  <c r="AA19" i="4"/>
  <c r="AF19" i="4"/>
  <c r="AD19" i="4"/>
  <c r="AB19" i="4"/>
  <c r="Q17" i="4"/>
  <c r="W17" i="4"/>
  <c r="U17" i="4"/>
  <c r="S17" i="4"/>
  <c r="V17" i="4"/>
  <c r="R17" i="4"/>
  <c r="X17" i="4"/>
  <c r="T17" i="4"/>
  <c r="Z15" i="4"/>
  <c r="AF15" i="4"/>
  <c r="AD15" i="4"/>
  <c r="AB15" i="4"/>
  <c r="AG15" i="4"/>
  <c r="AC15" i="4"/>
  <c r="AE15" i="4"/>
  <c r="AA15" i="4"/>
  <c r="Q13" i="4"/>
  <c r="W13" i="4"/>
  <c r="U13" i="4"/>
  <c r="S13" i="4"/>
  <c r="V13" i="4"/>
  <c r="R13" i="4"/>
  <c r="X13" i="4"/>
  <c r="T13" i="4"/>
  <c r="Z11" i="4"/>
  <c r="AG11" i="4"/>
  <c r="AE11" i="4"/>
  <c r="AC11" i="4"/>
  <c r="AA11" i="4"/>
  <c r="AF11" i="4"/>
  <c r="AD11" i="4"/>
  <c r="AB11" i="4"/>
  <c r="Z12" i="4"/>
  <c r="AF12" i="4"/>
  <c r="AD12" i="4"/>
  <c r="AB12" i="4"/>
  <c r="AG12" i="4"/>
  <c r="AE12" i="4"/>
  <c r="AC12" i="4"/>
  <c r="AA12" i="4"/>
  <c r="Z14" i="4"/>
  <c r="AG14" i="4"/>
  <c r="AE14" i="4"/>
  <c r="AC14" i="4"/>
  <c r="AA14" i="4"/>
  <c r="AF14" i="4"/>
  <c r="AB14" i="4"/>
  <c r="AD14" i="4"/>
  <c r="Z16" i="4"/>
  <c r="AF16" i="4"/>
  <c r="AG16" i="4"/>
  <c r="AE16" i="4"/>
  <c r="AC16" i="4"/>
  <c r="AA16" i="4"/>
  <c r="AD16" i="4"/>
  <c r="AB16" i="4"/>
  <c r="Z18" i="4"/>
  <c r="AF18" i="4"/>
  <c r="AD18" i="4"/>
  <c r="AB18" i="4"/>
  <c r="AG18" i="4"/>
  <c r="AE18" i="4"/>
  <c r="AC18" i="4"/>
  <c r="AA18" i="4"/>
  <c r="Z20" i="4"/>
  <c r="AF20" i="4"/>
  <c r="AD20" i="4"/>
  <c r="AB20" i="4"/>
  <c r="AG20" i="4"/>
  <c r="AE20" i="4"/>
  <c r="AC20" i="4"/>
  <c r="AA20" i="4"/>
  <c r="Z22" i="4"/>
  <c r="AF22" i="4"/>
  <c r="AD22" i="4"/>
  <c r="AB22" i="4"/>
  <c r="AG22" i="4"/>
  <c r="AE22" i="4"/>
  <c r="AC22" i="4"/>
  <c r="AA22" i="4"/>
  <c r="Z24" i="4"/>
  <c r="AF24" i="4"/>
  <c r="AD24" i="4"/>
  <c r="AB24" i="4"/>
  <c r="AG24" i="4"/>
  <c r="AE24" i="4"/>
  <c r="AC24" i="4"/>
  <c r="AA24" i="4"/>
  <c r="Q26" i="4"/>
  <c r="W26" i="4"/>
  <c r="U26" i="4"/>
  <c r="S26" i="4"/>
  <c r="X26" i="4"/>
  <c r="V26" i="4"/>
  <c r="T26" i="4"/>
  <c r="R26" i="4"/>
  <c r="Z28" i="4"/>
  <c r="AF28" i="4"/>
  <c r="AD28" i="4"/>
  <c r="AB28" i="4"/>
  <c r="AG28" i="4"/>
  <c r="AE28" i="4"/>
  <c r="AC28" i="4"/>
  <c r="AA28" i="4"/>
  <c r="Z32" i="4"/>
  <c r="AF32" i="4"/>
  <c r="AD32" i="4"/>
  <c r="AB32" i="4"/>
  <c r="AG32" i="4"/>
  <c r="AE32" i="4"/>
  <c r="AC32" i="4"/>
  <c r="AA32" i="4"/>
  <c r="Z25" i="4"/>
  <c r="AG25" i="4"/>
  <c r="AE25" i="4"/>
  <c r="AC25" i="4"/>
  <c r="AA25" i="4"/>
  <c r="AF25" i="4"/>
  <c r="AD25" i="4"/>
  <c r="AB25" i="4"/>
  <c r="Z27" i="4"/>
  <c r="AG27" i="4"/>
  <c r="AE27" i="4"/>
  <c r="AC27" i="4"/>
  <c r="AA27" i="4"/>
  <c r="AF27" i="4"/>
  <c r="AD27" i="4"/>
  <c r="AB27" i="4"/>
  <c r="Z30" i="4"/>
  <c r="AF30" i="4"/>
  <c r="AD30" i="4"/>
  <c r="AB30" i="4"/>
  <c r="AG30" i="4"/>
  <c r="AE30" i="4"/>
  <c r="AC30" i="4"/>
  <c r="AA30" i="4"/>
  <c r="Q32" i="4"/>
  <c r="W32" i="4"/>
  <c r="U32" i="4"/>
  <c r="S32" i="4"/>
  <c r="X32" i="4"/>
  <c r="V32" i="4"/>
  <c r="T32" i="4"/>
  <c r="R32" i="4"/>
  <c r="Z34" i="4"/>
  <c r="AF34" i="4"/>
  <c r="AD34" i="4"/>
  <c r="AB34" i="4"/>
  <c r="AG34" i="4"/>
  <c r="AE34" i="4"/>
  <c r="AC34" i="4"/>
  <c r="AA34" i="4"/>
  <c r="Q36" i="4"/>
  <c r="W36" i="4"/>
  <c r="U36" i="4"/>
  <c r="S36" i="4"/>
  <c r="X36" i="4"/>
  <c r="V36" i="4"/>
  <c r="T36" i="4"/>
  <c r="R36" i="4"/>
  <c r="Z29" i="4"/>
  <c r="AG29" i="4"/>
  <c r="AE29" i="4"/>
  <c r="AC29" i="4"/>
  <c r="AA29" i="4"/>
  <c r="AF29" i="4"/>
  <c r="AD29" i="4"/>
  <c r="AB29" i="4"/>
  <c r="Z31" i="4"/>
  <c r="AG31" i="4"/>
  <c r="AE31" i="4"/>
  <c r="AC31" i="4"/>
  <c r="AA31" i="4"/>
  <c r="AF31" i="4"/>
  <c r="AD31" i="4"/>
  <c r="AB31" i="4"/>
  <c r="Z33" i="4"/>
  <c r="AG33" i="4"/>
  <c r="AE33" i="4"/>
  <c r="AC33" i="4"/>
  <c r="AA33" i="4"/>
  <c r="AF33" i="4"/>
  <c r="AD33" i="4"/>
  <c r="AB33" i="4"/>
  <c r="Z35" i="4"/>
  <c r="AG35" i="4"/>
  <c r="AE35" i="4"/>
  <c r="AC35" i="4"/>
  <c r="AA35" i="4"/>
  <c r="AF35" i="4"/>
  <c r="AD35" i="4"/>
  <c r="AB35" i="4"/>
  <c r="Z37" i="4"/>
  <c r="AG37" i="4"/>
  <c r="AE37" i="4"/>
  <c r="AC37" i="4"/>
  <c r="AA37" i="4"/>
  <c r="AF37" i="4"/>
  <c r="AD37" i="4"/>
  <c r="AB37" i="4"/>
  <c r="Q34" i="4"/>
  <c r="W34" i="4"/>
  <c r="U34" i="4"/>
  <c r="S34" i="4"/>
  <c r="X34" i="4"/>
  <c r="V34" i="4"/>
  <c r="T34" i="4"/>
  <c r="R34" i="4"/>
  <c r="Q28" i="4"/>
  <c r="W28" i="4"/>
  <c r="U28" i="4"/>
  <c r="S28" i="4"/>
  <c r="X28" i="4"/>
  <c r="V28" i="4"/>
  <c r="T28" i="4"/>
  <c r="R28" i="4"/>
  <c r="Q23" i="4"/>
  <c r="X23" i="4"/>
  <c r="V23" i="4"/>
  <c r="T23" i="4"/>
  <c r="R23" i="4"/>
  <c r="W23" i="4"/>
  <c r="U23" i="4"/>
  <c r="S23" i="4"/>
  <c r="Z21" i="4"/>
  <c r="AG21" i="4"/>
  <c r="AE21" i="4"/>
  <c r="AC21" i="4"/>
  <c r="AA21" i="4"/>
  <c r="AF21" i="4"/>
  <c r="AD21" i="4"/>
  <c r="AB21" i="4"/>
  <c r="Q19" i="4"/>
  <c r="X19" i="4"/>
  <c r="V19" i="4"/>
  <c r="T19" i="4"/>
  <c r="R19" i="4"/>
  <c r="W19" i="4"/>
  <c r="U19" i="4"/>
  <c r="S19" i="4"/>
  <c r="Z17" i="4"/>
  <c r="AG17" i="4"/>
  <c r="AE17" i="4"/>
  <c r="AC17" i="4"/>
  <c r="AA17" i="4"/>
  <c r="AF17" i="4"/>
  <c r="AD17" i="4"/>
  <c r="AB17" i="4"/>
  <c r="Q15" i="4"/>
  <c r="W15" i="4"/>
  <c r="U15" i="4"/>
  <c r="S15" i="4"/>
  <c r="X15" i="4"/>
  <c r="T15" i="4"/>
  <c r="V15" i="4"/>
  <c r="R15" i="4"/>
  <c r="Z13" i="4"/>
  <c r="AF13" i="4"/>
  <c r="AE13" i="4"/>
  <c r="AC13" i="4"/>
  <c r="AA13" i="4"/>
  <c r="AG13" i="4"/>
  <c r="AD13" i="4"/>
  <c r="AB13" i="4"/>
  <c r="Q11" i="4"/>
  <c r="X11" i="4"/>
  <c r="V11" i="4"/>
  <c r="T11" i="4"/>
  <c r="R11" i="4"/>
  <c r="W11" i="4"/>
  <c r="U11" i="4"/>
  <c r="S11" i="4"/>
  <c r="Q10" i="4"/>
  <c r="X10" i="4"/>
  <c r="V10" i="4"/>
  <c r="T10" i="4"/>
  <c r="W10" i="4"/>
  <c r="U10" i="4"/>
  <c r="S10" i="4"/>
  <c r="Z26" i="4"/>
  <c r="AF26" i="4"/>
  <c r="AD26" i="4"/>
  <c r="AB26" i="4"/>
  <c r="AG26" i="4"/>
  <c r="AE26" i="4"/>
  <c r="AC26" i="4"/>
  <c r="AA26" i="4"/>
  <c r="Q12" i="4"/>
  <c r="W12" i="4"/>
  <c r="U12" i="4"/>
  <c r="S12" i="4"/>
  <c r="X12" i="4"/>
  <c r="V12" i="4"/>
  <c r="T12" i="4"/>
  <c r="R12" i="4"/>
  <c r="Q14" i="4"/>
  <c r="X14" i="4"/>
  <c r="V14" i="4"/>
  <c r="T14" i="4"/>
  <c r="R14" i="4"/>
  <c r="W14" i="4"/>
  <c r="S14" i="4"/>
  <c r="U14" i="4"/>
  <c r="Q16" i="4"/>
  <c r="X16" i="4"/>
  <c r="V16" i="4"/>
  <c r="T16" i="4"/>
  <c r="R16" i="4"/>
  <c r="U16" i="4"/>
  <c r="W16" i="4"/>
  <c r="S16" i="4"/>
  <c r="Q18" i="4"/>
  <c r="X18" i="4"/>
  <c r="V18" i="4"/>
  <c r="T18" i="4"/>
  <c r="R18" i="4"/>
  <c r="W18" i="4"/>
  <c r="S18" i="4"/>
  <c r="U18" i="4"/>
  <c r="Q20" i="4"/>
  <c r="W20" i="4"/>
  <c r="U20" i="4"/>
  <c r="S20" i="4"/>
  <c r="X20" i="4"/>
  <c r="V20" i="4"/>
  <c r="T20" i="4"/>
  <c r="R20" i="4"/>
  <c r="Q22" i="4"/>
  <c r="W22" i="4"/>
  <c r="U22" i="4"/>
  <c r="S22" i="4"/>
  <c r="X22" i="4"/>
  <c r="V22" i="4"/>
  <c r="T22" i="4"/>
  <c r="R22" i="4"/>
  <c r="Q24" i="4"/>
  <c r="W24" i="4"/>
  <c r="U24" i="4"/>
  <c r="S24" i="4"/>
  <c r="X24" i="4"/>
  <c r="V24" i="4"/>
  <c r="T24" i="4"/>
  <c r="R24" i="4"/>
  <c r="Q30" i="4"/>
  <c r="W30" i="4"/>
  <c r="U30" i="4"/>
  <c r="S30" i="4"/>
  <c r="X30" i="4"/>
  <c r="V30" i="4"/>
  <c r="T30" i="4"/>
  <c r="R30" i="4"/>
  <c r="Q25" i="4"/>
  <c r="X25" i="4"/>
  <c r="V25" i="4"/>
  <c r="T25" i="4"/>
  <c r="R25" i="4"/>
  <c r="W25" i="4"/>
  <c r="U25" i="4"/>
  <c r="S25" i="4"/>
  <c r="Q27" i="4"/>
  <c r="X27" i="4"/>
  <c r="V27" i="4"/>
  <c r="T27" i="4"/>
  <c r="R27" i="4"/>
  <c r="W27" i="4"/>
  <c r="U27" i="4"/>
  <c r="S27" i="4"/>
  <c r="Q29" i="4"/>
  <c r="X29" i="4"/>
  <c r="V29" i="4"/>
  <c r="T29" i="4"/>
  <c r="R29" i="4"/>
  <c r="W29" i="4"/>
  <c r="U29" i="4"/>
  <c r="S29" i="4"/>
  <c r="Q31" i="4"/>
  <c r="X31" i="4"/>
  <c r="V31" i="4"/>
  <c r="T31" i="4"/>
  <c r="R31" i="4"/>
  <c r="W31" i="4"/>
  <c r="U31" i="4"/>
  <c r="S31" i="4"/>
  <c r="Q33" i="4"/>
  <c r="X33" i="4"/>
  <c r="V33" i="4"/>
  <c r="T33" i="4"/>
  <c r="R33" i="4"/>
  <c r="W33" i="4"/>
  <c r="U33" i="4"/>
  <c r="S33" i="4"/>
  <c r="Q35" i="4"/>
  <c r="X35" i="4"/>
  <c r="V35" i="4"/>
  <c r="T35" i="4"/>
  <c r="R35" i="4"/>
  <c r="W35" i="4"/>
  <c r="U35" i="4"/>
  <c r="S35" i="4"/>
  <c r="Q37" i="4"/>
  <c r="X37" i="4"/>
  <c r="V37" i="4"/>
  <c r="T37" i="4"/>
  <c r="R37" i="4"/>
  <c r="W37" i="4"/>
  <c r="U37" i="4"/>
  <c r="S37" i="4"/>
  <c r="J26" i="4"/>
  <c r="L26" i="4"/>
  <c r="N26" i="4"/>
  <c r="I26" i="4"/>
  <c r="K26" i="4"/>
  <c r="M26" i="4"/>
  <c r="O26" i="4"/>
  <c r="I21" i="4"/>
  <c r="K21" i="4"/>
  <c r="M21" i="4"/>
  <c r="O21" i="4"/>
  <c r="J21" i="4"/>
  <c r="L21" i="4"/>
  <c r="N21" i="4"/>
  <c r="I17" i="4"/>
  <c r="K17" i="4"/>
  <c r="M17" i="4"/>
  <c r="O17" i="4"/>
  <c r="J17" i="4"/>
  <c r="L17" i="4"/>
  <c r="N17" i="4"/>
  <c r="N16" i="4"/>
  <c r="L16" i="4"/>
  <c r="O16" i="4"/>
  <c r="M16" i="4"/>
  <c r="K16" i="4"/>
  <c r="I16" i="4"/>
  <c r="J18" i="4"/>
  <c r="L18" i="4"/>
  <c r="N18" i="4"/>
  <c r="I18" i="4"/>
  <c r="K18" i="4"/>
  <c r="M18" i="4"/>
  <c r="O18" i="4"/>
  <c r="J20" i="4"/>
  <c r="L20" i="4"/>
  <c r="N20" i="4"/>
  <c r="I20" i="4"/>
  <c r="K20" i="4"/>
  <c r="M20" i="4"/>
  <c r="O20" i="4"/>
  <c r="J22" i="4"/>
  <c r="L22" i="4"/>
  <c r="N22" i="4"/>
  <c r="I22" i="4"/>
  <c r="K22" i="4"/>
  <c r="M22" i="4"/>
  <c r="O22" i="4"/>
  <c r="J24" i="4"/>
  <c r="L24" i="4"/>
  <c r="N24" i="4"/>
  <c r="I24" i="4"/>
  <c r="K24" i="4"/>
  <c r="M24" i="4"/>
  <c r="O24" i="4"/>
  <c r="J36" i="4"/>
  <c r="L36" i="4"/>
  <c r="N36" i="4"/>
  <c r="I36" i="4"/>
  <c r="K36" i="4"/>
  <c r="M36" i="4"/>
  <c r="O36" i="4"/>
  <c r="I25" i="4"/>
  <c r="K25" i="4"/>
  <c r="M25" i="4"/>
  <c r="O25" i="4"/>
  <c r="J25" i="4"/>
  <c r="L25" i="4"/>
  <c r="N25" i="4"/>
  <c r="I27" i="4"/>
  <c r="K27" i="4"/>
  <c r="M27" i="4"/>
  <c r="O27" i="4"/>
  <c r="J27" i="4"/>
  <c r="L27" i="4"/>
  <c r="N27" i="4"/>
  <c r="I29" i="4"/>
  <c r="K29" i="4"/>
  <c r="M29" i="4"/>
  <c r="O29" i="4"/>
  <c r="J29" i="4"/>
  <c r="L29" i="4"/>
  <c r="N29" i="4"/>
  <c r="I31" i="4"/>
  <c r="K31" i="4"/>
  <c r="M31" i="4"/>
  <c r="O31" i="4"/>
  <c r="J31" i="4"/>
  <c r="L31" i="4"/>
  <c r="N31" i="4"/>
  <c r="I33" i="4"/>
  <c r="K33" i="4"/>
  <c r="M33" i="4"/>
  <c r="O33" i="4"/>
  <c r="J33" i="4"/>
  <c r="L33" i="4"/>
  <c r="N33" i="4"/>
  <c r="I35" i="4"/>
  <c r="K35" i="4"/>
  <c r="M35" i="4"/>
  <c r="O35" i="4"/>
  <c r="J35" i="4"/>
  <c r="L35" i="4"/>
  <c r="N35" i="4"/>
  <c r="I37" i="4"/>
  <c r="K37" i="4"/>
  <c r="M37" i="4"/>
  <c r="O37" i="4"/>
  <c r="J37" i="4"/>
  <c r="L37" i="4"/>
  <c r="N37" i="4"/>
  <c r="J32" i="4"/>
  <c r="L32" i="4"/>
  <c r="N32" i="4"/>
  <c r="I32" i="4"/>
  <c r="K32" i="4"/>
  <c r="M32" i="4"/>
  <c r="O32" i="4"/>
  <c r="I23" i="4"/>
  <c r="K23" i="4"/>
  <c r="M23" i="4"/>
  <c r="O23" i="4"/>
  <c r="J23" i="4"/>
  <c r="L23" i="4"/>
  <c r="N23" i="4"/>
  <c r="I19" i="4"/>
  <c r="K19" i="4"/>
  <c r="M19" i="4"/>
  <c r="O19" i="4"/>
  <c r="J19" i="4"/>
  <c r="L19" i="4"/>
  <c r="N19" i="4"/>
  <c r="J28" i="4"/>
  <c r="L28" i="4"/>
  <c r="N28" i="4"/>
  <c r="I28" i="4"/>
  <c r="K28" i="4"/>
  <c r="M28" i="4"/>
  <c r="O28" i="4"/>
  <c r="J30" i="4"/>
  <c r="L30" i="4"/>
  <c r="N30" i="4"/>
  <c r="I30" i="4"/>
  <c r="K30" i="4"/>
  <c r="M30" i="4"/>
  <c r="O30" i="4"/>
  <c r="J34" i="4"/>
  <c r="L34" i="4"/>
  <c r="N34" i="4"/>
  <c r="I34" i="4"/>
  <c r="K34" i="4"/>
  <c r="M34" i="4"/>
  <c r="O34" i="4"/>
  <c r="E10" i="4"/>
  <c r="G32" i="4"/>
  <c r="G23" i="4"/>
  <c r="E21" i="4"/>
  <c r="G19" i="4"/>
  <c r="E17" i="4"/>
  <c r="G15" i="4"/>
  <c r="E13" i="4"/>
  <c r="G11" i="4"/>
  <c r="E12" i="4"/>
  <c r="E14" i="4"/>
  <c r="E16" i="4"/>
  <c r="E18" i="4"/>
  <c r="E20" i="4"/>
  <c r="E22" i="4"/>
  <c r="E24" i="4"/>
  <c r="E26" i="4"/>
  <c r="G28" i="4"/>
  <c r="E34" i="4"/>
  <c r="E25" i="4"/>
  <c r="E27" i="4"/>
  <c r="G30" i="4"/>
  <c r="E32" i="4"/>
  <c r="G34" i="4"/>
  <c r="E36" i="4"/>
  <c r="E29" i="4"/>
  <c r="E31" i="4"/>
  <c r="E33" i="4"/>
  <c r="E35" i="4"/>
  <c r="E37" i="4"/>
  <c r="E30" i="4"/>
  <c r="G26" i="4"/>
  <c r="E23" i="4"/>
  <c r="G21" i="4"/>
  <c r="E19" i="4"/>
  <c r="G17" i="4"/>
  <c r="E15" i="4"/>
  <c r="G13" i="4"/>
  <c r="G10" i="4"/>
  <c r="E28" i="4"/>
  <c r="E11" i="4"/>
  <c r="G12" i="4"/>
  <c r="G14" i="4"/>
  <c r="G16" i="4"/>
  <c r="G18" i="4"/>
  <c r="G20" i="4"/>
  <c r="G22" i="4"/>
  <c r="G24" i="4"/>
  <c r="G36" i="4"/>
  <c r="G25" i="4"/>
  <c r="G27" i="4"/>
  <c r="G29" i="4"/>
  <c r="G31" i="4"/>
  <c r="G33" i="4"/>
  <c r="G35" i="4"/>
  <c r="G37" i="4"/>
  <c r="F12" i="3"/>
  <c r="O26" i="2"/>
  <c r="M26" i="2"/>
  <c r="K26" i="2"/>
  <c r="O22" i="2"/>
  <c r="M22" i="2"/>
  <c r="K22" i="2"/>
  <c r="N19" i="2"/>
  <c r="L19" i="2"/>
  <c r="N17" i="2"/>
  <c r="L17" i="2"/>
  <c r="N15" i="2"/>
  <c r="L15" i="2"/>
  <c r="N13" i="2"/>
  <c r="L13" i="2"/>
  <c r="N11" i="2"/>
  <c r="L11" i="2"/>
  <c r="N9" i="2"/>
  <c r="L9" i="2"/>
  <c r="J26" i="2"/>
  <c r="J22" i="2"/>
  <c r="N26" i="2"/>
  <c r="L26" i="2"/>
  <c r="N22" i="2"/>
  <c r="L22" i="2"/>
  <c r="O19" i="2"/>
  <c r="M19" i="2"/>
  <c r="K19" i="2"/>
  <c r="O17" i="2"/>
  <c r="M17" i="2"/>
  <c r="K17" i="2"/>
  <c r="O15" i="2"/>
  <c r="M15" i="2"/>
  <c r="K15" i="2"/>
  <c r="O13" i="2"/>
  <c r="M13" i="2"/>
  <c r="K13" i="2"/>
  <c r="O11" i="2"/>
  <c r="M11" i="2"/>
  <c r="K11" i="2"/>
  <c r="I22" i="2"/>
  <c r="I26" i="2"/>
  <c r="J9" i="2"/>
  <c r="J13" i="2"/>
  <c r="J17" i="2"/>
  <c r="K9" i="2"/>
  <c r="O9" i="2"/>
  <c r="I9" i="2"/>
  <c r="I11" i="2"/>
  <c r="I13" i="2"/>
  <c r="I15" i="2"/>
  <c r="I17" i="2"/>
  <c r="I19" i="2"/>
  <c r="J11" i="2"/>
  <c r="J15" i="2"/>
  <c r="J19" i="2"/>
  <c r="M9" i="2"/>
  <c r="G12" i="3"/>
  <c r="M12" i="3"/>
  <c r="N12" i="3" s="1"/>
  <c r="M1" i="2"/>
  <c r="G19" i="2"/>
  <c r="E19" i="2"/>
  <c r="Y35" i="2"/>
  <c r="P35" i="2"/>
  <c r="F35" i="2"/>
  <c r="N35" i="2" s="1"/>
  <c r="D35" i="2"/>
  <c r="Y33" i="2"/>
  <c r="P33" i="2"/>
  <c r="F33" i="2"/>
  <c r="L33" i="2" s="1"/>
  <c r="D33" i="2"/>
  <c r="Y31" i="2"/>
  <c r="P31" i="2"/>
  <c r="F31" i="2"/>
  <c r="N31" i="2" s="1"/>
  <c r="D31" i="2"/>
  <c r="Y29" i="2"/>
  <c r="P29" i="2"/>
  <c r="F29" i="2"/>
  <c r="L29" i="2" s="1"/>
  <c r="D29" i="2"/>
  <c r="Y36" i="2"/>
  <c r="P36" i="2"/>
  <c r="F36" i="2"/>
  <c r="M36" i="2" s="1"/>
  <c r="D36" i="2"/>
  <c r="Y34" i="2"/>
  <c r="P34" i="2"/>
  <c r="F34" i="2"/>
  <c r="O34" i="2" s="1"/>
  <c r="D34" i="2"/>
  <c r="Y32" i="2"/>
  <c r="P32" i="2"/>
  <c r="F32" i="2"/>
  <c r="M32" i="2" s="1"/>
  <c r="D32" i="2"/>
  <c r="Y30" i="2"/>
  <c r="P30" i="2"/>
  <c r="F30" i="2"/>
  <c r="O30" i="2" s="1"/>
  <c r="D30" i="2"/>
  <c r="Y28" i="2"/>
  <c r="F28" i="2"/>
  <c r="M28" i="2" s="1"/>
  <c r="Y27" i="2"/>
  <c r="P27" i="2"/>
  <c r="F27" i="2"/>
  <c r="N27" i="2" s="1"/>
  <c r="D27" i="2"/>
  <c r="Y25" i="2"/>
  <c r="P25" i="2"/>
  <c r="F25" i="2"/>
  <c r="L25" i="2" s="1"/>
  <c r="D25" i="2"/>
  <c r="Y23" i="2"/>
  <c r="P23" i="2"/>
  <c r="F23" i="2"/>
  <c r="N23" i="2" s="1"/>
  <c r="D23" i="2"/>
  <c r="Y21" i="2"/>
  <c r="P21" i="2"/>
  <c r="F21" i="2"/>
  <c r="L21" i="2" s="1"/>
  <c r="D21" i="2"/>
  <c r="D10" i="2"/>
  <c r="F10" i="2"/>
  <c r="O10" i="2" s="1"/>
  <c r="P10" i="2"/>
  <c r="Y10" i="2"/>
  <c r="D12" i="2"/>
  <c r="F12" i="2"/>
  <c r="M12" i="2" s="1"/>
  <c r="P12" i="2"/>
  <c r="Y12" i="2"/>
  <c r="D14" i="2"/>
  <c r="F14" i="2"/>
  <c r="O14" i="2" s="1"/>
  <c r="P14" i="2"/>
  <c r="Y14" i="2"/>
  <c r="D16" i="2"/>
  <c r="F16" i="2"/>
  <c r="M16" i="2" s="1"/>
  <c r="P16" i="2"/>
  <c r="Y16" i="2"/>
  <c r="D18" i="2"/>
  <c r="F18" i="2"/>
  <c r="O18" i="2" s="1"/>
  <c r="P18" i="2"/>
  <c r="Y18" i="2"/>
  <c r="F20" i="2"/>
  <c r="M20" i="2" s="1"/>
  <c r="Y20" i="2"/>
  <c r="D22" i="2"/>
  <c r="P22" i="2"/>
  <c r="F24" i="2"/>
  <c r="M24" i="2" s="1"/>
  <c r="Y24" i="2"/>
  <c r="D26" i="2"/>
  <c r="P26" i="2"/>
  <c r="P28" i="2"/>
  <c r="AH11" i="4" l="1"/>
  <c r="AJ10" i="4"/>
  <c r="AL9" i="2"/>
  <c r="AS9" i="2"/>
  <c r="AO11" i="2"/>
  <c r="AH11" i="2"/>
  <c r="AQ13" i="2"/>
  <c r="AJ13" i="2"/>
  <c r="AR22" i="2"/>
  <c r="AU22" i="2"/>
  <c r="AM32" i="5"/>
  <c r="AT32" i="5"/>
  <c r="AU37" i="5"/>
  <c r="AN37" i="5"/>
  <c r="AK27" i="5"/>
  <c r="AR27" i="5"/>
  <c r="AK37" i="5"/>
  <c r="AR37" i="5"/>
  <c r="AO26" i="5"/>
  <c r="AH26" i="5"/>
  <c r="AU20" i="5"/>
  <c r="AN20" i="5"/>
  <c r="AM30" i="5"/>
  <c r="AT30" i="5"/>
  <c r="AK17" i="5"/>
  <c r="AR17" i="5"/>
  <c r="AH36" i="5"/>
  <c r="AO36" i="5"/>
  <c r="AU23" i="5"/>
  <c r="AN23" i="5"/>
  <c r="AR12" i="5"/>
  <c r="AK12" i="5"/>
  <c r="AM26" i="5"/>
  <c r="AT26" i="5"/>
  <c r="AS20" i="5"/>
  <c r="AL20" i="5"/>
  <c r="AS21" i="5"/>
  <c r="AL21" i="5"/>
  <c r="AO22" i="15"/>
  <c r="AH22" i="15"/>
  <c r="AO16" i="16"/>
  <c r="AH16" i="16"/>
  <c r="AM16" i="17"/>
  <c r="AT16" i="17"/>
  <c r="AS26" i="18"/>
  <c r="AL26" i="18"/>
  <c r="AQ29" i="15"/>
  <c r="AJ29" i="15"/>
  <c r="AQ13" i="16"/>
  <c r="AJ13" i="16"/>
  <c r="AK36" i="17"/>
  <c r="AR36" i="17"/>
  <c r="AH25" i="15"/>
  <c r="AO25" i="15"/>
  <c r="AU16" i="15"/>
  <c r="AN16" i="15"/>
  <c r="AS23" i="17"/>
  <c r="AL23" i="17"/>
  <c r="AL35" i="17"/>
  <c r="AS35" i="17"/>
  <c r="AU25" i="15"/>
  <c r="AN25" i="15"/>
  <c r="AK14" i="15"/>
  <c r="AR14" i="15"/>
  <c r="AO24" i="17"/>
  <c r="AH24" i="17"/>
  <c r="AM37" i="17"/>
  <c r="AT37" i="17"/>
  <c r="AS27" i="18"/>
  <c r="AL27" i="18"/>
  <c r="AK30" i="18"/>
  <c r="AR30" i="18"/>
  <c r="AM21" i="19"/>
  <c r="AT21" i="19"/>
  <c r="AN34" i="19"/>
  <c r="AU34" i="19"/>
  <c r="AI32" i="19"/>
  <c r="AP32" i="19"/>
  <c r="AJ18" i="20"/>
  <c r="AQ18" i="20"/>
  <c r="AT35" i="20"/>
  <c r="AM35" i="20"/>
  <c r="AO20" i="20"/>
  <c r="AH20" i="20"/>
  <c r="AU11" i="15"/>
  <c r="AN11" i="15"/>
  <c r="AM29" i="15"/>
  <c r="AT29" i="15"/>
  <c r="AK28" i="15"/>
  <c r="AR28" i="15"/>
  <c r="AM19" i="15"/>
  <c r="AT19" i="15"/>
  <c r="AI16" i="16"/>
  <c r="AP16" i="16"/>
  <c r="AR32" i="16"/>
  <c r="AK32" i="16"/>
  <c r="AP35" i="16"/>
  <c r="AI35" i="16"/>
  <c r="AQ22" i="16"/>
  <c r="AJ22" i="16"/>
  <c r="AL10" i="16"/>
  <c r="AS10" i="16"/>
  <c r="AO16" i="17"/>
  <c r="AH16" i="17"/>
  <c r="AN36" i="17"/>
  <c r="AU36" i="17"/>
  <c r="AQ27" i="17"/>
  <c r="AJ27" i="17"/>
  <c r="AR25" i="17"/>
  <c r="AK25" i="17"/>
  <c r="AP25" i="18"/>
  <c r="AI25" i="18"/>
  <c r="AM26" i="18"/>
  <c r="AT26" i="18"/>
  <c r="AK8" i="18"/>
  <c r="AR8" i="18"/>
  <c r="AU13" i="18"/>
  <c r="AN13" i="18"/>
  <c r="AR21" i="19"/>
  <c r="AK21" i="19"/>
  <c r="AM12" i="19"/>
  <c r="AT12" i="19"/>
  <c r="AH33" i="19"/>
  <c r="AO33" i="19"/>
  <c r="AL15" i="19"/>
  <c r="AS15" i="19"/>
  <c r="AL32" i="20"/>
  <c r="AS32" i="20"/>
  <c r="AP21" i="20"/>
  <c r="AI21" i="20"/>
  <c r="AM25" i="15"/>
  <c r="AT25" i="15"/>
  <c r="AT26" i="15"/>
  <c r="AM26" i="15"/>
  <c r="AP24" i="15"/>
  <c r="AI24" i="15"/>
  <c r="AS12" i="15"/>
  <c r="AL12" i="15"/>
  <c r="AU17" i="15"/>
  <c r="AN17" i="15"/>
  <c r="AJ15" i="16"/>
  <c r="AQ15" i="16"/>
  <c r="AQ20" i="16"/>
  <c r="AJ20" i="16"/>
  <c r="AQ37" i="16"/>
  <c r="AJ37" i="16"/>
  <c r="AU19" i="17"/>
  <c r="AN19" i="17"/>
  <c r="AI36" i="17"/>
  <c r="AP36" i="17"/>
  <c r="AQ31" i="17"/>
  <c r="AJ31" i="17"/>
  <c r="AK30" i="17"/>
  <c r="AR30" i="17"/>
  <c r="AM28" i="18"/>
  <c r="AT28" i="18"/>
  <c r="AK10" i="18"/>
  <c r="AR10" i="18"/>
  <c r="AR33" i="18"/>
  <c r="AK33" i="18"/>
  <c r="AM23" i="18"/>
  <c r="AT23" i="18"/>
  <c r="AO23" i="19"/>
  <c r="AH23" i="19"/>
  <c r="AK12" i="19"/>
  <c r="AR12" i="19"/>
  <c r="AH29" i="19"/>
  <c r="AO29" i="19"/>
  <c r="AI19" i="19"/>
  <c r="AP19" i="19"/>
  <c r="AI32" i="20"/>
  <c r="AP32" i="20"/>
  <c r="AM22" i="20"/>
  <c r="AT22" i="20"/>
  <c r="AS8" i="20"/>
  <c r="AL8" i="20"/>
  <c r="AK26" i="15"/>
  <c r="AR26" i="15"/>
  <c r="AS13" i="15"/>
  <c r="AL13" i="15"/>
  <c r="AQ31" i="15"/>
  <c r="AJ31" i="15"/>
  <c r="AU14" i="15"/>
  <c r="AN14" i="15"/>
  <c r="AU32" i="16"/>
  <c r="AN32" i="16"/>
  <c r="AO18" i="16"/>
  <c r="AH18" i="16"/>
  <c r="AR30" i="16"/>
  <c r="AK30" i="16"/>
  <c r="AT33" i="16"/>
  <c r="AM33" i="16"/>
  <c r="AR23" i="17"/>
  <c r="AK23" i="17"/>
  <c r="AI16" i="17"/>
  <c r="AP16" i="17"/>
  <c r="AK22" i="17"/>
  <c r="AR22" i="17"/>
  <c r="AO13" i="17"/>
  <c r="AH13" i="17"/>
  <c r="AU37" i="17"/>
  <c r="AN37" i="17"/>
  <c r="AR17" i="18"/>
  <c r="AK17" i="18"/>
  <c r="AO14" i="18"/>
  <c r="AH14" i="18"/>
  <c r="AJ33" i="18"/>
  <c r="AQ33" i="18"/>
  <c r="AQ13" i="18"/>
  <c r="AJ13" i="18"/>
  <c r="AU10" i="19"/>
  <c r="AN10" i="19"/>
  <c r="AQ35" i="19"/>
  <c r="AJ35" i="19"/>
  <c r="AK26" i="19"/>
  <c r="AR26" i="19"/>
  <c r="AN30" i="20"/>
  <c r="AU30" i="20"/>
  <c r="AO11" i="20"/>
  <c r="AH11" i="20"/>
  <c r="AH33" i="20"/>
  <c r="AO33" i="20"/>
  <c r="AU26" i="19"/>
  <c r="AN26" i="19"/>
  <c r="AS27" i="19"/>
  <c r="AL27" i="19"/>
  <c r="AN24" i="19"/>
  <c r="AU24" i="19"/>
  <c r="AP14" i="20"/>
  <c r="AI14" i="20"/>
  <c r="AL29" i="20"/>
  <c r="AS29" i="20"/>
  <c r="AN9" i="20"/>
  <c r="AU9" i="20"/>
  <c r="AR34" i="20"/>
  <c r="AK34" i="20"/>
  <c r="AK17" i="20"/>
  <c r="AR17" i="20"/>
  <c r="AO30" i="15"/>
  <c r="AH30" i="15"/>
  <c r="AJ9" i="15"/>
  <c r="AQ9" i="15"/>
  <c r="AO20" i="15"/>
  <c r="AH20" i="15"/>
  <c r="AI19" i="15"/>
  <c r="AP19" i="15"/>
  <c r="AQ12" i="16"/>
  <c r="AJ12" i="16"/>
  <c r="AM28" i="16"/>
  <c r="AT28" i="16"/>
  <c r="AQ25" i="16"/>
  <c r="AJ25" i="16"/>
  <c r="AI17" i="16"/>
  <c r="AP17" i="16"/>
  <c r="AO19" i="16"/>
  <c r="AH19" i="16"/>
  <c r="AO15" i="17"/>
  <c r="AH15" i="17"/>
  <c r="AH33" i="17"/>
  <c r="AO33" i="17"/>
  <c r="AO22" i="17"/>
  <c r="AH22" i="17"/>
  <c r="AM17" i="17"/>
  <c r="AT17" i="17"/>
  <c r="AS37" i="17"/>
  <c r="AL37" i="17"/>
  <c r="AJ21" i="18"/>
  <c r="AQ21" i="18"/>
  <c r="AI26" i="18"/>
  <c r="AP26" i="18"/>
  <c r="AO15" i="18"/>
  <c r="AH15" i="18"/>
  <c r="AO16" i="18"/>
  <c r="AH16" i="18"/>
  <c r="AI23" i="19"/>
  <c r="AP23" i="19"/>
  <c r="AI10" i="19"/>
  <c r="AP10" i="19"/>
  <c r="AI29" i="19"/>
  <c r="AP29" i="19"/>
  <c r="AO19" i="19"/>
  <c r="AH19" i="19"/>
  <c r="AJ23" i="20"/>
  <c r="AQ23" i="20"/>
  <c r="AR32" i="20"/>
  <c r="AK32" i="20"/>
  <c r="AJ24" i="20"/>
  <c r="AQ24" i="20"/>
  <c r="AH26" i="20"/>
  <c r="AO26" i="20"/>
  <c r="AI20" i="20"/>
  <c r="AP20" i="20"/>
  <c r="AJ8" i="20"/>
  <c r="AQ8" i="20"/>
  <c r="AO8" i="19"/>
  <c r="AH8" i="19"/>
  <c r="AK13" i="20"/>
  <c r="AR13" i="20"/>
  <c r="AM19" i="22"/>
  <c r="AT19" i="22"/>
  <c r="AR29" i="22"/>
  <c r="AK29" i="22"/>
  <c r="AU15" i="22"/>
  <c r="AN15" i="22"/>
  <c r="AU27" i="22"/>
  <c r="AN27" i="22"/>
  <c r="AK30" i="22"/>
  <c r="AR30" i="22"/>
  <c r="AR21" i="22"/>
  <c r="AK21" i="22"/>
  <c r="AO29" i="22"/>
  <c r="AH29" i="22"/>
  <c r="AS13" i="22"/>
  <c r="AL13" i="22"/>
  <c r="AO16" i="22"/>
  <c r="AH16" i="22"/>
  <c r="AI25" i="22"/>
  <c r="AP25" i="22"/>
  <c r="AH21" i="22"/>
  <c r="AO21" i="22"/>
  <c r="AL29" i="22"/>
  <c r="AS29" i="22"/>
  <c r="AI17" i="22"/>
  <c r="AP17" i="22"/>
  <c r="AS27" i="22"/>
  <c r="AL27" i="22"/>
  <c r="AS30" i="22"/>
  <c r="AL30" i="22"/>
  <c r="AR8" i="22"/>
  <c r="AK8" i="22"/>
  <c r="AI33" i="22"/>
  <c r="AP33" i="22"/>
  <c r="AT13" i="22"/>
  <c r="AM13" i="22"/>
  <c r="AI30" i="22"/>
  <c r="AP30" i="22"/>
  <c r="AS8" i="22"/>
  <c r="AL8" i="22"/>
  <c r="AI19" i="2"/>
  <c r="AP19" i="2"/>
  <c r="AO17" i="2"/>
  <c r="AH17" i="2"/>
  <c r="AH9" i="2"/>
  <c r="AO9" i="2"/>
  <c r="AI13" i="2"/>
  <c r="AP13" i="2"/>
  <c r="AQ11" i="2"/>
  <c r="AJ11" i="2"/>
  <c r="AS13" i="2"/>
  <c r="AL13" i="2"/>
  <c r="AU15" i="2"/>
  <c r="AN15" i="2"/>
  <c r="AQ19" i="2"/>
  <c r="AJ19" i="2"/>
  <c r="AT22" i="2"/>
  <c r="AP26" i="2"/>
  <c r="AM11" i="2"/>
  <c r="AT11" i="2"/>
  <c r="AM15" i="2"/>
  <c r="AT15" i="2"/>
  <c r="AM19" i="2"/>
  <c r="AT19" i="2"/>
  <c r="AQ26" i="2"/>
  <c r="AR10" i="5"/>
  <c r="AK10" i="5"/>
  <c r="AP23" i="5"/>
  <c r="AI23" i="5"/>
  <c r="AH32" i="5"/>
  <c r="AO32" i="5"/>
  <c r="AQ29" i="5"/>
  <c r="AJ29" i="5"/>
  <c r="AS35" i="5"/>
  <c r="AL35" i="5"/>
  <c r="AQ37" i="5"/>
  <c r="AJ37" i="5"/>
  <c r="AO13" i="5"/>
  <c r="AH13" i="5"/>
  <c r="AP11" i="5"/>
  <c r="AI11" i="5"/>
  <c r="AU12" i="5"/>
  <c r="AN12" i="5"/>
  <c r="AU19" i="5"/>
  <c r="AN19" i="5"/>
  <c r="AS27" i="5"/>
  <c r="AL27" i="5"/>
  <c r="AM29" i="5"/>
  <c r="AT29" i="5"/>
  <c r="AJ33" i="5"/>
  <c r="AQ33" i="5"/>
  <c r="AI35" i="5"/>
  <c r="AP35" i="5"/>
  <c r="AT13" i="5"/>
  <c r="AM13" i="5"/>
  <c r="AO11" i="5"/>
  <c r="AH11" i="5"/>
  <c r="AU34" i="5"/>
  <c r="AN34" i="5"/>
  <c r="AQ28" i="5"/>
  <c r="AJ28" i="5"/>
  <c r="AL26" i="5"/>
  <c r="AS26" i="5"/>
  <c r="AU24" i="5"/>
  <c r="AN24" i="5"/>
  <c r="AI20" i="5"/>
  <c r="AP20" i="5"/>
  <c r="AI18" i="5"/>
  <c r="AP18" i="5"/>
  <c r="AR16" i="5"/>
  <c r="AK16" i="5"/>
  <c r="AU15" i="5"/>
  <c r="AN15" i="5"/>
  <c r="AQ30" i="5"/>
  <c r="AJ30" i="5"/>
  <c r="AK25" i="5"/>
  <c r="AR25" i="5"/>
  <c r="AM21" i="5"/>
  <c r="AT21" i="5"/>
  <c r="AN35" i="5"/>
  <c r="AU35" i="5"/>
  <c r="AO31" i="5"/>
  <c r="AH31" i="5"/>
  <c r="AU29" i="5"/>
  <c r="AN29" i="5"/>
  <c r="AS36" i="5"/>
  <c r="AL36" i="5"/>
  <c r="AQ32" i="5"/>
  <c r="AJ32" i="5"/>
  <c r="AI27" i="5"/>
  <c r="AP27" i="5"/>
  <c r="AK23" i="5"/>
  <c r="AR23" i="5"/>
  <c r="AT19" i="5"/>
  <c r="AM19" i="5"/>
  <c r="AI12" i="5"/>
  <c r="AP12" i="5"/>
  <c r="AI14" i="5"/>
  <c r="AP14" i="5"/>
  <c r="AL34" i="5"/>
  <c r="AS34" i="5"/>
  <c r="AO28" i="5"/>
  <c r="AH28" i="5"/>
  <c r="AQ26" i="5"/>
  <c r="AJ26" i="5"/>
  <c r="AS24" i="5"/>
  <c r="AL24" i="5"/>
  <c r="AU22" i="5"/>
  <c r="AN22" i="5"/>
  <c r="AR18" i="5"/>
  <c r="AK18" i="5"/>
  <c r="AM16" i="5"/>
  <c r="AT16" i="5"/>
  <c r="AQ15" i="5"/>
  <c r="AJ15" i="5"/>
  <c r="AO30" i="5"/>
  <c r="AH30" i="5"/>
  <c r="AP25" i="5"/>
  <c r="AI25" i="5"/>
  <c r="AK21" i="5"/>
  <c r="AR21" i="5"/>
  <c r="AM17" i="5"/>
  <c r="AT17" i="5"/>
  <c r="AS21" i="15"/>
  <c r="AL21" i="15"/>
  <c r="AO28" i="15"/>
  <c r="AH28" i="15"/>
  <c r="AM24" i="16"/>
  <c r="AT24" i="16"/>
  <c r="AK27" i="16"/>
  <c r="AR27" i="16"/>
  <c r="AU23" i="17"/>
  <c r="AN23" i="17"/>
  <c r="AO32" i="17"/>
  <c r="AH32" i="17"/>
  <c r="AL34" i="18"/>
  <c r="AS34" i="18"/>
  <c r="AM18" i="18"/>
  <c r="AT18" i="18"/>
  <c r="AU27" i="15"/>
  <c r="AN27" i="15"/>
  <c r="AJ10" i="15"/>
  <c r="AQ10" i="15"/>
  <c r="AR15" i="15"/>
  <c r="AK15" i="15"/>
  <c r="AO35" i="16"/>
  <c r="AH35" i="16"/>
  <c r="AK19" i="16"/>
  <c r="AR19" i="16"/>
  <c r="AJ22" i="17"/>
  <c r="AQ22" i="17"/>
  <c r="AP34" i="17"/>
  <c r="AI34" i="17"/>
  <c r="AR11" i="15"/>
  <c r="AK11" i="15"/>
  <c r="AT28" i="15"/>
  <c r="AM28" i="15"/>
  <c r="AM12" i="16"/>
  <c r="AT12" i="16"/>
  <c r="AQ18" i="16"/>
  <c r="AJ18" i="16"/>
  <c r="AI22" i="16"/>
  <c r="AP22" i="16"/>
  <c r="AL15" i="17"/>
  <c r="AS15" i="17"/>
  <c r="AK13" i="17"/>
  <c r="AR13" i="17"/>
  <c r="AP34" i="18"/>
  <c r="AI34" i="18"/>
  <c r="AL22" i="18"/>
  <c r="AS22" i="18"/>
  <c r="AL27" i="15"/>
  <c r="AS27" i="15"/>
  <c r="AS32" i="15"/>
  <c r="AL32" i="15"/>
  <c r="AR17" i="15"/>
  <c r="AK17" i="15"/>
  <c r="AU20" i="16"/>
  <c r="AN20" i="16"/>
  <c r="AU33" i="17"/>
  <c r="AN33" i="17"/>
  <c r="AJ26" i="17"/>
  <c r="AQ26" i="17"/>
  <c r="AS21" i="18"/>
  <c r="AL21" i="18"/>
  <c r="AM35" i="18"/>
  <c r="AT35" i="18"/>
  <c r="AU27" i="18"/>
  <c r="AN27" i="18"/>
  <c r="AU16" i="18"/>
  <c r="AN16" i="18"/>
  <c r="AI13" i="18"/>
  <c r="AP13" i="18"/>
  <c r="AS12" i="18"/>
  <c r="AL12" i="18"/>
  <c r="AU21" i="19"/>
  <c r="AN21" i="19"/>
  <c r="AO20" i="19"/>
  <c r="AH20" i="19"/>
  <c r="AO35" i="19"/>
  <c r="AH35" i="19"/>
  <c r="AO18" i="19"/>
  <c r="AH18" i="19"/>
  <c r="AM26" i="19"/>
  <c r="AT26" i="19"/>
  <c r="AO28" i="19"/>
  <c r="AH28" i="19"/>
  <c r="AK14" i="19"/>
  <c r="AR14" i="19"/>
  <c r="AS14" i="20"/>
  <c r="AL14" i="20"/>
  <c r="AK29" i="20"/>
  <c r="AR29" i="20"/>
  <c r="AQ25" i="20"/>
  <c r="AJ25" i="20"/>
  <c r="AL31" i="20"/>
  <c r="AS31" i="20"/>
  <c r="AT33" i="20"/>
  <c r="AM33" i="20"/>
  <c r="AR16" i="20"/>
  <c r="AK16" i="20"/>
  <c r="AI33" i="15"/>
  <c r="AP33" i="15"/>
  <c r="AJ34" i="15"/>
  <c r="AQ34" i="15"/>
  <c r="AP26" i="15"/>
  <c r="AI26" i="15"/>
  <c r="AO21" i="15"/>
  <c r="AH21" i="15"/>
  <c r="AN9" i="15"/>
  <c r="AU9" i="15"/>
  <c r="AT36" i="15"/>
  <c r="AM36" i="15"/>
  <c r="AN28" i="15"/>
  <c r="AU28" i="15"/>
  <c r="AS31" i="15"/>
  <c r="AL31" i="15"/>
  <c r="AR19" i="15"/>
  <c r="AK19" i="15"/>
  <c r="AQ17" i="15"/>
  <c r="AJ17" i="15"/>
  <c r="AR16" i="16"/>
  <c r="AK16" i="16"/>
  <c r="AT15" i="16"/>
  <c r="AM15" i="16"/>
  <c r="AL26" i="16"/>
  <c r="AS26" i="16"/>
  <c r="AU13" i="16"/>
  <c r="AN13" i="16"/>
  <c r="AS35" i="16"/>
  <c r="AL35" i="16"/>
  <c r="AI30" i="16"/>
  <c r="AP30" i="16"/>
  <c r="AM22" i="16"/>
  <c r="AT22" i="16"/>
  <c r="AO33" i="16"/>
  <c r="AH33" i="16"/>
  <c r="AU23" i="16"/>
  <c r="AN23" i="16"/>
  <c r="AN28" i="17"/>
  <c r="AU28" i="17"/>
  <c r="AM15" i="17"/>
  <c r="AT15" i="17"/>
  <c r="AO12" i="17"/>
  <c r="AH12" i="17"/>
  <c r="AI21" i="17"/>
  <c r="AP21" i="17"/>
  <c r="AP32" i="17"/>
  <c r="AI32" i="17"/>
  <c r="AK10" i="17"/>
  <c r="AR10" i="17"/>
  <c r="AI29" i="17"/>
  <c r="AP29" i="17"/>
  <c r="AH17" i="17"/>
  <c r="AO17" i="17"/>
  <c r="AS25" i="17"/>
  <c r="AL25" i="17"/>
  <c r="AI35" i="17"/>
  <c r="AP35" i="17"/>
  <c r="AN21" i="18"/>
  <c r="AU21" i="18"/>
  <c r="AU32" i="18"/>
  <c r="AN32" i="18"/>
  <c r="AJ22" i="18"/>
  <c r="AQ22" i="18"/>
  <c r="AQ15" i="18"/>
  <c r="AJ15" i="18"/>
  <c r="AJ35" i="18"/>
  <c r="AQ35" i="18"/>
  <c r="AT33" i="18"/>
  <c r="AM33" i="18"/>
  <c r="AQ30" i="18"/>
  <c r="AJ30" i="18"/>
  <c r="AU9" i="18"/>
  <c r="AN9" i="18"/>
  <c r="AR23" i="19"/>
  <c r="AK23" i="19"/>
  <c r="AI17" i="19"/>
  <c r="AP17" i="19"/>
  <c r="AI11" i="19"/>
  <c r="AP11" i="19"/>
  <c r="AL35" i="19"/>
  <c r="AS35" i="19"/>
  <c r="AM18" i="19"/>
  <c r="AT18" i="19"/>
  <c r="AQ26" i="19"/>
  <c r="AJ26" i="19"/>
  <c r="AM28" i="19"/>
  <c r="AT28" i="19"/>
  <c r="AM14" i="19"/>
  <c r="AT14" i="19"/>
  <c r="AT23" i="20"/>
  <c r="AM23" i="20"/>
  <c r="AP27" i="20"/>
  <c r="AI27" i="20"/>
  <c r="AK15" i="20"/>
  <c r="AR15" i="20"/>
  <c r="AP31" i="20"/>
  <c r="AI31" i="20"/>
  <c r="AP17" i="20"/>
  <c r="AI17" i="20"/>
  <c r="AK8" i="20"/>
  <c r="AR8" i="20"/>
  <c r="AR25" i="15"/>
  <c r="AK25" i="15"/>
  <c r="AU34" i="15"/>
  <c r="AN34" i="15"/>
  <c r="AU22" i="15"/>
  <c r="AN22" i="15"/>
  <c r="AR23" i="15"/>
  <c r="AK23" i="15"/>
  <c r="AT10" i="15"/>
  <c r="AM10" i="15"/>
  <c r="AU24" i="15"/>
  <c r="AN24" i="15"/>
  <c r="AM31" i="15"/>
  <c r="AT31" i="15"/>
  <c r="AN12" i="15"/>
  <c r="AU12" i="15"/>
  <c r="AT18" i="15"/>
  <c r="AM18" i="15"/>
  <c r="AS17" i="15"/>
  <c r="AL17" i="15"/>
  <c r="AL24" i="16"/>
  <c r="AS24" i="16"/>
  <c r="AO15" i="16"/>
  <c r="AH15" i="16"/>
  <c r="AO28" i="16"/>
  <c r="AH28" i="16"/>
  <c r="AM18" i="16"/>
  <c r="AT18" i="16"/>
  <c r="AU30" i="16"/>
  <c r="AN30" i="16"/>
  <c r="AJ17" i="16"/>
  <c r="AQ17" i="16"/>
  <c r="AK33" i="16"/>
  <c r="AR33" i="16"/>
  <c r="AN19" i="16"/>
  <c r="AU19" i="16"/>
  <c r="AP24" i="17"/>
  <c r="AI24" i="17"/>
  <c r="AI12" i="17"/>
  <c r="AP12" i="17"/>
  <c r="AM14" i="17"/>
  <c r="AT14" i="17"/>
  <c r="AO36" i="17"/>
  <c r="AH36" i="17"/>
  <c r="AL27" i="17"/>
  <c r="AS27" i="17"/>
  <c r="AI31" i="17"/>
  <c r="AP31" i="17"/>
  <c r="AH25" i="17"/>
  <c r="AO25" i="17"/>
  <c r="AS30" i="17"/>
  <c r="AL30" i="17"/>
  <c r="AO25" i="18"/>
  <c r="AH25" i="18"/>
  <c r="AO19" i="18"/>
  <c r="AH19" i="18"/>
  <c r="AU26" i="18"/>
  <c r="AN26" i="18"/>
  <c r="AS14" i="18"/>
  <c r="AL14" i="18"/>
  <c r="AT10" i="18"/>
  <c r="AM10" i="18"/>
  <c r="AT31" i="18"/>
  <c r="AM31" i="18"/>
  <c r="AT20" i="18"/>
  <c r="AM20" i="18"/>
  <c r="AS29" i="18"/>
  <c r="AL29" i="18"/>
  <c r="AM13" i="18"/>
  <c r="AT13" i="18"/>
  <c r="AU12" i="18"/>
  <c r="AN12" i="18"/>
  <c r="AM25" i="19"/>
  <c r="AT25" i="19"/>
  <c r="AQ10" i="19"/>
  <c r="AJ10" i="19"/>
  <c r="AI9" i="19"/>
  <c r="AP9" i="19"/>
  <c r="AQ31" i="19"/>
  <c r="AJ31" i="19"/>
  <c r="AJ18" i="19"/>
  <c r="AQ18" i="19"/>
  <c r="AK28" i="19"/>
  <c r="AR28" i="19"/>
  <c r="AI15" i="19"/>
  <c r="AP15" i="19"/>
  <c r="AR18" i="20"/>
  <c r="AK18" i="20"/>
  <c r="AS28" i="20"/>
  <c r="AL28" i="20"/>
  <c r="AU19" i="20"/>
  <c r="AN19" i="20"/>
  <c r="AH25" i="20"/>
  <c r="AO25" i="20"/>
  <c r="AJ31" i="20"/>
  <c r="AQ31" i="20"/>
  <c r="AN17" i="20"/>
  <c r="AU17" i="20"/>
  <c r="AR33" i="15"/>
  <c r="AK33" i="15"/>
  <c r="AO27" i="15"/>
  <c r="AH27" i="15"/>
  <c r="AU26" i="15"/>
  <c r="AN26" i="15"/>
  <c r="AU21" i="15"/>
  <c r="AN21" i="15"/>
  <c r="AM13" i="15"/>
  <c r="AT13" i="15"/>
  <c r="AK32" i="15"/>
  <c r="AR32" i="15"/>
  <c r="AS24" i="15"/>
  <c r="AL24" i="15"/>
  <c r="AT16" i="15"/>
  <c r="AM16" i="15"/>
  <c r="AS15" i="15"/>
  <c r="AL15" i="15"/>
  <c r="AM17" i="15"/>
  <c r="AT17" i="15"/>
  <c r="AO29" i="16"/>
  <c r="AH29" i="16"/>
  <c r="AO31" i="16"/>
  <c r="AH31" i="16"/>
  <c r="AK26" i="16"/>
  <c r="AR26" i="16"/>
  <c r="AM13" i="16"/>
  <c r="AT13" i="16"/>
  <c r="AM35" i="16"/>
  <c r="AT35" i="16"/>
  <c r="AT21" i="16"/>
  <c r="AM21" i="16"/>
  <c r="AM27" i="16"/>
  <c r="AT27" i="16"/>
  <c r="AU11" i="16"/>
  <c r="AN11" i="16"/>
  <c r="AI36" i="16"/>
  <c r="AP36" i="16"/>
  <c r="AS14" i="16"/>
  <c r="AL14" i="16"/>
  <c r="AI19" i="17"/>
  <c r="AP19" i="17"/>
  <c r="AT24" i="17"/>
  <c r="AM24" i="17"/>
  <c r="AK12" i="17"/>
  <c r="AR12" i="17"/>
  <c r="AS21" i="17"/>
  <c r="AL21" i="17"/>
  <c r="AS36" i="17"/>
  <c r="AL36" i="17"/>
  <c r="AJ10" i="17"/>
  <c r="AQ10" i="17"/>
  <c r="AO31" i="17"/>
  <c r="AH31" i="17"/>
  <c r="AR11" i="17"/>
  <c r="AK11" i="17"/>
  <c r="AS34" i="17"/>
  <c r="AL34" i="17"/>
  <c r="AT34" i="18"/>
  <c r="AM34" i="18"/>
  <c r="AN19" i="18"/>
  <c r="AU19" i="18"/>
  <c r="AP32" i="18"/>
  <c r="AI32" i="18"/>
  <c r="AH22" i="18"/>
  <c r="AO22" i="18"/>
  <c r="AN14" i="18"/>
  <c r="AU14" i="18"/>
  <c r="AU10" i="18"/>
  <c r="AN10" i="18"/>
  <c r="AL31" i="18"/>
  <c r="AS31" i="18"/>
  <c r="AO33" i="18"/>
  <c r="AH33" i="18"/>
  <c r="AT29" i="18"/>
  <c r="AM29" i="18"/>
  <c r="AS9" i="18"/>
  <c r="AL9" i="18"/>
  <c r="AM23" i="19"/>
  <c r="AT23" i="19"/>
  <c r="AS21" i="19"/>
  <c r="AL21" i="19"/>
  <c r="AR11" i="19"/>
  <c r="AK11" i="19"/>
  <c r="AO12" i="19"/>
  <c r="AH12" i="19"/>
  <c r="AM31" i="19"/>
  <c r="AT31" i="19"/>
  <c r="AM29" i="19"/>
  <c r="AT29" i="19"/>
  <c r="AK32" i="19"/>
  <c r="AR32" i="19"/>
  <c r="AU19" i="19"/>
  <c r="AN19" i="19"/>
  <c r="AU23" i="20"/>
  <c r="AN23" i="20"/>
  <c r="AN10" i="20"/>
  <c r="AU10" i="20"/>
  <c r="AH27" i="20"/>
  <c r="AO27" i="20"/>
  <c r="AJ9" i="20"/>
  <c r="AQ9" i="20"/>
  <c r="AH35" i="20"/>
  <c r="AO35" i="20"/>
  <c r="AR20" i="20"/>
  <c r="AK20" i="20"/>
  <c r="AS18" i="19"/>
  <c r="AL18" i="19"/>
  <c r="AU33" i="19"/>
  <c r="AN33" i="19"/>
  <c r="AS22" i="19"/>
  <c r="AL22" i="19"/>
  <c r="AP28" i="19"/>
  <c r="AI28" i="19"/>
  <c r="AU27" i="19"/>
  <c r="AN27" i="19"/>
  <c r="AM15" i="19"/>
  <c r="AT15" i="19"/>
  <c r="AS24" i="19"/>
  <c r="AL24" i="19"/>
  <c r="AL23" i="20"/>
  <c r="AS23" i="20"/>
  <c r="AN14" i="20"/>
  <c r="AU14" i="20"/>
  <c r="AO12" i="20"/>
  <c r="AH12" i="20"/>
  <c r="AT28" i="20"/>
  <c r="AM28" i="20"/>
  <c r="AR19" i="20"/>
  <c r="AK19" i="20"/>
  <c r="AN11" i="20"/>
  <c r="AU11" i="20"/>
  <c r="AL25" i="20"/>
  <c r="AS25" i="20"/>
  <c r="AH22" i="20"/>
  <c r="AO22" i="20"/>
  <c r="AT31" i="20"/>
  <c r="AM31" i="20"/>
  <c r="AR26" i="20"/>
  <c r="AK26" i="20"/>
  <c r="AT21" i="20"/>
  <c r="AM21" i="20"/>
  <c r="AN20" i="20"/>
  <c r="AU20" i="20"/>
  <c r="AH33" i="15"/>
  <c r="AO33" i="15"/>
  <c r="AM11" i="15"/>
  <c r="AT11" i="15"/>
  <c r="AO26" i="15"/>
  <c r="AH26" i="15"/>
  <c r="AQ21" i="15"/>
  <c r="AJ21" i="15"/>
  <c r="AO13" i="15"/>
  <c r="AH13" i="15"/>
  <c r="AO32" i="15"/>
  <c r="AH32" i="15"/>
  <c r="AT24" i="15"/>
  <c r="AM24" i="15"/>
  <c r="AQ35" i="15"/>
  <c r="AJ35" i="15"/>
  <c r="AQ16" i="15"/>
  <c r="AJ16" i="15"/>
  <c r="AI15" i="15"/>
  <c r="AP15" i="15"/>
  <c r="AO14" i="15"/>
  <c r="AH14" i="15"/>
  <c r="AL16" i="16"/>
  <c r="AS16" i="16"/>
  <c r="AI24" i="16"/>
  <c r="AP24" i="16"/>
  <c r="AI32" i="16"/>
  <c r="AP32" i="16"/>
  <c r="AK13" i="16"/>
  <c r="AR13" i="16"/>
  <c r="AI18" i="16"/>
  <c r="AP18" i="16"/>
  <c r="AO21" i="16"/>
  <c r="AH21" i="16"/>
  <c r="AM30" i="16"/>
  <c r="AT30" i="16"/>
  <c r="AR22" i="16"/>
  <c r="AK22" i="16"/>
  <c r="AM11" i="16"/>
  <c r="AT11" i="16"/>
  <c r="AS33" i="16"/>
  <c r="AL33" i="16"/>
  <c r="AU10" i="16"/>
  <c r="AN10" i="16"/>
  <c r="AQ19" i="16"/>
  <c r="AJ19" i="16"/>
  <c r="AQ23" i="17"/>
  <c r="AJ23" i="17"/>
  <c r="AQ15" i="17"/>
  <c r="AJ15" i="17"/>
  <c r="AS16" i="17"/>
  <c r="AL16" i="17"/>
  <c r="AM33" i="17"/>
  <c r="AT33" i="17"/>
  <c r="AO14" i="17"/>
  <c r="AH14" i="17"/>
  <c r="AK32" i="17"/>
  <c r="AR32" i="17"/>
  <c r="AT10" i="17"/>
  <c r="AM10" i="17"/>
  <c r="AH27" i="17"/>
  <c r="AO27" i="17"/>
  <c r="AU31" i="17"/>
  <c r="AN31" i="17"/>
  <c r="AQ13" i="17"/>
  <c r="AJ13" i="17"/>
  <c r="AK34" i="17"/>
  <c r="AR34" i="17"/>
  <c r="AI37" i="17"/>
  <c r="AP37" i="17"/>
  <c r="AH34" i="18"/>
  <c r="AO34" i="18"/>
  <c r="AI19" i="18"/>
  <c r="AP19" i="18"/>
  <c r="AH28" i="18"/>
  <c r="AO28" i="18"/>
  <c r="AR22" i="18"/>
  <c r="AK22" i="18"/>
  <c r="AT14" i="18"/>
  <c r="AM14" i="18"/>
  <c r="AI15" i="18"/>
  <c r="AP15" i="18"/>
  <c r="AI35" i="18"/>
  <c r="AP35" i="18"/>
  <c r="AQ20" i="18"/>
  <c r="AJ20" i="18"/>
  <c r="AK29" i="18"/>
  <c r="AR29" i="18"/>
  <c r="AU23" i="18"/>
  <c r="AN23" i="18"/>
  <c r="AO12" i="18"/>
  <c r="AH12" i="18"/>
  <c r="AQ23" i="19"/>
  <c r="AJ23" i="19"/>
  <c r="AQ21" i="19"/>
  <c r="AJ21" i="19"/>
  <c r="AO11" i="19"/>
  <c r="AH11" i="19"/>
  <c r="AQ9" i="19"/>
  <c r="AJ9" i="19"/>
  <c r="AQ34" i="19"/>
  <c r="AJ34" i="19"/>
  <c r="AP18" i="19"/>
  <c r="AI18" i="19"/>
  <c r="AU22" i="19"/>
  <c r="AN22" i="19"/>
  <c r="AU30" i="19"/>
  <c r="AN30" i="19"/>
  <c r="AQ19" i="19"/>
  <c r="AJ19" i="19"/>
  <c r="AI24" i="19"/>
  <c r="AP24" i="19"/>
  <c r="AP23" i="20"/>
  <c r="AI23" i="20"/>
  <c r="AQ10" i="20"/>
  <c r="AJ10" i="20"/>
  <c r="AJ32" i="20"/>
  <c r="AQ32" i="20"/>
  <c r="AP29" i="20"/>
  <c r="AI29" i="20"/>
  <c r="AI11" i="20"/>
  <c r="AP11" i="20"/>
  <c r="AH24" i="20"/>
  <c r="AO24" i="20"/>
  <c r="AH31" i="20"/>
  <c r="AO31" i="20"/>
  <c r="AJ26" i="20"/>
  <c r="AQ26" i="20"/>
  <c r="AH21" i="20"/>
  <c r="AO21" i="20"/>
  <c r="AP16" i="20"/>
  <c r="AI16" i="20"/>
  <c r="AL13" i="20"/>
  <c r="AS13" i="20"/>
  <c r="AP19" i="16"/>
  <c r="AI19" i="16"/>
  <c r="AS8" i="19"/>
  <c r="AL8" i="19"/>
  <c r="AM11" i="18"/>
  <c r="AT11" i="18"/>
  <c r="AQ8" i="19"/>
  <c r="AJ8" i="19"/>
  <c r="AK8" i="19"/>
  <c r="AR8" i="19"/>
  <c r="AH13" i="20"/>
  <c r="AO13" i="20"/>
  <c r="AS10" i="22"/>
  <c r="AL10" i="22"/>
  <c r="AI23" i="22"/>
  <c r="AP23" i="22"/>
  <c r="AQ21" i="22"/>
  <c r="AJ21" i="22"/>
  <c r="AT28" i="22"/>
  <c r="AM28" i="22"/>
  <c r="AM29" i="22"/>
  <c r="AT29" i="22"/>
  <c r="AK22" i="22"/>
  <c r="AR22" i="22"/>
  <c r="AO17" i="22"/>
  <c r="AH17" i="22"/>
  <c r="AS11" i="22"/>
  <c r="AL11" i="22"/>
  <c r="AM31" i="22"/>
  <c r="AT31" i="22"/>
  <c r="AK16" i="22"/>
  <c r="AR16" i="22"/>
  <c r="AT34" i="22"/>
  <c r="AM34" i="22"/>
  <c r="AK25" i="22"/>
  <c r="AR25" i="22"/>
  <c r="AM23" i="22"/>
  <c r="AT23" i="22"/>
  <c r="AO32" i="22"/>
  <c r="AH32" i="22"/>
  <c r="AQ33" i="22"/>
  <c r="AJ33" i="22"/>
  <c r="AU26" i="22"/>
  <c r="AN26" i="22"/>
  <c r="AT18" i="22"/>
  <c r="AM18" i="22"/>
  <c r="AU17" i="22"/>
  <c r="AN17" i="22"/>
  <c r="AI15" i="22"/>
  <c r="AP15" i="22"/>
  <c r="AO31" i="22"/>
  <c r="AH31" i="22"/>
  <c r="AQ16" i="22"/>
  <c r="AJ16" i="22"/>
  <c r="AO34" i="22"/>
  <c r="AH34" i="22"/>
  <c r="AO25" i="22"/>
  <c r="AH25" i="22"/>
  <c r="AK9" i="22"/>
  <c r="AR9" i="22"/>
  <c r="AS19" i="22"/>
  <c r="AL19" i="22"/>
  <c r="AS32" i="22"/>
  <c r="AL32" i="22"/>
  <c r="AU33" i="22"/>
  <c r="AN33" i="22"/>
  <c r="AS26" i="22"/>
  <c r="AL26" i="22"/>
  <c r="AO18" i="22"/>
  <c r="AH18" i="22"/>
  <c r="AN13" i="22"/>
  <c r="AU13" i="22"/>
  <c r="AT11" i="22"/>
  <c r="AM11" i="22"/>
  <c r="AL31" i="22"/>
  <c r="AS31" i="22"/>
  <c r="AS16" i="22"/>
  <c r="AL16" i="22"/>
  <c r="AN34" i="22"/>
  <c r="AU34" i="22"/>
  <c r="AM25" i="22"/>
  <c r="AT25" i="22"/>
  <c r="AR10" i="22"/>
  <c r="AK10" i="22"/>
  <c r="AI9" i="22"/>
  <c r="AP9" i="22"/>
  <c r="AU23" i="22"/>
  <c r="AN23" i="22"/>
  <c r="AL21" i="22"/>
  <c r="AS21" i="22"/>
  <c r="AI29" i="22"/>
  <c r="AP29" i="22"/>
  <c r="AN18" i="22"/>
  <c r="AU18" i="22"/>
  <c r="AK17" i="22"/>
  <c r="AR17" i="22"/>
  <c r="AH15" i="22"/>
  <c r="AO15" i="22"/>
  <c r="AI35" i="22"/>
  <c r="AP35" i="22"/>
  <c r="AP16" i="22"/>
  <c r="AI16" i="22"/>
  <c r="AQ25" i="22"/>
  <c r="AJ25" i="22"/>
  <c r="AO8" i="22"/>
  <c r="AH8" i="22"/>
  <c r="AH12" i="22"/>
  <c r="AO12" i="22"/>
  <c r="AU12" i="22"/>
  <c r="AN12" i="22"/>
  <c r="AI15" i="2"/>
  <c r="AP15" i="2"/>
  <c r="AO15" i="2"/>
  <c r="AH15" i="2"/>
  <c r="AN9" i="2"/>
  <c r="AU9" i="2"/>
  <c r="AP9" i="2"/>
  <c r="AI9" i="2"/>
  <c r="AS11" i="2"/>
  <c r="AL11" i="2"/>
  <c r="AU13" i="2"/>
  <c r="AN13" i="2"/>
  <c r="AQ17" i="2"/>
  <c r="AJ17" i="2"/>
  <c r="AS19" i="2"/>
  <c r="AL19" i="2"/>
  <c r="AR26" i="2"/>
  <c r="AR9" i="2"/>
  <c r="AK9" i="2"/>
  <c r="AR13" i="2"/>
  <c r="AK13" i="2"/>
  <c r="AK17" i="2"/>
  <c r="AR17" i="2"/>
  <c r="AQ22" i="2"/>
  <c r="AS26" i="2"/>
  <c r="AQ14" i="5"/>
  <c r="AJ14" i="5"/>
  <c r="AH10" i="5"/>
  <c r="AO10" i="5"/>
  <c r="AO23" i="5"/>
  <c r="AH23" i="5"/>
  <c r="AK36" i="5"/>
  <c r="AR36" i="5"/>
  <c r="AU31" i="5"/>
  <c r="AN31" i="5"/>
  <c r="AO35" i="5"/>
  <c r="AH35" i="5"/>
  <c r="AM37" i="5"/>
  <c r="AT37" i="5"/>
  <c r="AK13" i="5"/>
  <c r="AR13" i="5"/>
  <c r="AJ11" i="5"/>
  <c r="AQ11" i="5"/>
  <c r="AM12" i="5"/>
  <c r="AT12" i="5"/>
  <c r="AT23" i="5"/>
  <c r="AM23" i="5"/>
  <c r="AS32" i="5"/>
  <c r="AL32" i="5"/>
  <c r="AO29" i="5"/>
  <c r="AH29" i="5"/>
  <c r="AP33" i="5"/>
  <c r="AI33" i="5"/>
  <c r="AS37" i="5"/>
  <c r="AL37" i="5"/>
  <c r="AQ13" i="5"/>
  <c r="AJ13" i="5"/>
  <c r="AK11" i="5"/>
  <c r="AR11" i="5"/>
  <c r="AR34" i="5"/>
  <c r="AK34" i="5"/>
  <c r="AU28" i="5"/>
  <c r="AN28" i="5"/>
  <c r="AI24" i="5"/>
  <c r="AP24" i="5"/>
  <c r="AI22" i="5"/>
  <c r="AP22" i="5"/>
  <c r="AK20" i="5"/>
  <c r="AR20" i="5"/>
  <c r="AH18" i="5"/>
  <c r="AO18" i="5"/>
  <c r="AQ16" i="5"/>
  <c r="AJ16" i="5"/>
  <c r="AK15" i="5"/>
  <c r="AR15" i="5"/>
  <c r="AU30" i="5"/>
  <c r="AN30" i="5"/>
  <c r="AQ21" i="5"/>
  <c r="AJ21" i="5"/>
  <c r="AU17" i="5"/>
  <c r="AN17" i="5"/>
  <c r="AK33" i="5"/>
  <c r="AR33" i="5"/>
  <c r="AQ31" i="5"/>
  <c r="AJ31" i="5"/>
  <c r="AS29" i="5"/>
  <c r="AL29" i="5"/>
  <c r="AI36" i="5"/>
  <c r="AP36" i="5"/>
  <c r="AU32" i="5"/>
  <c r="AN32" i="5"/>
  <c r="AT27" i="5"/>
  <c r="AM27" i="5"/>
  <c r="AO19" i="5"/>
  <c r="AH19" i="5"/>
  <c r="AM10" i="5"/>
  <c r="AT10" i="5"/>
  <c r="AH12" i="5"/>
  <c r="AO12" i="5"/>
  <c r="AO14" i="5"/>
  <c r="AH14" i="5"/>
  <c r="AI34" i="5"/>
  <c r="AP34" i="5"/>
  <c r="AS28" i="5"/>
  <c r="AL28" i="5"/>
  <c r="AU26" i="5"/>
  <c r="AN26" i="5"/>
  <c r="AR22" i="5"/>
  <c r="AK22" i="5"/>
  <c r="AM20" i="5"/>
  <c r="AT20" i="5"/>
  <c r="AM18" i="5"/>
  <c r="AT18" i="5"/>
  <c r="AO16" i="5"/>
  <c r="AH16" i="5"/>
  <c r="AI15" i="5"/>
  <c r="AP15" i="5"/>
  <c r="AS30" i="5"/>
  <c r="AL30" i="5"/>
  <c r="AT25" i="5"/>
  <c r="AM25" i="5"/>
  <c r="AQ17" i="5"/>
  <c r="AJ17" i="5"/>
  <c r="AI11" i="15"/>
  <c r="AP11" i="15"/>
  <c r="AS23" i="15"/>
  <c r="AL23" i="15"/>
  <c r="AI20" i="15"/>
  <c r="AP20" i="15"/>
  <c r="AS31" i="16"/>
  <c r="AL31" i="16"/>
  <c r="AS17" i="16"/>
  <c r="AL17" i="16"/>
  <c r="AU15" i="17"/>
  <c r="AN15" i="17"/>
  <c r="AS13" i="17"/>
  <c r="AL13" i="17"/>
  <c r="AI17" i="18"/>
  <c r="AP17" i="18"/>
  <c r="AU24" i="18"/>
  <c r="AN24" i="18"/>
  <c r="AP30" i="15"/>
  <c r="AI30" i="15"/>
  <c r="AO31" i="15"/>
  <c r="AH31" i="15"/>
  <c r="AS14" i="15"/>
  <c r="AL14" i="15"/>
  <c r="AK11" i="16"/>
  <c r="AR11" i="16"/>
  <c r="AQ28" i="17"/>
  <c r="AJ28" i="17"/>
  <c r="AT26" i="17"/>
  <c r="AM26" i="17"/>
  <c r="AR21" i="18"/>
  <c r="AK21" i="18"/>
  <c r="AP22" i="15"/>
  <c r="AI22" i="15"/>
  <c r="AT20" i="15"/>
  <c r="AM20" i="15"/>
  <c r="AT31" i="16"/>
  <c r="AM31" i="16"/>
  <c r="AT25" i="16"/>
  <c r="AM25" i="16"/>
  <c r="AJ33" i="16"/>
  <c r="AQ33" i="16"/>
  <c r="AJ20" i="17"/>
  <c r="AQ20" i="17"/>
  <c r="AO11" i="17"/>
  <c r="AH11" i="17"/>
  <c r="AK25" i="18"/>
  <c r="AR25" i="18"/>
  <c r="AL15" i="18"/>
  <c r="AS15" i="18"/>
  <c r="AK30" i="15"/>
  <c r="AR30" i="15"/>
  <c r="AU35" i="15"/>
  <c r="AN35" i="15"/>
  <c r="AU29" i="16"/>
  <c r="AN29" i="16"/>
  <c r="AO11" i="16"/>
  <c r="AH11" i="16"/>
  <c r="AS14" i="17"/>
  <c r="AL14" i="17"/>
  <c r="AU29" i="17"/>
  <c r="AN29" i="17"/>
  <c r="AT19" i="18"/>
  <c r="AM19" i="18"/>
  <c r="AR35" i="18"/>
  <c r="AK35" i="18"/>
  <c r="AN33" i="18"/>
  <c r="AU33" i="18"/>
  <c r="AN29" i="18"/>
  <c r="AU29" i="18"/>
  <c r="AL13" i="18"/>
  <c r="AS13" i="18"/>
  <c r="AK12" i="18"/>
  <c r="AR12" i="18"/>
  <c r="AS10" i="19"/>
  <c r="AL10" i="19"/>
  <c r="AU12" i="19"/>
  <c r="AN12" i="19"/>
  <c r="AU35" i="19"/>
  <c r="AN35" i="19"/>
  <c r="AK18" i="19"/>
  <c r="AR18" i="19"/>
  <c r="AJ22" i="19"/>
  <c r="AQ22" i="19"/>
  <c r="AP30" i="19"/>
  <c r="AI30" i="19"/>
  <c r="AO24" i="19"/>
  <c r="AH24" i="19"/>
  <c r="AI12" i="20"/>
  <c r="AP12" i="20"/>
  <c r="AL19" i="20"/>
  <c r="AS19" i="20"/>
  <c r="AN24" i="20"/>
  <c r="AU24" i="20"/>
  <c r="AR31" i="20"/>
  <c r="AK31" i="20"/>
  <c r="AL21" i="20"/>
  <c r="AS21" i="20"/>
  <c r="AH14" i="16"/>
  <c r="AO14" i="16"/>
  <c r="AS25" i="15"/>
  <c r="AL25" i="15"/>
  <c r="AO34" i="15"/>
  <c r="AH34" i="15"/>
  <c r="AK22" i="15"/>
  <c r="AR22" i="15"/>
  <c r="AQ23" i="15"/>
  <c r="AJ23" i="15"/>
  <c r="AQ13" i="15"/>
  <c r="AJ13" i="15"/>
  <c r="AK36" i="15"/>
  <c r="AR36" i="15"/>
  <c r="AQ24" i="15"/>
  <c r="AJ24" i="15"/>
  <c r="AS16" i="15"/>
  <c r="AL16" i="15"/>
  <c r="AQ15" i="15"/>
  <c r="AJ15" i="15"/>
  <c r="AH17" i="15"/>
  <c r="AO17" i="15"/>
  <c r="AK29" i="16"/>
  <c r="AR29" i="16"/>
  <c r="AK15" i="16"/>
  <c r="AR15" i="16"/>
  <c r="AI28" i="16"/>
  <c r="AP28" i="16"/>
  <c r="AU34" i="16"/>
  <c r="AN34" i="16"/>
  <c r="AN25" i="16"/>
  <c r="AU25" i="16"/>
  <c r="AS30" i="16"/>
  <c r="AL30" i="16"/>
  <c r="AT17" i="16"/>
  <c r="AM17" i="16"/>
  <c r="AN33" i="16"/>
  <c r="AU33" i="16"/>
  <c r="AJ23" i="16"/>
  <c r="AQ23" i="16"/>
  <c r="AM23" i="17"/>
  <c r="AT23" i="17"/>
  <c r="AQ24" i="17"/>
  <c r="AJ24" i="17"/>
  <c r="AQ12" i="17"/>
  <c r="AJ12" i="17"/>
  <c r="AI14" i="17"/>
  <c r="AP14" i="17"/>
  <c r="AS32" i="17"/>
  <c r="AL32" i="17"/>
  <c r="AK26" i="17"/>
  <c r="AR26" i="17"/>
  <c r="AK31" i="17"/>
  <c r="AR31" i="17"/>
  <c r="AL11" i="17"/>
  <c r="AS11" i="17"/>
  <c r="AU34" i="17"/>
  <c r="AN34" i="17"/>
  <c r="AU34" i="18"/>
  <c r="AN34" i="18"/>
  <c r="AR19" i="18"/>
  <c r="AK19" i="18"/>
  <c r="AI28" i="18"/>
  <c r="AP28" i="18"/>
  <c r="AK18" i="18"/>
  <c r="AR18" i="18"/>
  <c r="AS10" i="18"/>
  <c r="AL10" i="18"/>
  <c r="AH31" i="18"/>
  <c r="AO31" i="18"/>
  <c r="AK16" i="18"/>
  <c r="AR16" i="18"/>
  <c r="AS30" i="18"/>
  <c r="AL30" i="18"/>
  <c r="AJ12" i="18"/>
  <c r="AQ12" i="18"/>
  <c r="AI25" i="19"/>
  <c r="AP25" i="19"/>
  <c r="AK17" i="19"/>
  <c r="AR17" i="19"/>
  <c r="AN20" i="19"/>
  <c r="AU20" i="19"/>
  <c r="AL31" i="19"/>
  <c r="AS31" i="19"/>
  <c r="AN16" i="19"/>
  <c r="AU16" i="19"/>
  <c r="AO22" i="19"/>
  <c r="AH22" i="19"/>
  <c r="AI27" i="19"/>
  <c r="AP27" i="19"/>
  <c r="AQ24" i="19"/>
  <c r="AJ24" i="19"/>
  <c r="AJ14" i="20"/>
  <c r="AQ14" i="20"/>
  <c r="AR27" i="20"/>
  <c r="AK27" i="20"/>
  <c r="AO9" i="20"/>
  <c r="AH9" i="20"/>
  <c r="AP34" i="20"/>
  <c r="AI34" i="20"/>
  <c r="AJ20" i="20"/>
  <c r="AQ20" i="20"/>
  <c r="AM10" i="16"/>
  <c r="AT10" i="16"/>
  <c r="AR27" i="15"/>
  <c r="AK27" i="15"/>
  <c r="AS34" i="15"/>
  <c r="AL34" i="15"/>
  <c r="AK29" i="15"/>
  <c r="AR29" i="15"/>
  <c r="AU23" i="15"/>
  <c r="AN23" i="15"/>
  <c r="AQ36" i="15"/>
  <c r="AJ36" i="15"/>
  <c r="AK20" i="15"/>
  <c r="AR20" i="15"/>
  <c r="AR31" i="15"/>
  <c r="AK31" i="15"/>
  <c r="AQ19" i="15"/>
  <c r="AJ19" i="15"/>
  <c r="AS18" i="15"/>
  <c r="AL18" i="15"/>
  <c r="AS12" i="16"/>
  <c r="AL12" i="16"/>
  <c r="AP31" i="16"/>
  <c r="AI31" i="16"/>
  <c r="AO32" i="16"/>
  <c r="AH32" i="16"/>
  <c r="AS13" i="16"/>
  <c r="AL13" i="16"/>
  <c r="AO25" i="16"/>
  <c r="AH25" i="16"/>
  <c r="AQ27" i="16"/>
  <c r="AJ27" i="16"/>
  <c r="AI11" i="16"/>
  <c r="AP11" i="16"/>
  <c r="AO36" i="16"/>
  <c r="AH36" i="16"/>
  <c r="AT28" i="17"/>
  <c r="AM28" i="17"/>
  <c r="AO20" i="17"/>
  <c r="AH20" i="17"/>
  <c r="AQ33" i="17"/>
  <c r="AJ33" i="17"/>
  <c r="AK14" i="17"/>
  <c r="AR14" i="17"/>
  <c r="AM22" i="17"/>
  <c r="AT22" i="17"/>
  <c r="AR27" i="17"/>
  <c r="AK27" i="17"/>
  <c r="AS17" i="17"/>
  <c r="AL17" i="17"/>
  <c r="AI25" i="17"/>
  <c r="AP25" i="17"/>
  <c r="AO37" i="17"/>
  <c r="AH37" i="17"/>
  <c r="AM25" i="18"/>
  <c r="AT25" i="18"/>
  <c r="AU17" i="18"/>
  <c r="AN17" i="18"/>
  <c r="AU22" i="18"/>
  <c r="AN22" i="18"/>
  <c r="AS24" i="18"/>
  <c r="AL24" i="18"/>
  <c r="AJ8" i="18"/>
  <c r="AQ8" i="18"/>
  <c r="AO27" i="18"/>
  <c r="AH27" i="18"/>
  <c r="AK20" i="18"/>
  <c r="AR20" i="18"/>
  <c r="AI30" i="18"/>
  <c r="AP30" i="18"/>
  <c r="AR13" i="18"/>
  <c r="AK13" i="18"/>
  <c r="AM13" i="19"/>
  <c r="AT13" i="19"/>
  <c r="AL25" i="19"/>
  <c r="AS25" i="19"/>
  <c r="AM11" i="19"/>
  <c r="AT11" i="19"/>
  <c r="AK9" i="19"/>
  <c r="AR9" i="19"/>
  <c r="AI34" i="19"/>
  <c r="AP34" i="19"/>
  <c r="AQ33" i="19"/>
  <c r="AJ33" i="19"/>
  <c r="AU28" i="19"/>
  <c r="AN28" i="19"/>
  <c r="AJ14" i="19"/>
  <c r="AQ14" i="19"/>
  <c r="AP10" i="20"/>
  <c r="AI10" i="20"/>
  <c r="AL27" i="20"/>
  <c r="AS27" i="20"/>
  <c r="AP15" i="20"/>
  <c r="AI15" i="20"/>
  <c r="AR25" i="20"/>
  <c r="AK25" i="20"/>
  <c r="AN34" i="20"/>
  <c r="AU34" i="20"/>
  <c r="AJ16" i="20"/>
  <c r="AQ16" i="20"/>
  <c r="AU33" i="15"/>
  <c r="AN33" i="15"/>
  <c r="AO11" i="15"/>
  <c r="AH11" i="15"/>
  <c r="AS22" i="15"/>
  <c r="AL22" i="15"/>
  <c r="AM23" i="15"/>
  <c r="AT23" i="15"/>
  <c r="AK10" i="15"/>
  <c r="AR10" i="15"/>
  <c r="AU32" i="15"/>
  <c r="AN32" i="15"/>
  <c r="AM35" i="15"/>
  <c r="AT35" i="15"/>
  <c r="AT12" i="15"/>
  <c r="AM12" i="15"/>
  <c r="AU18" i="15"/>
  <c r="AN18" i="15"/>
  <c r="AI12" i="16"/>
  <c r="AP12" i="16"/>
  <c r="AM29" i="16"/>
  <c r="AT29" i="16"/>
  <c r="AU15" i="16"/>
  <c r="AN15" i="16"/>
  <c r="AQ26" i="16"/>
  <c r="AJ26" i="16"/>
  <c r="AQ34" i="16"/>
  <c r="AJ34" i="16"/>
  <c r="AK35" i="16"/>
  <c r="AR35" i="16"/>
  <c r="AM20" i="16"/>
  <c r="AT20" i="16"/>
  <c r="AS22" i="16"/>
  <c r="AL22" i="16"/>
  <c r="AS37" i="16"/>
  <c r="AL37" i="16"/>
  <c r="AK36" i="16"/>
  <c r="AR36" i="16"/>
  <c r="AO28" i="17"/>
  <c r="AH28" i="17"/>
  <c r="AI15" i="17"/>
  <c r="AP15" i="17"/>
  <c r="AS20" i="17"/>
  <c r="AL20" i="17"/>
  <c r="AT12" i="17"/>
  <c r="AM12" i="17"/>
  <c r="AQ14" i="17"/>
  <c r="AJ14" i="17"/>
  <c r="AU32" i="17"/>
  <c r="AN32" i="17"/>
  <c r="AI27" i="17"/>
  <c r="AP27" i="17"/>
  <c r="AR17" i="17"/>
  <c r="AK17" i="17"/>
  <c r="AU11" i="17"/>
  <c r="AN11" i="17"/>
  <c r="AO30" i="17"/>
  <c r="AH30" i="17"/>
  <c r="AK34" i="18"/>
  <c r="AR34" i="18"/>
  <c r="AL19" i="18"/>
  <c r="AS19" i="18"/>
  <c r="AL28" i="18"/>
  <c r="AS28" i="18"/>
  <c r="AT22" i="18"/>
  <c r="AM22" i="18"/>
  <c r="AQ24" i="18"/>
  <c r="AJ24" i="18"/>
  <c r="AP8" i="18"/>
  <c r="AI8" i="18"/>
  <c r="AR31" i="18"/>
  <c r="AK31" i="18"/>
  <c r="AP20" i="18"/>
  <c r="AI20" i="18"/>
  <c r="AR23" i="18"/>
  <c r="AK23" i="18"/>
  <c r="AI9" i="18"/>
  <c r="AP9" i="18"/>
  <c r="AL23" i="19"/>
  <c r="AS23" i="19"/>
  <c r="AU17" i="19"/>
  <c r="AN17" i="19"/>
  <c r="AU11" i="19"/>
  <c r="AN11" i="19"/>
  <c r="AM9" i="19"/>
  <c r="AT9" i="19"/>
  <c r="AU31" i="19"/>
  <c r="AN31" i="19"/>
  <c r="AK16" i="19"/>
  <c r="AR16" i="19"/>
  <c r="AJ30" i="19"/>
  <c r="AQ30" i="19"/>
  <c r="AU15" i="19"/>
  <c r="AN15" i="19"/>
  <c r="AM18" i="20"/>
  <c r="AT18" i="20"/>
  <c r="AT12" i="20"/>
  <c r="AM12" i="20"/>
  <c r="AH15" i="20"/>
  <c r="AO15" i="20"/>
  <c r="AT25" i="20"/>
  <c r="AM25" i="20"/>
  <c r="AR35" i="20"/>
  <c r="AK35" i="20"/>
  <c r="AT8" i="20"/>
  <c r="AM8" i="20"/>
  <c r="AU18" i="19"/>
  <c r="AN18" i="19"/>
  <c r="AL33" i="19"/>
  <c r="AS33" i="19"/>
  <c r="AT22" i="19"/>
  <c r="AM22" i="19"/>
  <c r="AM30" i="19"/>
  <c r="AT30" i="19"/>
  <c r="AR19" i="19"/>
  <c r="AK19" i="19"/>
  <c r="AS14" i="19"/>
  <c r="AL14" i="19"/>
  <c r="AJ30" i="20"/>
  <c r="AQ30" i="20"/>
  <c r="AL18" i="20"/>
  <c r="AS18" i="20"/>
  <c r="AR10" i="20"/>
  <c r="AK10" i="20"/>
  <c r="AH32" i="20"/>
  <c r="AO32" i="20"/>
  <c r="AN27" i="20"/>
  <c r="AU27" i="20"/>
  <c r="AT19" i="20"/>
  <c r="AM19" i="20"/>
  <c r="AS11" i="20"/>
  <c r="AL11" i="20"/>
  <c r="AN25" i="20"/>
  <c r="AU25" i="20"/>
  <c r="AR22" i="20"/>
  <c r="AK22" i="20"/>
  <c r="AU31" i="20"/>
  <c r="AN31" i="20"/>
  <c r="AT26" i="20"/>
  <c r="AM26" i="20"/>
  <c r="AK21" i="20"/>
  <c r="AR21" i="20"/>
  <c r="AL20" i="20"/>
  <c r="AS20" i="20"/>
  <c r="AQ33" i="15"/>
  <c r="AJ33" i="15"/>
  <c r="AP34" i="15"/>
  <c r="AI34" i="15"/>
  <c r="AJ26" i="15"/>
  <c r="AQ26" i="15"/>
  <c r="AI23" i="15"/>
  <c r="AP23" i="15"/>
  <c r="AI13" i="15"/>
  <c r="AP13" i="15"/>
  <c r="AQ32" i="15"/>
  <c r="AJ32" i="15"/>
  <c r="AO24" i="15"/>
  <c r="AH24" i="15"/>
  <c r="AO35" i="15"/>
  <c r="AH35" i="15"/>
  <c r="AO12" i="15"/>
  <c r="AH12" i="15"/>
  <c r="AJ18" i="15"/>
  <c r="AQ18" i="15"/>
  <c r="AI17" i="15"/>
  <c r="AP17" i="15"/>
  <c r="AQ16" i="16"/>
  <c r="AJ16" i="16"/>
  <c r="AQ24" i="16"/>
  <c r="AJ24" i="16"/>
  <c r="AQ32" i="16"/>
  <c r="AJ32" i="16"/>
  <c r="AP13" i="16"/>
  <c r="AI13" i="16"/>
  <c r="AQ35" i="16"/>
  <c r="AJ35" i="16"/>
  <c r="AP21" i="16"/>
  <c r="AI21" i="16"/>
  <c r="AQ30" i="16"/>
  <c r="AJ30" i="16"/>
  <c r="AH22" i="16"/>
  <c r="AO22" i="16"/>
  <c r="AQ11" i="16"/>
  <c r="AJ11" i="16"/>
  <c r="AI33" i="16"/>
  <c r="AP33" i="16"/>
  <c r="AU14" i="16"/>
  <c r="AN14" i="16"/>
  <c r="AK28" i="17"/>
  <c r="AR28" i="17"/>
  <c r="AH19" i="17"/>
  <c r="AO19" i="17"/>
  <c r="AK24" i="17"/>
  <c r="AR24" i="17"/>
  <c r="AU16" i="17"/>
  <c r="AN16" i="17"/>
  <c r="AK21" i="17"/>
  <c r="AR21" i="17"/>
  <c r="AM18" i="17"/>
  <c r="AT18" i="17"/>
  <c r="AQ32" i="17"/>
  <c r="AJ32" i="17"/>
  <c r="AP10" i="17"/>
  <c r="AI10" i="17"/>
  <c r="AU27" i="17"/>
  <c r="AN27" i="17"/>
  <c r="AM31" i="17"/>
  <c r="AT31" i="17"/>
  <c r="AM13" i="17"/>
  <c r="AT13" i="17"/>
  <c r="AO34" i="17"/>
  <c r="AH34" i="17"/>
  <c r="AO35" i="17"/>
  <c r="AH35" i="17"/>
  <c r="AQ25" i="18"/>
  <c r="AJ25" i="18"/>
  <c r="AL17" i="18"/>
  <c r="AS17" i="18"/>
  <c r="AQ28" i="18"/>
  <c r="AJ28" i="18"/>
  <c r="AP22" i="18"/>
  <c r="AI22" i="18"/>
  <c r="AQ14" i="18"/>
  <c r="AJ14" i="18"/>
  <c r="AQ10" i="18"/>
  <c r="AJ10" i="18"/>
  <c r="AP31" i="18"/>
  <c r="AI31" i="18"/>
  <c r="AH20" i="18"/>
  <c r="AO20" i="18"/>
  <c r="AI29" i="18"/>
  <c r="AP29" i="18"/>
  <c r="AO23" i="18"/>
  <c r="AH23" i="18"/>
  <c r="AQ13" i="19"/>
  <c r="AJ13" i="19"/>
  <c r="AQ25" i="19"/>
  <c r="AJ25" i="19"/>
  <c r="AQ17" i="19"/>
  <c r="AJ17" i="19"/>
  <c r="AQ11" i="19"/>
  <c r="AJ11" i="19"/>
  <c r="AH9" i="19"/>
  <c r="AO9" i="19"/>
  <c r="AO34" i="19"/>
  <c r="AH34" i="19"/>
  <c r="AI16" i="19"/>
  <c r="AP16" i="19"/>
  <c r="AJ32" i="19"/>
  <c r="AQ32" i="19"/>
  <c r="AO30" i="19"/>
  <c r="AH30" i="19"/>
  <c r="AO15" i="19"/>
  <c r="AH15" i="19"/>
  <c r="AM30" i="20"/>
  <c r="AT30" i="20"/>
  <c r="AP18" i="20"/>
  <c r="AI18" i="20"/>
  <c r="AJ12" i="20"/>
  <c r="AQ12" i="20"/>
  <c r="AJ28" i="20"/>
  <c r="AQ28" i="20"/>
  <c r="AH19" i="20"/>
  <c r="AO19" i="20"/>
  <c r="AP9" i="20"/>
  <c r="AI9" i="20"/>
  <c r="AJ22" i="20"/>
  <c r="AQ22" i="20"/>
  <c r="AJ34" i="20"/>
  <c r="AQ34" i="20"/>
  <c r="AN33" i="20"/>
  <c r="AU33" i="20"/>
  <c r="AQ17" i="20"/>
  <c r="AJ17" i="20"/>
  <c r="AP8" i="20"/>
  <c r="AI8" i="20"/>
  <c r="AQ11" i="18"/>
  <c r="AJ11" i="18"/>
  <c r="AU11" i="18"/>
  <c r="AN11" i="18"/>
  <c r="AN8" i="19"/>
  <c r="AU8" i="19"/>
  <c r="AS11" i="18"/>
  <c r="AL11" i="18"/>
  <c r="AQ13" i="20"/>
  <c r="AJ13" i="20"/>
  <c r="AH8" i="20"/>
  <c r="AO8" i="20"/>
  <c r="AQ8" i="22"/>
  <c r="AJ8" i="22"/>
  <c r="AO23" i="22"/>
  <c r="AH23" i="22"/>
  <c r="AK32" i="22"/>
  <c r="AR32" i="22"/>
  <c r="AK33" i="22"/>
  <c r="AR33" i="22"/>
  <c r="AQ26" i="22"/>
  <c r="AJ26" i="22"/>
  <c r="AP18" i="22"/>
  <c r="AI18" i="22"/>
  <c r="AO13" i="22"/>
  <c r="AH13" i="22"/>
  <c r="AU11" i="22"/>
  <c r="AN11" i="22"/>
  <c r="AK31" i="22"/>
  <c r="AR31" i="22"/>
  <c r="AM16" i="22"/>
  <c r="AT16" i="22"/>
  <c r="AK34" i="22"/>
  <c r="AR34" i="22"/>
  <c r="AU25" i="22"/>
  <c r="AN25" i="22"/>
  <c r="AL23" i="22"/>
  <c r="AS23" i="22"/>
  <c r="AJ32" i="22"/>
  <c r="AQ32" i="22"/>
  <c r="AO33" i="22"/>
  <c r="AH33" i="22"/>
  <c r="AM26" i="22"/>
  <c r="AT26" i="22"/>
  <c r="AK18" i="22"/>
  <c r="AR18" i="22"/>
  <c r="AS17" i="22"/>
  <c r="AL17" i="22"/>
  <c r="AP11" i="22"/>
  <c r="AI11" i="22"/>
  <c r="AQ31" i="22"/>
  <c r="AJ31" i="22"/>
  <c r="AQ24" i="22"/>
  <c r="AJ24" i="22"/>
  <c r="AJ30" i="22"/>
  <c r="AQ30" i="22"/>
  <c r="AU20" i="22"/>
  <c r="AN20" i="22"/>
  <c r="AT9" i="22"/>
  <c r="AM9" i="22"/>
  <c r="AK19" i="22"/>
  <c r="AR19" i="22"/>
  <c r="AU32" i="22"/>
  <c r="AN32" i="22"/>
  <c r="AL33" i="22"/>
  <c r="AS33" i="22"/>
  <c r="AO22" i="22"/>
  <c r="AH22" i="22"/>
  <c r="AJ14" i="22"/>
  <c r="AQ14" i="22"/>
  <c r="AI13" i="22"/>
  <c r="AP13" i="22"/>
  <c r="AK11" i="22"/>
  <c r="AR11" i="22"/>
  <c r="AU31" i="22"/>
  <c r="AN31" i="22"/>
  <c r="AN16" i="22"/>
  <c r="AU16" i="22"/>
  <c r="AS34" i="22"/>
  <c r="AL34" i="22"/>
  <c r="AL25" i="22"/>
  <c r="AS25" i="22"/>
  <c r="AH10" i="22"/>
  <c r="AO10" i="22"/>
  <c r="AQ19" i="22"/>
  <c r="AJ19" i="22"/>
  <c r="AH19" i="22"/>
  <c r="AO19" i="22"/>
  <c r="AP32" i="22"/>
  <c r="AI32" i="22"/>
  <c r="AO26" i="22"/>
  <c r="AH26" i="22"/>
  <c r="AS18" i="22"/>
  <c r="AL18" i="22"/>
  <c r="AM17" i="22"/>
  <c r="AT17" i="22"/>
  <c r="AQ15" i="22"/>
  <c r="AJ15" i="22"/>
  <c r="AI31" i="22"/>
  <c r="AP31" i="22"/>
  <c r="AO24" i="22"/>
  <c r="AH24" i="22"/>
  <c r="AJ20" i="22"/>
  <c r="AQ20" i="22"/>
  <c r="AU8" i="22"/>
  <c r="AN8" i="22"/>
  <c r="AM12" i="22"/>
  <c r="AT12" i="22"/>
  <c r="AI8" i="22"/>
  <c r="AP8" i="22"/>
  <c r="AI11" i="2"/>
  <c r="AP11" i="2"/>
  <c r="AH13" i="2"/>
  <c r="AO13" i="2"/>
  <c r="AJ9" i="2"/>
  <c r="AQ9" i="2"/>
  <c r="AO26" i="2"/>
  <c r="AU11" i="2"/>
  <c r="AN11" i="2"/>
  <c r="AQ15" i="2"/>
  <c r="AJ15" i="2"/>
  <c r="AS17" i="2"/>
  <c r="AL17" i="2"/>
  <c r="AU19" i="2"/>
  <c r="AN19" i="2"/>
  <c r="AT26" i="2"/>
  <c r="AT9" i="2"/>
  <c r="AM9" i="2"/>
  <c r="AM13" i="2"/>
  <c r="AT13" i="2"/>
  <c r="AM17" i="2"/>
  <c r="AT17" i="2"/>
  <c r="AS22" i="2"/>
  <c r="AU26" i="2"/>
  <c r="AR10" i="4"/>
  <c r="AK14" i="5"/>
  <c r="AR14" i="5"/>
  <c r="AK19" i="5"/>
  <c r="AR19" i="5"/>
  <c r="AN27" i="5"/>
  <c r="AU27" i="5"/>
  <c r="AQ36" i="5"/>
  <c r="AJ36" i="5"/>
  <c r="AU33" i="5"/>
  <c r="AN33" i="5"/>
  <c r="AK35" i="5"/>
  <c r="AR35" i="5"/>
  <c r="AI37" i="5"/>
  <c r="AP37" i="5"/>
  <c r="AU11" i="5"/>
  <c r="AN11" i="5"/>
  <c r="AS10" i="5"/>
  <c r="AL10" i="5"/>
  <c r="AQ23" i="5"/>
  <c r="AJ23" i="5"/>
  <c r="AI32" i="5"/>
  <c r="AP32" i="5"/>
  <c r="AK31" i="5"/>
  <c r="AR31" i="5"/>
  <c r="AQ35" i="5"/>
  <c r="AJ35" i="5"/>
  <c r="AO37" i="5"/>
  <c r="AH37" i="5"/>
  <c r="AN13" i="5"/>
  <c r="AU13" i="5"/>
  <c r="AS11" i="5"/>
  <c r="AL11" i="5"/>
  <c r="AU14" i="5"/>
  <c r="AN14" i="5"/>
  <c r="AI28" i="5"/>
  <c r="AP28" i="5"/>
  <c r="AI26" i="5"/>
  <c r="AP26" i="5"/>
  <c r="AR24" i="5"/>
  <c r="AK24" i="5"/>
  <c r="AO22" i="5"/>
  <c r="AH22" i="5"/>
  <c r="AQ20" i="5"/>
  <c r="AJ20" i="5"/>
  <c r="AS18" i="5"/>
  <c r="AL18" i="5"/>
  <c r="AU16" i="5"/>
  <c r="AN16" i="5"/>
  <c r="AR30" i="5"/>
  <c r="AK30" i="5"/>
  <c r="AU25" i="5"/>
  <c r="AN25" i="5"/>
  <c r="AO21" i="5"/>
  <c r="AH21" i="5"/>
  <c r="AS17" i="5"/>
  <c r="AL17" i="5"/>
  <c r="AO33" i="5"/>
  <c r="AH33" i="5"/>
  <c r="AP31" i="5"/>
  <c r="AI31" i="5"/>
  <c r="AK29" i="5"/>
  <c r="AR29" i="5"/>
  <c r="AM36" i="5"/>
  <c r="AT36" i="5"/>
  <c r="AO27" i="5"/>
  <c r="AH27" i="5"/>
  <c r="AS23" i="5"/>
  <c r="AL23" i="5"/>
  <c r="AJ19" i="5"/>
  <c r="AQ19" i="5"/>
  <c r="AQ10" i="5"/>
  <c r="AJ10" i="5"/>
  <c r="AL12" i="5"/>
  <c r="AS12" i="5"/>
  <c r="AL14" i="5"/>
  <c r="AS14" i="5"/>
  <c r="AM34" i="5"/>
  <c r="AT34" i="5"/>
  <c r="AR26" i="5"/>
  <c r="AK26" i="5"/>
  <c r="AM24" i="5"/>
  <c r="AT24" i="5"/>
  <c r="AM22" i="5"/>
  <c r="AT22" i="5"/>
  <c r="AO20" i="5"/>
  <c r="AH20" i="5"/>
  <c r="AQ18" i="5"/>
  <c r="AJ18" i="5"/>
  <c r="AS16" i="5"/>
  <c r="AL16" i="5"/>
  <c r="AM15" i="5"/>
  <c r="AT15" i="5"/>
  <c r="AJ25" i="5"/>
  <c r="AQ25" i="5"/>
  <c r="AU21" i="5"/>
  <c r="AN21" i="5"/>
  <c r="AO17" i="5"/>
  <c r="AH17" i="5"/>
  <c r="AK34" i="15"/>
  <c r="AR34" i="15"/>
  <c r="AU13" i="15"/>
  <c r="AN13" i="15"/>
  <c r="AI12" i="15"/>
  <c r="AP12" i="15"/>
  <c r="AM34" i="16"/>
  <c r="AT34" i="16"/>
  <c r="AQ10" i="16"/>
  <c r="AJ10" i="16"/>
  <c r="AK20" i="17"/>
  <c r="AR20" i="17"/>
  <c r="AM30" i="17"/>
  <c r="AT30" i="17"/>
  <c r="AT32" i="18"/>
  <c r="AM32" i="18"/>
  <c r="AM15" i="18"/>
  <c r="AT15" i="18"/>
  <c r="AS26" i="15"/>
  <c r="AL26" i="15"/>
  <c r="AK16" i="15"/>
  <c r="AR16" i="15"/>
  <c r="AO26" i="16"/>
  <c r="AH26" i="16"/>
  <c r="AK23" i="16"/>
  <c r="AR23" i="16"/>
  <c r="AJ18" i="17"/>
  <c r="AQ18" i="17"/>
  <c r="AM27" i="17"/>
  <c r="AT27" i="17"/>
  <c r="AK14" i="18"/>
  <c r="AR14" i="18"/>
  <c r="AK21" i="15"/>
  <c r="AR21" i="15"/>
  <c r="AU31" i="15"/>
  <c r="AN31" i="15"/>
  <c r="AL32" i="16"/>
  <c r="AS32" i="16"/>
  <c r="AQ21" i="16"/>
  <c r="AJ21" i="16"/>
  <c r="AP23" i="16"/>
  <c r="AI23" i="16"/>
  <c r="AS12" i="17"/>
  <c r="AL12" i="17"/>
  <c r="AU30" i="17"/>
  <c r="AN30" i="17"/>
  <c r="AR32" i="18"/>
  <c r="AK32" i="18"/>
  <c r="AO10" i="18"/>
  <c r="AH10" i="18"/>
  <c r="AS29" i="15"/>
  <c r="AL29" i="15"/>
  <c r="AM15" i="15"/>
  <c r="AT15" i="15"/>
  <c r="AK34" i="16"/>
  <c r="AR34" i="16"/>
  <c r="AS36" i="16"/>
  <c r="AL36" i="16"/>
  <c r="AK18" i="17"/>
  <c r="AR18" i="17"/>
  <c r="AJ34" i="17"/>
  <c r="AQ34" i="17"/>
  <c r="AI24" i="18"/>
  <c r="AP24" i="18"/>
  <c r="AQ31" i="18"/>
  <c r="AJ31" i="18"/>
  <c r="AL33" i="18"/>
  <c r="AS33" i="18"/>
  <c r="AM30" i="18"/>
  <c r="AT30" i="18"/>
  <c r="AO9" i="18"/>
  <c r="AH9" i="18"/>
  <c r="AU23" i="19"/>
  <c r="AN23" i="19"/>
  <c r="AL11" i="19"/>
  <c r="AS11" i="19"/>
  <c r="AS12" i="19"/>
  <c r="AL12" i="19"/>
  <c r="AH31" i="19"/>
  <c r="AO31" i="19"/>
  <c r="AO16" i="19"/>
  <c r="AH16" i="19"/>
  <c r="AK22" i="19"/>
  <c r="AR22" i="19"/>
  <c r="AM27" i="19"/>
  <c r="AT27" i="19"/>
  <c r="AH23" i="20"/>
  <c r="AO23" i="20"/>
  <c r="AI28" i="20"/>
  <c r="AP28" i="20"/>
  <c r="AJ11" i="20"/>
  <c r="AQ11" i="20"/>
  <c r="AS22" i="20"/>
  <c r="AL22" i="20"/>
  <c r="AS34" i="20"/>
  <c r="AL34" i="20"/>
  <c r="AL17" i="20"/>
  <c r="AS17" i="20"/>
  <c r="AO23" i="16"/>
  <c r="AH23" i="16"/>
  <c r="AM27" i="15"/>
  <c r="AT27" i="15"/>
  <c r="AM30" i="15"/>
  <c r="AT30" i="15"/>
  <c r="AM22" i="15"/>
  <c r="AT22" i="15"/>
  <c r="AO23" i="15"/>
  <c r="AH23" i="15"/>
  <c r="AU10" i="15"/>
  <c r="AN10" i="15"/>
  <c r="AP32" i="15"/>
  <c r="AI32" i="15"/>
  <c r="AN20" i="15"/>
  <c r="AU20" i="15"/>
  <c r="AK12" i="15"/>
  <c r="AR12" i="15"/>
  <c r="AP18" i="15"/>
  <c r="AI18" i="15"/>
  <c r="AU12" i="16"/>
  <c r="AN12" i="16"/>
  <c r="AH24" i="16"/>
  <c r="AO24" i="16"/>
  <c r="AM32" i="16"/>
  <c r="AT32" i="16"/>
  <c r="AR28" i="16"/>
  <c r="AK28" i="16"/>
  <c r="AU18" i="16"/>
  <c r="AN18" i="16"/>
  <c r="AU21" i="16"/>
  <c r="AN21" i="16"/>
  <c r="AS27" i="16"/>
  <c r="AL27" i="16"/>
  <c r="AS11" i="16"/>
  <c r="AL11" i="16"/>
  <c r="AU36" i="16"/>
  <c r="AN36" i="16"/>
  <c r="AK10" i="16"/>
  <c r="AR10" i="16"/>
  <c r="AL19" i="17"/>
  <c r="AS19" i="17"/>
  <c r="AI20" i="17"/>
  <c r="AP20" i="17"/>
  <c r="AS33" i="17"/>
  <c r="AL33" i="17"/>
  <c r="AU18" i="17"/>
  <c r="AN18" i="17"/>
  <c r="AS22" i="17"/>
  <c r="AL22" i="17"/>
  <c r="AS26" i="17"/>
  <c r="AL26" i="17"/>
  <c r="AS31" i="17"/>
  <c r="AL31" i="17"/>
  <c r="AI11" i="17"/>
  <c r="AP11" i="17"/>
  <c r="AQ37" i="17"/>
  <c r="AJ37" i="17"/>
  <c r="AS25" i="18"/>
  <c r="AL25" i="18"/>
  <c r="AQ17" i="18"/>
  <c r="AJ17" i="18"/>
  <c r="AR26" i="18"/>
  <c r="AK26" i="18"/>
  <c r="AU18" i="18"/>
  <c r="AN18" i="18"/>
  <c r="AS8" i="18"/>
  <c r="AL8" i="18"/>
  <c r="AN31" i="18"/>
  <c r="AU31" i="18"/>
  <c r="AS16" i="18"/>
  <c r="AL16" i="18"/>
  <c r="AP23" i="18"/>
  <c r="AI23" i="18"/>
  <c r="AI13" i="19"/>
  <c r="AP13" i="19"/>
  <c r="AK25" i="19"/>
  <c r="AR25" i="19"/>
  <c r="AM10" i="19"/>
  <c r="AT10" i="19"/>
  <c r="AS20" i="19"/>
  <c r="AL20" i="19"/>
  <c r="AR31" i="19"/>
  <c r="AK31" i="19"/>
  <c r="AT16" i="19"/>
  <c r="AM16" i="19"/>
  <c r="AS32" i="19"/>
  <c r="AL32" i="19"/>
  <c r="AS19" i="19"/>
  <c r="AL19" i="19"/>
  <c r="AT24" i="19"/>
  <c r="AM24" i="19"/>
  <c r="AL10" i="20"/>
  <c r="AS10" i="20"/>
  <c r="AH29" i="20"/>
  <c r="AO29" i="20"/>
  <c r="AR9" i="20"/>
  <c r="AK9" i="20"/>
  <c r="AQ33" i="20"/>
  <c r="AJ33" i="20"/>
  <c r="AT20" i="20"/>
  <c r="AM20" i="20"/>
  <c r="AM33" i="15"/>
  <c r="AT33" i="15"/>
  <c r="AL11" i="15"/>
  <c r="AS11" i="15"/>
  <c r="AU30" i="15"/>
  <c r="AN30" i="15"/>
  <c r="AI21" i="15"/>
  <c r="AP21" i="15"/>
  <c r="AS9" i="15"/>
  <c r="AL9" i="15"/>
  <c r="AT32" i="15"/>
  <c r="AM32" i="15"/>
  <c r="AI35" i="15"/>
  <c r="AP35" i="15"/>
  <c r="AP16" i="15"/>
  <c r="AI16" i="15"/>
  <c r="AO15" i="15"/>
  <c r="AH15" i="15"/>
  <c r="AQ14" i="15"/>
  <c r="AJ14" i="15"/>
  <c r="AM16" i="16"/>
  <c r="AT16" i="16"/>
  <c r="AK31" i="16"/>
  <c r="AR31" i="16"/>
  <c r="AM26" i="16"/>
  <c r="AT26" i="16"/>
  <c r="AS34" i="16"/>
  <c r="AL34" i="16"/>
  <c r="AK21" i="16"/>
  <c r="AR21" i="16"/>
  <c r="AI27" i="16"/>
  <c r="AP27" i="16"/>
  <c r="AK37" i="16"/>
  <c r="AR37" i="16"/>
  <c r="AO10" i="16"/>
  <c r="AH10" i="16"/>
  <c r="AM19" i="17"/>
  <c r="AT19" i="17"/>
  <c r="AT20" i="17"/>
  <c r="AM20" i="17"/>
  <c r="AQ21" i="17"/>
  <c r="AJ21" i="17"/>
  <c r="AS18" i="17"/>
  <c r="AL18" i="17"/>
  <c r="AS10" i="17"/>
  <c r="AL10" i="17"/>
  <c r="AM29" i="17"/>
  <c r="AT29" i="17"/>
  <c r="AI13" i="17"/>
  <c r="AP13" i="17"/>
  <c r="AM34" i="17"/>
  <c r="AT34" i="17"/>
  <c r="AK37" i="17"/>
  <c r="AR37" i="17"/>
  <c r="AH21" i="18"/>
  <c r="AO21" i="18"/>
  <c r="AL32" i="18"/>
  <c r="AS32" i="18"/>
  <c r="AS18" i="18"/>
  <c r="AL18" i="18"/>
  <c r="AR24" i="18"/>
  <c r="AK24" i="18"/>
  <c r="AS35" i="18"/>
  <c r="AL35" i="18"/>
  <c r="AK27" i="18"/>
  <c r="AR27" i="18"/>
  <c r="AM16" i="18"/>
  <c r="AT16" i="18"/>
  <c r="AJ23" i="18"/>
  <c r="AQ23" i="18"/>
  <c r="AK9" i="18"/>
  <c r="AR9" i="18"/>
  <c r="AS13" i="19"/>
  <c r="AL13" i="19"/>
  <c r="AM17" i="19"/>
  <c r="AT17" i="19"/>
  <c r="AT20" i="19"/>
  <c r="AM20" i="19"/>
  <c r="AM35" i="19"/>
  <c r="AT35" i="19"/>
  <c r="AK34" i="19"/>
  <c r="AR34" i="19"/>
  <c r="AM33" i="19"/>
  <c r="AT33" i="19"/>
  <c r="AS30" i="19"/>
  <c r="AL30" i="19"/>
  <c r="AI30" i="20"/>
  <c r="AP30" i="20"/>
  <c r="AR12" i="20"/>
  <c r="AK12" i="20"/>
  <c r="AN29" i="20"/>
  <c r="AU29" i="20"/>
  <c r="AR11" i="20"/>
  <c r="AK11" i="20"/>
  <c r="AL24" i="20"/>
  <c r="AS24" i="20"/>
  <c r="AS26" i="20"/>
  <c r="AL26" i="20"/>
  <c r="AT16" i="20"/>
  <c r="AM16" i="20"/>
  <c r="AQ25" i="15"/>
  <c r="AJ25" i="15"/>
  <c r="AT34" i="15"/>
  <c r="AM34" i="15"/>
  <c r="AU29" i="15"/>
  <c r="AN29" i="15"/>
  <c r="AI9" i="15"/>
  <c r="AP9" i="15"/>
  <c r="AO36" i="15"/>
  <c r="AH36" i="15"/>
  <c r="AI28" i="15"/>
  <c r="AP28" i="15"/>
  <c r="AL35" i="15"/>
  <c r="AS35" i="15"/>
  <c r="AO19" i="15"/>
  <c r="AH19" i="15"/>
  <c r="AP14" i="15"/>
  <c r="AI14" i="15"/>
  <c r="AR12" i="16"/>
  <c r="AK12" i="16"/>
  <c r="AU24" i="16"/>
  <c r="AN24" i="16"/>
  <c r="AS15" i="16"/>
  <c r="AL15" i="16"/>
  <c r="AU28" i="16"/>
  <c r="AN28" i="16"/>
  <c r="AI34" i="16"/>
  <c r="AP34" i="16"/>
  <c r="AI25" i="16"/>
  <c r="AP25" i="16"/>
  <c r="AK20" i="16"/>
  <c r="AR20" i="16"/>
  <c r="AO17" i="16"/>
  <c r="AH17" i="16"/>
  <c r="AU37" i="16"/>
  <c r="AN37" i="16"/>
  <c r="AQ14" i="16"/>
  <c r="AJ14" i="16"/>
  <c r="AI23" i="17"/>
  <c r="AP23" i="17"/>
  <c r="AR15" i="17"/>
  <c r="AK15" i="17"/>
  <c r="AK16" i="17"/>
  <c r="AR16" i="17"/>
  <c r="AI33" i="17"/>
  <c r="AP33" i="17"/>
  <c r="AP18" i="17"/>
  <c r="AI18" i="17"/>
  <c r="AN22" i="17"/>
  <c r="AU22" i="17"/>
  <c r="AQ29" i="17"/>
  <c r="AJ29" i="17"/>
  <c r="AU13" i="17"/>
  <c r="AN13" i="17"/>
  <c r="AU25" i="17"/>
  <c r="AN25" i="17"/>
  <c r="AJ30" i="17"/>
  <c r="AQ30" i="17"/>
  <c r="AN25" i="18"/>
  <c r="AU25" i="18"/>
  <c r="AO17" i="18"/>
  <c r="AH17" i="18"/>
  <c r="AU28" i="18"/>
  <c r="AN28" i="18"/>
  <c r="AP18" i="18"/>
  <c r="AI18" i="18"/>
  <c r="AU15" i="18"/>
  <c r="AN15" i="18"/>
  <c r="AU8" i="18"/>
  <c r="AN8" i="18"/>
  <c r="AJ27" i="18"/>
  <c r="AQ27" i="18"/>
  <c r="AL20" i="18"/>
  <c r="AS20" i="18"/>
  <c r="AL23" i="18"/>
  <c r="AS23" i="18"/>
  <c r="AP12" i="18"/>
  <c r="AI12" i="18"/>
  <c r="AU25" i="19"/>
  <c r="AN25" i="19"/>
  <c r="AO10" i="19"/>
  <c r="AH10" i="19"/>
  <c r="AK20" i="19"/>
  <c r="AR20" i="19"/>
  <c r="AL9" i="19"/>
  <c r="AS9" i="19"/>
  <c r="AT34" i="19"/>
  <c r="AM34" i="19"/>
  <c r="AS26" i="19"/>
  <c r="AL26" i="19"/>
  <c r="AQ27" i="19"/>
  <c r="AJ27" i="19"/>
  <c r="AK24" i="19"/>
  <c r="AR24" i="19"/>
  <c r="AM14" i="20"/>
  <c r="AT14" i="20"/>
  <c r="AN32" i="20"/>
  <c r="AU32" i="20"/>
  <c r="AU15" i="20"/>
  <c r="AN15" i="20"/>
  <c r="AP24" i="20"/>
  <c r="AI24" i="20"/>
  <c r="AP26" i="20"/>
  <c r="AI26" i="20"/>
  <c r="AQ29" i="19"/>
  <c r="AJ29" i="19"/>
  <c r="AJ16" i="19"/>
  <c r="AQ16" i="19"/>
  <c r="AO26" i="19"/>
  <c r="AH26" i="19"/>
  <c r="AO32" i="19"/>
  <c r="AH32" i="19"/>
  <c r="AK30" i="19"/>
  <c r="AR30" i="19"/>
  <c r="AM19" i="19"/>
  <c r="AT19" i="19"/>
  <c r="AU14" i="19"/>
  <c r="AN14" i="19"/>
  <c r="AR30" i="20"/>
  <c r="AK30" i="20"/>
  <c r="AN18" i="20"/>
  <c r="AU18" i="20"/>
  <c r="AT10" i="20"/>
  <c r="AM10" i="20"/>
  <c r="AT32" i="20"/>
  <c r="AM32" i="20"/>
  <c r="AT27" i="20"/>
  <c r="AM27" i="20"/>
  <c r="AL15" i="20"/>
  <c r="AS15" i="20"/>
  <c r="AS9" i="20"/>
  <c r="AL9" i="20"/>
  <c r="AT24" i="20"/>
  <c r="AM24" i="20"/>
  <c r="AL35" i="20"/>
  <c r="AS35" i="20"/>
  <c r="AT34" i="20"/>
  <c r="AM34" i="20"/>
  <c r="AR33" i="20"/>
  <c r="AK33" i="20"/>
  <c r="AT17" i="20"/>
  <c r="AM17" i="20"/>
  <c r="AN16" i="20"/>
  <c r="AU16" i="20"/>
  <c r="AI25" i="15"/>
  <c r="AP25" i="15"/>
  <c r="AQ30" i="15"/>
  <c r="AJ30" i="15"/>
  <c r="AQ22" i="15"/>
  <c r="AJ22" i="15"/>
  <c r="AH9" i="15"/>
  <c r="AO9" i="15"/>
  <c r="AP10" i="15"/>
  <c r="AI10" i="15"/>
  <c r="AS28" i="15"/>
  <c r="AL28" i="15"/>
  <c r="AQ20" i="15"/>
  <c r="AJ20" i="15"/>
  <c r="AI31" i="15"/>
  <c r="AP31" i="15"/>
  <c r="AQ12" i="15"/>
  <c r="AJ12" i="15"/>
  <c r="AO18" i="15"/>
  <c r="AH18" i="15"/>
  <c r="AO12" i="16"/>
  <c r="AH12" i="16"/>
  <c r="AS29" i="16"/>
  <c r="AL29" i="16"/>
  <c r="AU31" i="16"/>
  <c r="AN31" i="16"/>
  <c r="AI26" i="16"/>
  <c r="AP26" i="16"/>
  <c r="AO34" i="16"/>
  <c r="AH34" i="16"/>
  <c r="AS25" i="16"/>
  <c r="AL25" i="16"/>
  <c r="AI20" i="16"/>
  <c r="AP20" i="16"/>
  <c r="AU27" i="16"/>
  <c r="AN27" i="16"/>
  <c r="AK17" i="16"/>
  <c r="AR17" i="16"/>
  <c r="AO37" i="16"/>
  <c r="AH37" i="16"/>
  <c r="AM36" i="16"/>
  <c r="AT36" i="16"/>
  <c r="AR14" i="16"/>
  <c r="AK14" i="16"/>
  <c r="AI28" i="17"/>
  <c r="AP28" i="17"/>
  <c r="AQ19" i="17"/>
  <c r="AJ19" i="17"/>
  <c r="AN24" i="17"/>
  <c r="AU24" i="17"/>
  <c r="AN12" i="17"/>
  <c r="AU12" i="17"/>
  <c r="AM21" i="17"/>
  <c r="AT21" i="17"/>
  <c r="AO18" i="17"/>
  <c r="AH18" i="17"/>
  <c r="AI22" i="17"/>
  <c r="AP22" i="17"/>
  <c r="AP26" i="17"/>
  <c r="AI26" i="17"/>
  <c r="AH29" i="17"/>
  <c r="AO29" i="17"/>
  <c r="AU17" i="17"/>
  <c r="AN17" i="17"/>
  <c r="AM11" i="17"/>
  <c r="AT11" i="17"/>
  <c r="AP30" i="17"/>
  <c r="AI30" i="17"/>
  <c r="AM35" i="17"/>
  <c r="AT35" i="17"/>
  <c r="AM21" i="18"/>
  <c r="AT21" i="18"/>
  <c r="AH32" i="18"/>
  <c r="AO32" i="18"/>
  <c r="AQ26" i="18"/>
  <c r="AJ26" i="18"/>
  <c r="AO18" i="18"/>
  <c r="AH18" i="18"/>
  <c r="AO24" i="18"/>
  <c r="AH24" i="18"/>
  <c r="AP10" i="18"/>
  <c r="AI10" i="18"/>
  <c r="AM27" i="18"/>
  <c r="AT27" i="18"/>
  <c r="AP16" i="18"/>
  <c r="AI16" i="18"/>
  <c r="AU30" i="18"/>
  <c r="AN30" i="18"/>
  <c r="AO13" i="18"/>
  <c r="AH13" i="18"/>
  <c r="AH13" i="19"/>
  <c r="AO13" i="19"/>
  <c r="AO25" i="19"/>
  <c r="AH25" i="19"/>
  <c r="AO17" i="19"/>
  <c r="AH17" i="19"/>
  <c r="AP20" i="19"/>
  <c r="AI20" i="19"/>
  <c r="AI35" i="19"/>
  <c r="AP35" i="19"/>
  <c r="AR29" i="19"/>
  <c r="AK29" i="19"/>
  <c r="AI33" i="19"/>
  <c r="AP33" i="19"/>
  <c r="AS28" i="19"/>
  <c r="AL28" i="19"/>
  <c r="AO27" i="19"/>
  <c r="AH27" i="19"/>
  <c r="AQ15" i="19"/>
  <c r="AJ15" i="19"/>
  <c r="AH30" i="20"/>
  <c r="AO30" i="20"/>
  <c r="AH14" i="20"/>
  <c r="AO14" i="20"/>
  <c r="AL12" i="20"/>
  <c r="AS12" i="20"/>
  <c r="AQ27" i="20"/>
  <c r="AJ27" i="20"/>
  <c r="AQ19" i="20"/>
  <c r="AJ19" i="20"/>
  <c r="AP25" i="20"/>
  <c r="AI25" i="20"/>
  <c r="AP22" i="20"/>
  <c r="AI22" i="20"/>
  <c r="AH34" i="20"/>
  <c r="AO34" i="20"/>
  <c r="AP33" i="20"/>
  <c r="AI33" i="20"/>
  <c r="AH17" i="20"/>
  <c r="AO17" i="20"/>
  <c r="AT8" i="19"/>
  <c r="AM8" i="19"/>
  <c r="AK11" i="18"/>
  <c r="AR11" i="18"/>
  <c r="AI11" i="18"/>
  <c r="AP11" i="18"/>
  <c r="AP13" i="20"/>
  <c r="AI13" i="20"/>
  <c r="AI8" i="19"/>
  <c r="AP8" i="19"/>
  <c r="AT13" i="20"/>
  <c r="AM13" i="20"/>
  <c r="AU8" i="20"/>
  <c r="AN8" i="20"/>
  <c r="AU9" i="22"/>
  <c r="AN9" i="22"/>
  <c r="AU19" i="22"/>
  <c r="AN19" i="22"/>
  <c r="AM32" i="22"/>
  <c r="AT32" i="22"/>
  <c r="AM33" i="22"/>
  <c r="AT33" i="22"/>
  <c r="AI26" i="22"/>
  <c r="AP26" i="22"/>
  <c r="AI14" i="22"/>
  <c r="AP14" i="22"/>
  <c r="AS15" i="22"/>
  <c r="AL15" i="22"/>
  <c r="AM35" i="22"/>
  <c r="AT35" i="22"/>
  <c r="AI27" i="22"/>
  <c r="AP27" i="22"/>
  <c r="AS24" i="22"/>
  <c r="AL24" i="22"/>
  <c r="AT30" i="22"/>
  <c r="AM30" i="22"/>
  <c r="AK20" i="22"/>
  <c r="AR20" i="22"/>
  <c r="AM21" i="22"/>
  <c r="AT21" i="22"/>
  <c r="AO28" i="22"/>
  <c r="AH28" i="22"/>
  <c r="AQ29" i="22"/>
  <c r="AJ29" i="22"/>
  <c r="AQ22" i="22"/>
  <c r="AJ22" i="22"/>
  <c r="AT14" i="22"/>
  <c r="AM14" i="22"/>
  <c r="AJ13" i="22"/>
  <c r="AQ13" i="22"/>
  <c r="AH35" i="22"/>
  <c r="AO35" i="22"/>
  <c r="AK27" i="22"/>
  <c r="AR27" i="22"/>
  <c r="AI24" i="22"/>
  <c r="AP24" i="22"/>
  <c r="AO30" i="22"/>
  <c r="AH30" i="22"/>
  <c r="AT20" i="22"/>
  <c r="AM20" i="22"/>
  <c r="AK23" i="22"/>
  <c r="AR23" i="22"/>
  <c r="AU21" i="22"/>
  <c r="AN21" i="22"/>
  <c r="AS28" i="22"/>
  <c r="AL28" i="22"/>
  <c r="AU29" i="22"/>
  <c r="AN29" i="22"/>
  <c r="AN22" i="22"/>
  <c r="AU22" i="22"/>
  <c r="AO14" i="22"/>
  <c r="AH14" i="22"/>
  <c r="AM15" i="22"/>
  <c r="AT15" i="22"/>
  <c r="AS35" i="22"/>
  <c r="AL35" i="22"/>
  <c r="AH27" i="22"/>
  <c r="AO27" i="22"/>
  <c r="AU24" i="22"/>
  <c r="AN24" i="22"/>
  <c r="AN30" i="22"/>
  <c r="AU30" i="22"/>
  <c r="AO20" i="22"/>
  <c r="AH20" i="22"/>
  <c r="AM10" i="22"/>
  <c r="AT10" i="22"/>
  <c r="AQ9" i="22"/>
  <c r="AJ9" i="22"/>
  <c r="AI19" i="22"/>
  <c r="AP19" i="22"/>
  <c r="AP28" i="22"/>
  <c r="AI28" i="22"/>
  <c r="AK26" i="22"/>
  <c r="AR26" i="22"/>
  <c r="AN14" i="22"/>
  <c r="AU14" i="22"/>
  <c r="AK13" i="22"/>
  <c r="AR13" i="22"/>
  <c r="AO11" i="22"/>
  <c r="AH11" i="22"/>
  <c r="AM27" i="22"/>
  <c r="AT27" i="22"/>
  <c r="AP34" i="22"/>
  <c r="AI34" i="22"/>
  <c r="AS20" i="22"/>
  <c r="AL20" i="22"/>
  <c r="AL12" i="22"/>
  <c r="AS12" i="22"/>
  <c r="AM8" i="22"/>
  <c r="AT8" i="22"/>
  <c r="AQ12" i="22"/>
  <c r="AJ12" i="22"/>
  <c r="AL24" i="2"/>
  <c r="AL20" i="2"/>
  <c r="AO19" i="2"/>
  <c r="AH19" i="2"/>
  <c r="AI17" i="2"/>
  <c r="AP17" i="2"/>
  <c r="AO22" i="2"/>
  <c r="AL15" i="2"/>
  <c r="AS15" i="2"/>
  <c r="AU17" i="2"/>
  <c r="AN17" i="2"/>
  <c r="AP22" i="2"/>
  <c r="AR11" i="2"/>
  <c r="AK11" i="2"/>
  <c r="AR15" i="2"/>
  <c r="AK15" i="2"/>
  <c r="AR19" i="2"/>
  <c r="AK19" i="2"/>
  <c r="AQ12" i="5"/>
  <c r="AJ12" i="5"/>
  <c r="AS19" i="5"/>
  <c r="AL19" i="5"/>
  <c r="AP29" i="5"/>
  <c r="AI29" i="5"/>
  <c r="AT33" i="5"/>
  <c r="AM33" i="5"/>
  <c r="AS13" i="5"/>
  <c r="AL13" i="5"/>
  <c r="AT11" i="5"/>
  <c r="AM11" i="5"/>
  <c r="AM14" i="5"/>
  <c r="AT14" i="5"/>
  <c r="AI10" i="5"/>
  <c r="AP10" i="5"/>
  <c r="AU36" i="5"/>
  <c r="AN36" i="5"/>
  <c r="AS31" i="5"/>
  <c r="AL31" i="5"/>
  <c r="AT35" i="5"/>
  <c r="AM35" i="5"/>
  <c r="AI13" i="5"/>
  <c r="AP13" i="5"/>
  <c r="AQ34" i="5"/>
  <c r="AJ34" i="5"/>
  <c r="AK28" i="5"/>
  <c r="AR28" i="5"/>
  <c r="AQ24" i="5"/>
  <c r="AJ24" i="5"/>
  <c r="AS22" i="5"/>
  <c r="AL22" i="5"/>
  <c r="AI16" i="5"/>
  <c r="AP16" i="5"/>
  <c r="AS15" i="5"/>
  <c r="AL15" i="5"/>
  <c r="AS25" i="5"/>
  <c r="AL25" i="5"/>
  <c r="AP21" i="5"/>
  <c r="AI21" i="5"/>
  <c r="AS33" i="5"/>
  <c r="AL33" i="5"/>
  <c r="AT31" i="5"/>
  <c r="AM31" i="5"/>
  <c r="AR32" i="5"/>
  <c r="AK32" i="5"/>
  <c r="AQ27" i="5"/>
  <c r="AJ27" i="5"/>
  <c r="AP19" i="5"/>
  <c r="AI19" i="5"/>
  <c r="AU10" i="5"/>
  <c r="AN10" i="5"/>
  <c r="AH34" i="5"/>
  <c r="AO34" i="5"/>
  <c r="AM28" i="5"/>
  <c r="AT28" i="5"/>
  <c r="AH24" i="5"/>
  <c r="AO24" i="5"/>
  <c r="AQ22" i="5"/>
  <c r="AJ22" i="5"/>
  <c r="AU18" i="5"/>
  <c r="AN18" i="5"/>
  <c r="AO15" i="5"/>
  <c r="AH15" i="5"/>
  <c r="AI30" i="5"/>
  <c r="AP30" i="5"/>
  <c r="AO25" i="5"/>
  <c r="AH25" i="5"/>
  <c r="AP17" i="5"/>
  <c r="AI17" i="5"/>
  <c r="AS36" i="15"/>
  <c r="AL36" i="15"/>
  <c r="AS21" i="16"/>
  <c r="AL21" i="16"/>
  <c r="AM19" i="16"/>
  <c r="AT19" i="16"/>
  <c r="AR35" i="17"/>
  <c r="AK35" i="17"/>
  <c r="AS33" i="15"/>
  <c r="AL33" i="15"/>
  <c r="AL19" i="15"/>
  <c r="AS19" i="15"/>
  <c r="AS23" i="16"/>
  <c r="AL23" i="16"/>
  <c r="AI17" i="17"/>
  <c r="AP17" i="17"/>
  <c r="AT9" i="15"/>
  <c r="AM9" i="15"/>
  <c r="AU26" i="16"/>
  <c r="AN26" i="16"/>
  <c r="AH30" i="16"/>
  <c r="AO30" i="16"/>
  <c r="AM32" i="17"/>
  <c r="AT32" i="17"/>
  <c r="AR28" i="18"/>
  <c r="AK28" i="18"/>
  <c r="AO10" i="15"/>
  <c r="AH10" i="15"/>
  <c r="AN35" i="16"/>
  <c r="AU35" i="16"/>
  <c r="AU10" i="17"/>
  <c r="AN10" i="17"/>
  <c r="AM8" i="18"/>
  <c r="AT8" i="18"/>
  <c r="AN20" i="18"/>
  <c r="AU20" i="18"/>
  <c r="AM9" i="18"/>
  <c r="AT9" i="18"/>
  <c r="AQ20" i="19"/>
  <c r="AJ20" i="19"/>
  <c r="AU9" i="19"/>
  <c r="AN9" i="19"/>
  <c r="AR33" i="19"/>
  <c r="AK33" i="19"/>
  <c r="AO14" i="19"/>
  <c r="AH14" i="19"/>
  <c r="AN28" i="20"/>
  <c r="AU28" i="20"/>
  <c r="AT11" i="20"/>
  <c r="AM11" i="20"/>
  <c r="AN26" i="20"/>
  <c r="AU26" i="20"/>
  <c r="AS19" i="16"/>
  <c r="AL19" i="16"/>
  <c r="AS30" i="15"/>
  <c r="AL30" i="15"/>
  <c r="AR9" i="15"/>
  <c r="AK9" i="15"/>
  <c r="AS10" i="15"/>
  <c r="AL10" i="15"/>
  <c r="AS20" i="15"/>
  <c r="AL20" i="15"/>
  <c r="AK18" i="15"/>
  <c r="AR18" i="15"/>
  <c r="AR24" i="16"/>
  <c r="AK24" i="16"/>
  <c r="AO13" i="16"/>
  <c r="AH13" i="16"/>
  <c r="AS20" i="16"/>
  <c r="AL20" i="16"/>
  <c r="AT37" i="16"/>
  <c r="AM37" i="16"/>
  <c r="AS28" i="17"/>
  <c r="AL28" i="17"/>
  <c r="AR19" i="17"/>
  <c r="AK19" i="17"/>
  <c r="AK33" i="17"/>
  <c r="AR33" i="17"/>
  <c r="AO10" i="17"/>
  <c r="AH10" i="17"/>
  <c r="AQ17" i="17"/>
  <c r="AJ17" i="17"/>
  <c r="AU35" i="17"/>
  <c r="AN35" i="17"/>
  <c r="AM17" i="18"/>
  <c r="AT17" i="18"/>
  <c r="AM24" i="18"/>
  <c r="AT24" i="18"/>
  <c r="AP27" i="18"/>
  <c r="AI27" i="18"/>
  <c r="AO29" i="18"/>
  <c r="AH29" i="18"/>
  <c r="AK13" i="19"/>
  <c r="AR13" i="19"/>
  <c r="AK10" i="19"/>
  <c r="AR10" i="19"/>
  <c r="AU29" i="19"/>
  <c r="AN29" i="19"/>
  <c r="AN32" i="19"/>
  <c r="AU32" i="19"/>
  <c r="AS30" i="20"/>
  <c r="AL30" i="20"/>
  <c r="AP19" i="20"/>
  <c r="AI19" i="20"/>
  <c r="AQ35" i="20"/>
  <c r="AJ35" i="20"/>
  <c r="AO16" i="20"/>
  <c r="AH16" i="20"/>
  <c r="AQ11" i="15"/>
  <c r="AJ11" i="15"/>
  <c r="AM21" i="15"/>
  <c r="AT21" i="15"/>
  <c r="AK13" i="15"/>
  <c r="AR13" i="15"/>
  <c r="AR35" i="15"/>
  <c r="AK35" i="15"/>
  <c r="AU15" i="15"/>
  <c r="AN15" i="15"/>
  <c r="AP29" i="16"/>
  <c r="AI29" i="16"/>
  <c r="AQ28" i="16"/>
  <c r="AJ28" i="16"/>
  <c r="AS18" i="16"/>
  <c r="AL18" i="16"/>
  <c r="AU22" i="16"/>
  <c r="AN22" i="16"/>
  <c r="AI14" i="16"/>
  <c r="AP14" i="16"/>
  <c r="AQ16" i="17"/>
  <c r="AJ16" i="17"/>
  <c r="AH21" i="17"/>
  <c r="AO21" i="17"/>
  <c r="AU26" i="17"/>
  <c r="AN26" i="17"/>
  <c r="AQ11" i="17"/>
  <c r="AJ11" i="17"/>
  <c r="AQ35" i="17"/>
  <c r="AJ35" i="17"/>
  <c r="AJ19" i="18"/>
  <c r="AQ19" i="18"/>
  <c r="AI14" i="18"/>
  <c r="AP14" i="18"/>
  <c r="AN35" i="18"/>
  <c r="AU35" i="18"/>
  <c r="AQ29" i="18"/>
  <c r="AJ29" i="18"/>
  <c r="AT12" i="18"/>
  <c r="AM12" i="18"/>
  <c r="AS17" i="19"/>
  <c r="AL17" i="19"/>
  <c r="AK35" i="19"/>
  <c r="AR35" i="19"/>
  <c r="AP22" i="19"/>
  <c r="AI22" i="19"/>
  <c r="AO18" i="20"/>
  <c r="AH18" i="20"/>
  <c r="AT29" i="20"/>
  <c r="AM29" i="20"/>
  <c r="AM9" i="20"/>
  <c r="AT9" i="20"/>
  <c r="AU21" i="20"/>
  <c r="AN21" i="20"/>
  <c r="AQ27" i="15"/>
  <c r="AJ27" i="15"/>
  <c r="AO29" i="15"/>
  <c r="AH29" i="15"/>
  <c r="AN36" i="15"/>
  <c r="AU36" i="15"/>
  <c r="AK24" i="15"/>
  <c r="AR24" i="15"/>
  <c r="AU19" i="15"/>
  <c r="AN19" i="15"/>
  <c r="AU16" i="16"/>
  <c r="AN16" i="16"/>
  <c r="AJ31" i="16"/>
  <c r="AQ31" i="16"/>
  <c r="AS28" i="16"/>
  <c r="AL28" i="16"/>
  <c r="AK25" i="16"/>
  <c r="AR25" i="16"/>
  <c r="AN17" i="16"/>
  <c r="AU17" i="16"/>
  <c r="AM14" i="16"/>
  <c r="AT14" i="16"/>
  <c r="AS24" i="17"/>
  <c r="AL24" i="17"/>
  <c r="AU21" i="17"/>
  <c r="AN21" i="17"/>
  <c r="AT36" i="17"/>
  <c r="AM36" i="17"/>
  <c r="AS29" i="17"/>
  <c r="AL29" i="17"/>
  <c r="AM25" i="17"/>
  <c r="AT25" i="17"/>
  <c r="AP21" i="18"/>
  <c r="AI21" i="18"/>
  <c r="AH26" i="18"/>
  <c r="AO26" i="18"/>
  <c r="AK15" i="18"/>
  <c r="AR15" i="18"/>
  <c r="AH35" i="18"/>
  <c r="AO35" i="18"/>
  <c r="AQ16" i="18"/>
  <c r="AJ16" i="18"/>
  <c r="AU13" i="19"/>
  <c r="AN13" i="19"/>
  <c r="AH21" i="19"/>
  <c r="AO21" i="19"/>
  <c r="AQ12" i="19"/>
  <c r="AJ12" i="19"/>
  <c r="AS34" i="19"/>
  <c r="AL34" i="19"/>
  <c r="AR27" i="19"/>
  <c r="AK27" i="19"/>
  <c r="AR14" i="20"/>
  <c r="AK14" i="20"/>
  <c r="AO28" i="20"/>
  <c r="AH28" i="20"/>
  <c r="AN22" i="20"/>
  <c r="AU22" i="20"/>
  <c r="AS29" i="19"/>
  <c r="AL29" i="19"/>
  <c r="AS16" i="19"/>
  <c r="AL16" i="19"/>
  <c r="AT32" i="19"/>
  <c r="AM32" i="19"/>
  <c r="AR15" i="19"/>
  <c r="AK15" i="19"/>
  <c r="AK23" i="20"/>
  <c r="AR23" i="20"/>
  <c r="AN12" i="20"/>
  <c r="AU12" i="20"/>
  <c r="AR28" i="20"/>
  <c r="AK28" i="20"/>
  <c r="AT15" i="20"/>
  <c r="AM15" i="20"/>
  <c r="AR24" i="20"/>
  <c r="AK24" i="20"/>
  <c r="AN35" i="20"/>
  <c r="AU35" i="20"/>
  <c r="AL33" i="20"/>
  <c r="AS33" i="20"/>
  <c r="AL16" i="20"/>
  <c r="AS16" i="20"/>
  <c r="AI27" i="15"/>
  <c r="AP27" i="15"/>
  <c r="AI29" i="15"/>
  <c r="AP29" i="15"/>
  <c r="AI36" i="15"/>
  <c r="AP36" i="15"/>
  <c r="AQ28" i="15"/>
  <c r="AJ28" i="15"/>
  <c r="AO16" i="15"/>
  <c r="AH16" i="15"/>
  <c r="AM14" i="15"/>
  <c r="AT14" i="15"/>
  <c r="AQ29" i="16"/>
  <c r="AJ29" i="16"/>
  <c r="AP15" i="16"/>
  <c r="AI15" i="16"/>
  <c r="AK18" i="16"/>
  <c r="AR18" i="16"/>
  <c r="AO20" i="16"/>
  <c r="AH20" i="16"/>
  <c r="AO27" i="16"/>
  <c r="AH27" i="16"/>
  <c r="AP37" i="16"/>
  <c r="AI37" i="16"/>
  <c r="AQ36" i="16"/>
  <c r="AJ36" i="16"/>
  <c r="AO23" i="17"/>
  <c r="AH23" i="17"/>
  <c r="AN20" i="17"/>
  <c r="AU20" i="17"/>
  <c r="AU14" i="17"/>
  <c r="AN14" i="17"/>
  <c r="AJ36" i="17"/>
  <c r="AQ36" i="17"/>
  <c r="AO26" i="17"/>
  <c r="AH26" i="17"/>
  <c r="AK29" i="17"/>
  <c r="AR29" i="17"/>
  <c r="AQ25" i="17"/>
  <c r="AJ25" i="17"/>
  <c r="AQ34" i="18"/>
  <c r="AJ34" i="18"/>
  <c r="AQ32" i="18"/>
  <c r="AJ32" i="18"/>
  <c r="AQ18" i="18"/>
  <c r="AJ18" i="18"/>
  <c r="AO8" i="18"/>
  <c r="AH8" i="18"/>
  <c r="AI33" i="18"/>
  <c r="AP33" i="18"/>
  <c r="AH30" i="18"/>
  <c r="AO30" i="18"/>
  <c r="AQ9" i="18"/>
  <c r="AJ9" i="18"/>
  <c r="AI21" i="19"/>
  <c r="AP21" i="19"/>
  <c r="AI12" i="19"/>
  <c r="AP12" i="19"/>
  <c r="AI31" i="19"/>
  <c r="AP31" i="19"/>
  <c r="AI26" i="19"/>
  <c r="AP26" i="19"/>
  <c r="AQ28" i="19"/>
  <c r="AJ28" i="19"/>
  <c r="AP14" i="19"/>
  <c r="AI14" i="19"/>
  <c r="AH10" i="20"/>
  <c r="AO10" i="20"/>
  <c r="AQ29" i="20"/>
  <c r="AJ29" i="20"/>
  <c r="AJ15" i="20"/>
  <c r="AQ15" i="20"/>
  <c r="AP35" i="20"/>
  <c r="AI35" i="20"/>
  <c r="AQ21" i="20"/>
  <c r="AJ21" i="20"/>
  <c r="AI10" i="16"/>
  <c r="AP10" i="16"/>
  <c r="AH11" i="18"/>
  <c r="AO11" i="18"/>
  <c r="AU13" i="20"/>
  <c r="AN13" i="20"/>
  <c r="AT23" i="16"/>
  <c r="AM23" i="16"/>
  <c r="AS9" i="22"/>
  <c r="AL9" i="22"/>
  <c r="AK28" i="22"/>
  <c r="AR28" i="22"/>
  <c r="AS22" i="22"/>
  <c r="AL22" i="22"/>
  <c r="AQ17" i="22"/>
  <c r="AJ17" i="22"/>
  <c r="AR35" i="22"/>
  <c r="AK35" i="22"/>
  <c r="AK24" i="22"/>
  <c r="AR24" i="22"/>
  <c r="AP20" i="22"/>
  <c r="AI20" i="22"/>
  <c r="AJ28" i="22"/>
  <c r="AQ28" i="22"/>
  <c r="AT22" i="22"/>
  <c r="AM22" i="22"/>
  <c r="AK14" i="22"/>
  <c r="AR14" i="22"/>
  <c r="AQ35" i="22"/>
  <c r="AJ35" i="22"/>
  <c r="AQ34" i="22"/>
  <c r="AJ34" i="22"/>
  <c r="AU10" i="22"/>
  <c r="AN10" i="22"/>
  <c r="AQ23" i="22"/>
  <c r="AJ23" i="22"/>
  <c r="AU28" i="22"/>
  <c r="AN28" i="22"/>
  <c r="AQ18" i="22"/>
  <c r="AJ18" i="22"/>
  <c r="AK15" i="22"/>
  <c r="AR15" i="22"/>
  <c r="AU35" i="22"/>
  <c r="AN35" i="22"/>
  <c r="AM24" i="22"/>
  <c r="AT24" i="22"/>
  <c r="AI10" i="22"/>
  <c r="AP10" i="22"/>
  <c r="AO9" i="22"/>
  <c r="AH9" i="22"/>
  <c r="AI21" i="22"/>
  <c r="AP21" i="22"/>
  <c r="AI22" i="22"/>
  <c r="AP22" i="22"/>
  <c r="AS14" i="22"/>
  <c r="AL14" i="22"/>
  <c r="AJ11" i="22"/>
  <c r="AQ11" i="22"/>
  <c r="AQ27" i="22"/>
  <c r="AJ27" i="22"/>
  <c r="AQ10" i="22"/>
  <c r="AJ10" i="22"/>
  <c r="AI12" i="22"/>
  <c r="AP12" i="22"/>
  <c r="AR12" i="22"/>
  <c r="AK12" i="22"/>
  <c r="AI23" i="8"/>
  <c r="AP23" i="8"/>
  <c r="AJ18" i="8"/>
  <c r="AQ18" i="8"/>
  <c r="AI27" i="8"/>
  <c r="AP27" i="8"/>
  <c r="AJ22" i="8"/>
  <c r="AQ22" i="8"/>
  <c r="AI20" i="9"/>
  <c r="AP20" i="9"/>
  <c r="AO12" i="9"/>
  <c r="AH12" i="9"/>
  <c r="AH19" i="9"/>
  <c r="AO19" i="9"/>
  <c r="AK32" i="9"/>
  <c r="AR32" i="9"/>
  <c r="AR20" i="9"/>
  <c r="AK20" i="9"/>
  <c r="AK34" i="9"/>
  <c r="AR34" i="9"/>
  <c r="AK13" i="10"/>
  <c r="AR13" i="10"/>
  <c r="AJ20" i="8"/>
  <c r="AQ20" i="8"/>
  <c r="AU29" i="9"/>
  <c r="AN29" i="9"/>
  <c r="AQ21" i="9"/>
  <c r="AJ21" i="9"/>
  <c r="AM29" i="8"/>
  <c r="AT29" i="8"/>
  <c r="AM15" i="8"/>
  <c r="AT15" i="8"/>
  <c r="AR25" i="8"/>
  <c r="AK25" i="8"/>
  <c r="AL12" i="8"/>
  <c r="AS12" i="8"/>
  <c r="AM25" i="9"/>
  <c r="AT25" i="9"/>
  <c r="AM36" i="9"/>
  <c r="AT36" i="9"/>
  <c r="AU21" i="9"/>
  <c r="AN21" i="9"/>
  <c r="AL33" i="8"/>
  <c r="AS33" i="8"/>
  <c r="AL21" i="8"/>
  <c r="AS21" i="8"/>
  <c r="AK18" i="8"/>
  <c r="AR18" i="8"/>
  <c r="AK30" i="8"/>
  <c r="AR30" i="8"/>
  <c r="AT20" i="8"/>
  <c r="AM20" i="8"/>
  <c r="AK26" i="9"/>
  <c r="AR26" i="9"/>
  <c r="AO36" i="9"/>
  <c r="AH36" i="9"/>
  <c r="AN32" i="9"/>
  <c r="AU32" i="9"/>
  <c r="AJ20" i="9"/>
  <c r="AQ20" i="9"/>
  <c r="AO16" i="9"/>
  <c r="AH16" i="9"/>
  <c r="AH13" i="10"/>
  <c r="AO13" i="10"/>
  <c r="AQ15" i="10"/>
  <c r="AJ15" i="10"/>
  <c r="AI26" i="9"/>
  <c r="AP26" i="9"/>
  <c r="AH23" i="9"/>
  <c r="AO23" i="9"/>
  <c r="AN26" i="8"/>
  <c r="AU26" i="8"/>
  <c r="AN18" i="8"/>
  <c r="AU18" i="8"/>
  <c r="AU33" i="8"/>
  <c r="AN33" i="8"/>
  <c r="AS22" i="8"/>
  <c r="AL22" i="8"/>
  <c r="AL23" i="8"/>
  <c r="AS23" i="8"/>
  <c r="AQ27" i="8"/>
  <c r="AJ27" i="8"/>
  <c r="AI20" i="8"/>
  <c r="AP20" i="8"/>
  <c r="AU31" i="9"/>
  <c r="AN31" i="9"/>
  <c r="AI29" i="9"/>
  <c r="AP29" i="9"/>
  <c r="AK35" i="9"/>
  <c r="AR35" i="9"/>
  <c r="AI32" i="9"/>
  <c r="AP32" i="9"/>
  <c r="AN20" i="9"/>
  <c r="AU20" i="9"/>
  <c r="AM16" i="9"/>
  <c r="AT16" i="9"/>
  <c r="AU13" i="10"/>
  <c r="AN13" i="10"/>
  <c r="AM23" i="10"/>
  <c r="AT23" i="10"/>
  <c r="AK33" i="10"/>
  <c r="AR33" i="10"/>
  <c r="AM17" i="10"/>
  <c r="AT17" i="10"/>
  <c r="AJ32" i="10"/>
  <c r="AQ32" i="10"/>
  <c r="AL25" i="10"/>
  <c r="AS25" i="10"/>
  <c r="AK27" i="10"/>
  <c r="AR27" i="10"/>
  <c r="AP13" i="11"/>
  <c r="AI13" i="11"/>
  <c r="AN31" i="11"/>
  <c r="AU31" i="11"/>
  <c r="AR24" i="11"/>
  <c r="AK24" i="11"/>
  <c r="AP19" i="11"/>
  <c r="AI19" i="11"/>
  <c r="AI30" i="10"/>
  <c r="AP30" i="10"/>
  <c r="AO10" i="10"/>
  <c r="AH10" i="10"/>
  <c r="AQ29" i="10"/>
  <c r="AJ29" i="10"/>
  <c r="AL27" i="10"/>
  <c r="AS27" i="10"/>
  <c r="AR13" i="11"/>
  <c r="AK13" i="11"/>
  <c r="AL23" i="11"/>
  <c r="AS23" i="11"/>
  <c r="AN28" i="11"/>
  <c r="AU28" i="11"/>
  <c r="AN11" i="11"/>
  <c r="AU11" i="11"/>
  <c r="AT12" i="11"/>
  <c r="AM12" i="11"/>
  <c r="AI19" i="10"/>
  <c r="AP19" i="10"/>
  <c r="AK30" i="10"/>
  <c r="AR30" i="10"/>
  <c r="AK17" i="10"/>
  <c r="AR17" i="10"/>
  <c r="AJ26" i="10"/>
  <c r="AQ26" i="10"/>
  <c r="AM24" i="10"/>
  <c r="AT24" i="10"/>
  <c r="AH34" i="11"/>
  <c r="AO34" i="11"/>
  <c r="AH26" i="11"/>
  <c r="AO26" i="11"/>
  <c r="AP24" i="11"/>
  <c r="AI24" i="11"/>
  <c r="AP15" i="11"/>
  <c r="AI15" i="11"/>
  <c r="AH19" i="10"/>
  <c r="AO19" i="10"/>
  <c r="AQ35" i="10"/>
  <c r="AJ35" i="10"/>
  <c r="AI10" i="10"/>
  <c r="AP10" i="10"/>
  <c r="AO22" i="10"/>
  <c r="AH22" i="10"/>
  <c r="AM14" i="10"/>
  <c r="AT14" i="10"/>
  <c r="AJ36" i="10"/>
  <c r="AQ36" i="10"/>
  <c r="AL13" i="11"/>
  <c r="AS13" i="11"/>
  <c r="AN23" i="11"/>
  <c r="AU23" i="11"/>
  <c r="AM28" i="11"/>
  <c r="AT28" i="11"/>
  <c r="AR11" i="11"/>
  <c r="AK11" i="11"/>
  <c r="AL25" i="11"/>
  <c r="AS25" i="11"/>
  <c r="AT36" i="11"/>
  <c r="AM36" i="11"/>
  <c r="AL16" i="11"/>
  <c r="AS16" i="11"/>
  <c r="AH21" i="12"/>
  <c r="AO21" i="12"/>
  <c r="AP18" i="12"/>
  <c r="AI18" i="12"/>
  <c r="AJ17" i="12"/>
  <c r="AQ17" i="12"/>
  <c r="AP30" i="12"/>
  <c r="AI30" i="12"/>
  <c r="AT11" i="12"/>
  <c r="AM11" i="12"/>
  <c r="AR10" i="12"/>
  <c r="AK10" i="12"/>
  <c r="AR27" i="13"/>
  <c r="AK27" i="13"/>
  <c r="AT21" i="13"/>
  <c r="AM21" i="13"/>
  <c r="AP35" i="11"/>
  <c r="AI35" i="11"/>
  <c r="AJ28" i="12"/>
  <c r="AQ28" i="12"/>
  <c r="AT32" i="12"/>
  <c r="AM32" i="12"/>
  <c r="AR24" i="12"/>
  <c r="AK24" i="12"/>
  <c r="AP26" i="12"/>
  <c r="AI26" i="12"/>
  <c r="AO12" i="12"/>
  <c r="AH12" i="12"/>
  <c r="AT13" i="12"/>
  <c r="AM13" i="12"/>
  <c r="AJ14" i="12"/>
  <c r="AQ14" i="12"/>
  <c r="AJ23" i="13"/>
  <c r="AQ23" i="13"/>
  <c r="AL22" i="13"/>
  <c r="AS22" i="13"/>
  <c r="AM35" i="11"/>
  <c r="AT35" i="11"/>
  <c r="AH10" i="8"/>
  <c r="AO10" i="8"/>
  <c r="AH22" i="12"/>
  <c r="AO22" i="12"/>
  <c r="AT26" i="12"/>
  <c r="AM26" i="12"/>
  <c r="AH9" i="12"/>
  <c r="AO9" i="12"/>
  <c r="AH13" i="12"/>
  <c r="AO13" i="12"/>
  <c r="AH15" i="12"/>
  <c r="AO15" i="12"/>
  <c r="AP14" i="12"/>
  <c r="AI14" i="12"/>
  <c r="AJ27" i="13"/>
  <c r="AQ27" i="13"/>
  <c r="AS21" i="13"/>
  <c r="AL21" i="13"/>
  <c r="AH33" i="11"/>
  <c r="AO33" i="11"/>
  <c r="AH16" i="11"/>
  <c r="AO16" i="11"/>
  <c r="AP28" i="12"/>
  <c r="AI28" i="12"/>
  <c r="AH24" i="12"/>
  <c r="AO24" i="12"/>
  <c r="AT34" i="12"/>
  <c r="AM34" i="12"/>
  <c r="AL11" i="12"/>
  <c r="AS11" i="12"/>
  <c r="AH10" i="13"/>
  <c r="AO10" i="13"/>
  <c r="AN30" i="13"/>
  <c r="AU30" i="13"/>
  <c r="AR20" i="13"/>
  <c r="AK20" i="13"/>
  <c r="AJ34" i="13"/>
  <c r="AQ34" i="13"/>
  <c r="AR11" i="14"/>
  <c r="AK11" i="14"/>
  <c r="AS24" i="14"/>
  <c r="AL24" i="14"/>
  <c r="AU13" i="14"/>
  <c r="AN13" i="14"/>
  <c r="AN10" i="14"/>
  <c r="AU10" i="14"/>
  <c r="AH35" i="13"/>
  <c r="AO35" i="13"/>
  <c r="AL9" i="13"/>
  <c r="AS9" i="13"/>
  <c r="AQ25" i="14"/>
  <c r="AJ25" i="14"/>
  <c r="AJ20" i="14"/>
  <c r="AQ20" i="14"/>
  <c r="AJ22" i="14"/>
  <c r="AQ22" i="14"/>
  <c r="AT19" i="13"/>
  <c r="AM19" i="13"/>
  <c r="AT34" i="13"/>
  <c r="AM34" i="13"/>
  <c r="AK21" i="14"/>
  <c r="AR21" i="14"/>
  <c r="AN36" i="14"/>
  <c r="AU36" i="14"/>
  <c r="AM26" i="14"/>
  <c r="AT26" i="14"/>
  <c r="AS14" i="12"/>
  <c r="AL14" i="12"/>
  <c r="AJ31" i="13"/>
  <c r="AQ31" i="13"/>
  <c r="AI33" i="14"/>
  <c r="AP33" i="14"/>
  <c r="AI28" i="14"/>
  <c r="AP28" i="14"/>
  <c r="AR13" i="14"/>
  <c r="AK13" i="14"/>
  <c r="AI22" i="14"/>
  <c r="AP22" i="14"/>
  <c r="AN24" i="7"/>
  <c r="AU24" i="7"/>
  <c r="AR30" i="7"/>
  <c r="AK30" i="7"/>
  <c r="AN18" i="14"/>
  <c r="AU18" i="14"/>
  <c r="AJ26" i="7"/>
  <c r="AQ26" i="7"/>
  <c r="AM31" i="8"/>
  <c r="AT31" i="8"/>
  <c r="AJ29" i="7"/>
  <c r="AQ29" i="7"/>
  <c r="AM32" i="7"/>
  <c r="AT32" i="7"/>
  <c r="AK19" i="7"/>
  <c r="AR19" i="7"/>
  <c r="AH30" i="7"/>
  <c r="AO30" i="7"/>
  <c r="AM24" i="7"/>
  <c r="AT24" i="7"/>
  <c r="AH28" i="7"/>
  <c r="AO28" i="7"/>
  <c r="AH31" i="7"/>
  <c r="AO31" i="7"/>
  <c r="AR14" i="12"/>
  <c r="AK14" i="12"/>
  <c r="AJ15" i="7"/>
  <c r="AQ15" i="7"/>
  <c r="AH14" i="7"/>
  <c r="AO14" i="7"/>
  <c r="AH11" i="7"/>
  <c r="AO11" i="7"/>
  <c r="AJ14" i="8"/>
  <c r="AQ14" i="8"/>
  <c r="AT24" i="8"/>
  <c r="AM24" i="8"/>
  <c r="AO34" i="8"/>
  <c r="AH34" i="8"/>
  <c r="AQ23" i="8"/>
  <c r="AJ23" i="8"/>
  <c r="AJ36" i="8"/>
  <c r="AQ36" i="8"/>
  <c r="AI19" i="8"/>
  <c r="AP19" i="8"/>
  <c r="AO28" i="8"/>
  <c r="AH28" i="8"/>
  <c r="AI28" i="9"/>
  <c r="AP28" i="9"/>
  <c r="AJ24" i="9"/>
  <c r="AQ24" i="9"/>
  <c r="AJ12" i="9"/>
  <c r="AQ12" i="9"/>
  <c r="AS30" i="9"/>
  <c r="AL30" i="9"/>
  <c r="AP11" i="9"/>
  <c r="AI11" i="9"/>
  <c r="AO16" i="10"/>
  <c r="AH16" i="10"/>
  <c r="AM28" i="9"/>
  <c r="AT28" i="9"/>
  <c r="AL14" i="9"/>
  <c r="AS14" i="9"/>
  <c r="AN24" i="9"/>
  <c r="AU24" i="9"/>
  <c r="AN12" i="9"/>
  <c r="AU12" i="9"/>
  <c r="AM34" i="9"/>
  <c r="AT34" i="9"/>
  <c r="AU11" i="9"/>
  <c r="AN11" i="9"/>
  <c r="AK20" i="10"/>
  <c r="AR20" i="10"/>
  <c r="AU23" i="10"/>
  <c r="AN23" i="10"/>
  <c r="AJ30" i="8"/>
  <c r="AQ30" i="8"/>
  <c r="AK16" i="8"/>
  <c r="AR16" i="8"/>
  <c r="AO26" i="9"/>
  <c r="AH26" i="9"/>
  <c r="AH37" i="9"/>
  <c r="AO37" i="9"/>
  <c r="AH27" i="9"/>
  <c r="AO27" i="9"/>
  <c r="AQ17" i="9"/>
  <c r="AJ17" i="9"/>
  <c r="AN32" i="8"/>
  <c r="AU32" i="8"/>
  <c r="AM21" i="8"/>
  <c r="AT21" i="8"/>
  <c r="AS18" i="8"/>
  <c r="AL18" i="8"/>
  <c r="AS34" i="8"/>
  <c r="AL34" i="8"/>
  <c r="AK35" i="8"/>
  <c r="AR35" i="8"/>
  <c r="AP11" i="8"/>
  <c r="AI11" i="8"/>
  <c r="AM16" i="8"/>
  <c r="AT16" i="8"/>
  <c r="AK13" i="8"/>
  <c r="AR13" i="8"/>
  <c r="AM26" i="9"/>
  <c r="AT26" i="9"/>
  <c r="AU25" i="9"/>
  <c r="AN25" i="9"/>
  <c r="AU37" i="9"/>
  <c r="AN37" i="9"/>
  <c r="AK36" i="9"/>
  <c r="AR36" i="9"/>
  <c r="AL27" i="9"/>
  <c r="AS27" i="9"/>
  <c r="AL17" i="9"/>
  <c r="AS17" i="9"/>
  <c r="AH19" i="8"/>
  <c r="AO19" i="8"/>
  <c r="AQ33" i="8"/>
  <c r="AJ33" i="8"/>
  <c r="AO22" i="8"/>
  <c r="AH22" i="8"/>
  <c r="AQ21" i="8"/>
  <c r="AJ21" i="8"/>
  <c r="AP28" i="8"/>
  <c r="AI28" i="8"/>
  <c r="AI18" i="8"/>
  <c r="AP18" i="8"/>
  <c r="AH27" i="8"/>
  <c r="AO27" i="8"/>
  <c r="AP30" i="8"/>
  <c r="AI30" i="8"/>
  <c r="AI25" i="8"/>
  <c r="AP25" i="8"/>
  <c r="AJ16" i="8"/>
  <c r="AQ16" i="8"/>
  <c r="AP13" i="8"/>
  <c r="AI13" i="8"/>
  <c r="AJ26" i="9"/>
  <c r="AQ26" i="9"/>
  <c r="AI37" i="9"/>
  <c r="AP37" i="9"/>
  <c r="AI35" i="9"/>
  <c r="AP35" i="9"/>
  <c r="AI21" i="9"/>
  <c r="AP21" i="9"/>
  <c r="AO32" i="9"/>
  <c r="AH32" i="9"/>
  <c r="AJ18" i="9"/>
  <c r="AQ18" i="9"/>
  <c r="AH20" i="9"/>
  <c r="AO20" i="9"/>
  <c r="AP15" i="9"/>
  <c r="AI15" i="9"/>
  <c r="AS34" i="9"/>
  <c r="AL34" i="9"/>
  <c r="AP19" i="9"/>
  <c r="AI19" i="9"/>
  <c r="AS20" i="10"/>
  <c r="AL20" i="10"/>
  <c r="AI15" i="8"/>
  <c r="AP15" i="8"/>
  <c r="AO20" i="8"/>
  <c r="AH20" i="8"/>
  <c r="AO22" i="9"/>
  <c r="AH22" i="9"/>
  <c r="AQ33" i="9"/>
  <c r="AJ33" i="9"/>
  <c r="AH17" i="9"/>
  <c r="AO17" i="9"/>
  <c r="AR33" i="8"/>
  <c r="AK33" i="8"/>
  <c r="AN22" i="8"/>
  <c r="AU22" i="8"/>
  <c r="AM23" i="8"/>
  <c r="AT23" i="8"/>
  <c r="AK27" i="8"/>
  <c r="AR27" i="8"/>
  <c r="AL37" i="8"/>
  <c r="AS37" i="8"/>
  <c r="AI36" i="8"/>
  <c r="AP36" i="8"/>
  <c r="AI26" i="8"/>
  <c r="AP26" i="8"/>
  <c r="AL29" i="8"/>
  <c r="AS29" i="8"/>
  <c r="AH17" i="8"/>
  <c r="AO17" i="8"/>
  <c r="AM28" i="8"/>
  <c r="AT28" i="8"/>
  <c r="AM18" i="8"/>
  <c r="AT18" i="8"/>
  <c r="AL27" i="8"/>
  <c r="AS27" i="8"/>
  <c r="AT34" i="8"/>
  <c r="AM34" i="8"/>
  <c r="AU25" i="8"/>
  <c r="AN25" i="8"/>
  <c r="AK20" i="8"/>
  <c r="AR20" i="8"/>
  <c r="AJ13" i="8"/>
  <c r="AQ13" i="8"/>
  <c r="AM31" i="9"/>
  <c r="AT31" i="9"/>
  <c r="AU22" i="9"/>
  <c r="AN22" i="9"/>
  <c r="AK29" i="9"/>
  <c r="AR29" i="9"/>
  <c r="AK33" i="9"/>
  <c r="AR33" i="9"/>
  <c r="AM35" i="9"/>
  <c r="AT35" i="9"/>
  <c r="AM23" i="9"/>
  <c r="AT23" i="9"/>
  <c r="AK17" i="9"/>
  <c r="AR17" i="9"/>
  <c r="AS32" i="9"/>
  <c r="AL32" i="9"/>
  <c r="AN18" i="9"/>
  <c r="AU18" i="9"/>
  <c r="AS20" i="9"/>
  <c r="AL20" i="9"/>
  <c r="AT15" i="9"/>
  <c r="AM15" i="9"/>
  <c r="AL16" i="9"/>
  <c r="AS16" i="9"/>
  <c r="AK19" i="9"/>
  <c r="AR19" i="9"/>
  <c r="AL13" i="10"/>
  <c r="AS13" i="10"/>
  <c r="AI15" i="10"/>
  <c r="AP15" i="10"/>
  <c r="AM15" i="10"/>
  <c r="AT15" i="10"/>
  <c r="AS30" i="10"/>
  <c r="AL30" i="10"/>
  <c r="AR35" i="10"/>
  <c r="AK35" i="10"/>
  <c r="AH21" i="10"/>
  <c r="AO21" i="10"/>
  <c r="AM10" i="10"/>
  <c r="AT10" i="10"/>
  <c r="AI26" i="10"/>
  <c r="AP26" i="10"/>
  <c r="AH37" i="10"/>
  <c r="AO37" i="10"/>
  <c r="AU25" i="10"/>
  <c r="AN25" i="10"/>
  <c r="AQ31" i="10"/>
  <c r="AJ31" i="10"/>
  <c r="AH27" i="10"/>
  <c r="AO27" i="10"/>
  <c r="AH29" i="11"/>
  <c r="AO29" i="11"/>
  <c r="AH13" i="11"/>
  <c r="AO13" i="11"/>
  <c r="AP27" i="11"/>
  <c r="AI27" i="11"/>
  <c r="AH31" i="11"/>
  <c r="AO31" i="11"/>
  <c r="AJ22" i="11"/>
  <c r="AQ22" i="11"/>
  <c r="AH24" i="11"/>
  <c r="AO24" i="11"/>
  <c r="AH18" i="11"/>
  <c r="AO18" i="11"/>
  <c r="AJ25" i="11"/>
  <c r="AQ25" i="11"/>
  <c r="AL37" i="11"/>
  <c r="AS37" i="11"/>
  <c r="AH33" i="10"/>
  <c r="AO33" i="10"/>
  <c r="AQ21" i="10"/>
  <c r="AJ21" i="10"/>
  <c r="AJ10" i="10"/>
  <c r="AQ10" i="10"/>
  <c r="AK32" i="10"/>
  <c r="AR32" i="10"/>
  <c r="AP37" i="10"/>
  <c r="AI37" i="10"/>
  <c r="AH25" i="10"/>
  <c r="AO25" i="10"/>
  <c r="AK31" i="10"/>
  <c r="AR31" i="10"/>
  <c r="AJ24" i="10"/>
  <c r="AQ24" i="10"/>
  <c r="AL29" i="11"/>
  <c r="AS29" i="11"/>
  <c r="AT13" i="11"/>
  <c r="AM13" i="11"/>
  <c r="AT30" i="11"/>
  <c r="AM30" i="11"/>
  <c r="AT23" i="11"/>
  <c r="AM23" i="11"/>
  <c r="AN26" i="11"/>
  <c r="AU26" i="11"/>
  <c r="AS28" i="11"/>
  <c r="AL28" i="11"/>
  <c r="AN18" i="11"/>
  <c r="AU18" i="11"/>
  <c r="AT19" i="11"/>
  <c r="AM19" i="11"/>
  <c r="AN15" i="11"/>
  <c r="AU15" i="11"/>
  <c r="AI37" i="11"/>
  <c r="AP37" i="11"/>
  <c r="AU19" i="10"/>
  <c r="AN19" i="10"/>
  <c r="AM34" i="10"/>
  <c r="AT34" i="10"/>
  <c r="AM33" i="10"/>
  <c r="AT33" i="10"/>
  <c r="AN28" i="10"/>
  <c r="AU28" i="10"/>
  <c r="AL17" i="10"/>
  <c r="AS17" i="10"/>
  <c r="AI32" i="10"/>
  <c r="AP32" i="10"/>
  <c r="AS22" i="10"/>
  <c r="AL22" i="10"/>
  <c r="AM25" i="10"/>
  <c r="AT25" i="10"/>
  <c r="AH36" i="10"/>
  <c r="AO36" i="10"/>
  <c r="AO24" i="10"/>
  <c r="AH24" i="10"/>
  <c r="AH17" i="11"/>
  <c r="AO17" i="11"/>
  <c r="AJ34" i="11"/>
  <c r="AQ34" i="11"/>
  <c r="AQ27" i="11"/>
  <c r="AJ27" i="11"/>
  <c r="AH22" i="11"/>
  <c r="AO22" i="11"/>
  <c r="AH21" i="11"/>
  <c r="AO21" i="11"/>
  <c r="AH19" i="11"/>
  <c r="AO19" i="11"/>
  <c r="AH15" i="11"/>
  <c r="AO15" i="11"/>
  <c r="AJ20" i="10"/>
  <c r="AQ20" i="10"/>
  <c r="AL23" i="10"/>
  <c r="AS23" i="10"/>
  <c r="AJ34" i="10"/>
  <c r="AQ34" i="10"/>
  <c r="AP35" i="10"/>
  <c r="AI35" i="10"/>
  <c r="AU21" i="10"/>
  <c r="AN21" i="10"/>
  <c r="AK10" i="10"/>
  <c r="AR10" i="10"/>
  <c r="AS32" i="10"/>
  <c r="AL32" i="10"/>
  <c r="AN22" i="10"/>
  <c r="AU22" i="10"/>
  <c r="AK29" i="10"/>
  <c r="AR29" i="10"/>
  <c r="AK14" i="10"/>
  <c r="AR14" i="10"/>
  <c r="AL36" i="10"/>
  <c r="AS36" i="10"/>
  <c r="AS24" i="10"/>
  <c r="AL24" i="10"/>
  <c r="AR29" i="11"/>
  <c r="AK29" i="11"/>
  <c r="AN13" i="11"/>
  <c r="AU13" i="11"/>
  <c r="AL27" i="11"/>
  <c r="AS27" i="11"/>
  <c r="AR31" i="11"/>
  <c r="AK31" i="11"/>
  <c r="AL22" i="11"/>
  <c r="AS22" i="11"/>
  <c r="AN24" i="11"/>
  <c r="AU24" i="11"/>
  <c r="AR18" i="11"/>
  <c r="AK18" i="11"/>
  <c r="AN19" i="11"/>
  <c r="AU19" i="11"/>
  <c r="AJ15" i="11"/>
  <c r="AQ15" i="11"/>
  <c r="AN37" i="11"/>
  <c r="AU37" i="11"/>
  <c r="AK36" i="11"/>
  <c r="AR36" i="11"/>
  <c r="AL35" i="11"/>
  <c r="AS35" i="11"/>
  <c r="AN16" i="11"/>
  <c r="AU16" i="11"/>
  <c r="AN10" i="8"/>
  <c r="AU10" i="8"/>
  <c r="AH20" i="12"/>
  <c r="AO20" i="12"/>
  <c r="AP32" i="12"/>
  <c r="AI32" i="12"/>
  <c r="AQ35" i="12"/>
  <c r="AJ35" i="12"/>
  <c r="AL24" i="12"/>
  <c r="AS24" i="12"/>
  <c r="AJ26" i="12"/>
  <c r="AQ26" i="12"/>
  <c r="AH17" i="12"/>
  <c r="AO17" i="12"/>
  <c r="AR34" i="12"/>
  <c r="AK34" i="12"/>
  <c r="AH27" i="12"/>
  <c r="AO27" i="12"/>
  <c r="AO16" i="12"/>
  <c r="AH16" i="12"/>
  <c r="AJ11" i="12"/>
  <c r="AQ11" i="12"/>
  <c r="AR33" i="12"/>
  <c r="AK33" i="12"/>
  <c r="AK32" i="13"/>
  <c r="AR32" i="13"/>
  <c r="AN33" i="13"/>
  <c r="AU33" i="13"/>
  <c r="AN23" i="13"/>
  <c r="AU23" i="13"/>
  <c r="AT26" i="13"/>
  <c r="AM26" i="13"/>
  <c r="AL25" i="13"/>
  <c r="AS25" i="13"/>
  <c r="AH36" i="11"/>
  <c r="AO36" i="11"/>
  <c r="AP20" i="11"/>
  <c r="AI20" i="11"/>
  <c r="AJ10" i="8"/>
  <c r="AQ10" i="8"/>
  <c r="AR28" i="12"/>
  <c r="AK28" i="12"/>
  <c r="AR22" i="12"/>
  <c r="AK22" i="12"/>
  <c r="AL32" i="12"/>
  <c r="AS32" i="12"/>
  <c r="AM35" i="12"/>
  <c r="AT35" i="12"/>
  <c r="AT24" i="12"/>
  <c r="AM24" i="12"/>
  <c r="AR26" i="12"/>
  <c r="AK26" i="12"/>
  <c r="AL25" i="12"/>
  <c r="AS25" i="12"/>
  <c r="AT12" i="12"/>
  <c r="AM12" i="12"/>
  <c r="AR30" i="12"/>
  <c r="AK30" i="12"/>
  <c r="AL16" i="12"/>
  <c r="AS16" i="12"/>
  <c r="AU11" i="12"/>
  <c r="AN11" i="12"/>
  <c r="AP33" i="12"/>
  <c r="AI33" i="12"/>
  <c r="AL32" i="13"/>
  <c r="AS32" i="13"/>
  <c r="AH33" i="13"/>
  <c r="AO33" i="13"/>
  <c r="AI10" i="13"/>
  <c r="AP10" i="13"/>
  <c r="AJ25" i="13"/>
  <c r="AQ25" i="13"/>
  <c r="AT33" i="11"/>
  <c r="AM33" i="11"/>
  <c r="AN32" i="11"/>
  <c r="AU32" i="11"/>
  <c r="AT20" i="11"/>
  <c r="AM20" i="11"/>
  <c r="AJ14" i="11"/>
  <c r="AQ14" i="11"/>
  <c r="AM10" i="8"/>
  <c r="AT10" i="8"/>
  <c r="AJ20" i="12"/>
  <c r="AQ20" i="12"/>
  <c r="AP21" i="12"/>
  <c r="AI21" i="12"/>
  <c r="AH18" i="12"/>
  <c r="AO18" i="12"/>
  <c r="AH26" i="12"/>
  <c r="AO26" i="12"/>
  <c r="AP25" i="12"/>
  <c r="AI25" i="12"/>
  <c r="AP9" i="12"/>
  <c r="AI9" i="12"/>
  <c r="AJ30" i="12"/>
  <c r="AQ30" i="12"/>
  <c r="AQ13" i="12"/>
  <c r="AJ13" i="12"/>
  <c r="AP11" i="12"/>
  <c r="AI11" i="12"/>
  <c r="AN33" i="12"/>
  <c r="AU33" i="12"/>
  <c r="AH32" i="13"/>
  <c r="AO32" i="13"/>
  <c r="AR33" i="13"/>
  <c r="AK33" i="13"/>
  <c r="AT23" i="13"/>
  <c r="AM23" i="13"/>
  <c r="AN26" i="13"/>
  <c r="AU26" i="13"/>
  <c r="AH25" i="13"/>
  <c r="AO25" i="13"/>
  <c r="AH22" i="13"/>
  <c r="AO22" i="13"/>
  <c r="AJ33" i="11"/>
  <c r="AQ33" i="11"/>
  <c r="AH35" i="11"/>
  <c r="AO35" i="11"/>
  <c r="AJ16" i="11"/>
  <c r="AQ16" i="11"/>
  <c r="AI10" i="8"/>
  <c r="AP10" i="8"/>
  <c r="AL28" i="12"/>
  <c r="AS28" i="12"/>
  <c r="AL22" i="12"/>
  <c r="AS22" i="12"/>
  <c r="AN32" i="12"/>
  <c r="AU32" i="12"/>
  <c r="AR35" i="12"/>
  <c r="AK35" i="12"/>
  <c r="AN24" i="12"/>
  <c r="AU24" i="12"/>
  <c r="AL26" i="12"/>
  <c r="AS26" i="12"/>
  <c r="AT25" i="12"/>
  <c r="AM25" i="12"/>
  <c r="AR12" i="12"/>
  <c r="AK12" i="12"/>
  <c r="AL34" i="12"/>
  <c r="AS34" i="12"/>
  <c r="AL13" i="12"/>
  <c r="AS13" i="12"/>
  <c r="AU15" i="12"/>
  <c r="AN15" i="12"/>
  <c r="AP8" i="12"/>
  <c r="AI8" i="12"/>
  <c r="AJ28" i="13"/>
  <c r="AQ28" i="13"/>
  <c r="AP23" i="13"/>
  <c r="AI23" i="13"/>
  <c r="AP26" i="13"/>
  <c r="AI26" i="13"/>
  <c r="AP25" i="13"/>
  <c r="AI25" i="13"/>
  <c r="AL17" i="13"/>
  <c r="AS17" i="13"/>
  <c r="AK30" i="13"/>
  <c r="AR30" i="13"/>
  <c r="AN35" i="13"/>
  <c r="AU35" i="13"/>
  <c r="AT20" i="13"/>
  <c r="AM20" i="13"/>
  <c r="AM12" i="13"/>
  <c r="AT12" i="13"/>
  <c r="AN11" i="13"/>
  <c r="AU11" i="13"/>
  <c r="AK34" i="13"/>
  <c r="AR34" i="13"/>
  <c r="AS15" i="14"/>
  <c r="AL15" i="14"/>
  <c r="AU33" i="14"/>
  <c r="AN33" i="14"/>
  <c r="AL21" i="14"/>
  <c r="AS21" i="14"/>
  <c r="AM11" i="14"/>
  <c r="AT11" i="14"/>
  <c r="AL25" i="14"/>
  <c r="AS25" i="14"/>
  <c r="AM34" i="14"/>
  <c r="AT34" i="14"/>
  <c r="AK36" i="14"/>
  <c r="AR36" i="14"/>
  <c r="AM24" i="14"/>
  <c r="AT24" i="14"/>
  <c r="AM20" i="14"/>
  <c r="AT20" i="14"/>
  <c r="AK26" i="14"/>
  <c r="AR26" i="14"/>
  <c r="AH13" i="14"/>
  <c r="AO13" i="14"/>
  <c r="AL35" i="14"/>
  <c r="AS35" i="14"/>
  <c r="AU23" i="14"/>
  <c r="AN23" i="14"/>
  <c r="AL10" i="14"/>
  <c r="AS10" i="14"/>
  <c r="AP17" i="13"/>
  <c r="AI17" i="13"/>
  <c r="AH30" i="13"/>
  <c r="AO30" i="13"/>
  <c r="AH31" i="13"/>
  <c r="AO31" i="13"/>
  <c r="AH16" i="13"/>
  <c r="AO16" i="13"/>
  <c r="AP15" i="13"/>
  <c r="AI15" i="13"/>
  <c r="AP34" i="13"/>
  <c r="AI34" i="13"/>
  <c r="AI37" i="14"/>
  <c r="AP37" i="14"/>
  <c r="AQ21" i="14"/>
  <c r="AJ21" i="14"/>
  <c r="AH11" i="14"/>
  <c r="AO11" i="14"/>
  <c r="AI25" i="14"/>
  <c r="AP25" i="14"/>
  <c r="AJ36" i="14"/>
  <c r="AQ36" i="14"/>
  <c r="AJ24" i="14"/>
  <c r="AQ24" i="14"/>
  <c r="AQ16" i="14"/>
  <c r="AJ16" i="14"/>
  <c r="AJ13" i="14"/>
  <c r="AQ13" i="14"/>
  <c r="AI35" i="14"/>
  <c r="AP35" i="14"/>
  <c r="AO22" i="14"/>
  <c r="AH22" i="14"/>
  <c r="AU22" i="13"/>
  <c r="AN22" i="13"/>
  <c r="AL14" i="13"/>
  <c r="AS14" i="13"/>
  <c r="AL18" i="13"/>
  <c r="AS18" i="13"/>
  <c r="AR31" i="13"/>
  <c r="AK31" i="13"/>
  <c r="AK19" i="13"/>
  <c r="AR19" i="13"/>
  <c r="AN12" i="13"/>
  <c r="AU12" i="13"/>
  <c r="AK11" i="13"/>
  <c r="AR11" i="13"/>
  <c r="AL34" i="13"/>
  <c r="AS34" i="13"/>
  <c r="AK15" i="14"/>
  <c r="AR15" i="14"/>
  <c r="AK33" i="14"/>
  <c r="AR33" i="14"/>
  <c r="AM21" i="14"/>
  <c r="AT21" i="14"/>
  <c r="AN11" i="14"/>
  <c r="AU11" i="14"/>
  <c r="AM25" i="14"/>
  <c r="AT25" i="14"/>
  <c r="AN34" i="14"/>
  <c r="AU34" i="14"/>
  <c r="AS36" i="14"/>
  <c r="AL36" i="14"/>
  <c r="AN24" i="14"/>
  <c r="AU24" i="14"/>
  <c r="AN20" i="14"/>
  <c r="AU20" i="14"/>
  <c r="AS26" i="14"/>
  <c r="AL26" i="14"/>
  <c r="AK14" i="14"/>
  <c r="AR14" i="14"/>
  <c r="AL27" i="14"/>
  <c r="AS27" i="14"/>
  <c r="AK22" i="14"/>
  <c r="AR22" i="14"/>
  <c r="AL31" i="8"/>
  <c r="AS31" i="8"/>
  <c r="AH17" i="13"/>
  <c r="AO17" i="13"/>
  <c r="AM35" i="13"/>
  <c r="AT35" i="13"/>
  <c r="AI20" i="13"/>
  <c r="AP20" i="13"/>
  <c r="AI16" i="13"/>
  <c r="AP16" i="13"/>
  <c r="AJ15" i="13"/>
  <c r="AQ15" i="13"/>
  <c r="AN34" i="13"/>
  <c r="AU34" i="13"/>
  <c r="AO15" i="14"/>
  <c r="AH15" i="14"/>
  <c r="AQ33" i="14"/>
  <c r="AJ33" i="14"/>
  <c r="AI11" i="14"/>
  <c r="AP11" i="14"/>
  <c r="AH19" i="14"/>
  <c r="AO19" i="14"/>
  <c r="AI30" i="14"/>
  <c r="AP30" i="14"/>
  <c r="AO24" i="14"/>
  <c r="AH24" i="14"/>
  <c r="AI20" i="14"/>
  <c r="AP20" i="14"/>
  <c r="AJ12" i="14"/>
  <c r="AQ12" i="14"/>
  <c r="AI14" i="14"/>
  <c r="AP14" i="14"/>
  <c r="AQ27" i="14"/>
  <c r="AJ27" i="14"/>
  <c r="AK10" i="14"/>
  <c r="AR10" i="14"/>
  <c r="AJ30" i="7"/>
  <c r="AQ30" i="7"/>
  <c r="AI28" i="7"/>
  <c r="AP28" i="7"/>
  <c r="AN26" i="7"/>
  <c r="AU26" i="7"/>
  <c r="AN21" i="7"/>
  <c r="AU21" i="7"/>
  <c r="AL22" i="7"/>
  <c r="AS22" i="7"/>
  <c r="AR18" i="7"/>
  <c r="AK18" i="7"/>
  <c r="AI30" i="7"/>
  <c r="AP30" i="7"/>
  <c r="AH20" i="7"/>
  <c r="AO20" i="7"/>
  <c r="AL30" i="7"/>
  <c r="AS30" i="7"/>
  <c r="AJ18" i="10"/>
  <c r="AQ18" i="10"/>
  <c r="AN34" i="7"/>
  <c r="AU34" i="7"/>
  <c r="AJ18" i="7"/>
  <c r="AQ18" i="7"/>
  <c r="AM36" i="7"/>
  <c r="AT36" i="7"/>
  <c r="AI24" i="7"/>
  <c r="AP24" i="7"/>
  <c r="AI32" i="7"/>
  <c r="AP32" i="7"/>
  <c r="AH22" i="7"/>
  <c r="AO22" i="7"/>
  <c r="AI16" i="7"/>
  <c r="AP16" i="7"/>
  <c r="AP23" i="7"/>
  <c r="AI23" i="7"/>
  <c r="AK25" i="7"/>
  <c r="AR25" i="7"/>
  <c r="AS10" i="9"/>
  <c r="AL10" i="9"/>
  <c r="AK18" i="10"/>
  <c r="AR18" i="10"/>
  <c r="AK18" i="14"/>
  <c r="AR18" i="14"/>
  <c r="AL25" i="7"/>
  <c r="AS25" i="7"/>
  <c r="AJ37" i="7"/>
  <c r="AQ37" i="7"/>
  <c r="AH25" i="7"/>
  <c r="AO25" i="7"/>
  <c r="AR28" i="7"/>
  <c r="AK28" i="7"/>
  <c r="AH33" i="7"/>
  <c r="AO33" i="7"/>
  <c r="AL18" i="7"/>
  <c r="AS18" i="7"/>
  <c r="AL20" i="7"/>
  <c r="AS20" i="7"/>
  <c r="AP27" i="7"/>
  <c r="AI27" i="7"/>
  <c r="AT27" i="7"/>
  <c r="AM27" i="7"/>
  <c r="AH10" i="9"/>
  <c r="AO10" i="9"/>
  <c r="AK13" i="13"/>
  <c r="AR13" i="13"/>
  <c r="AL36" i="7"/>
  <c r="AS36" i="7"/>
  <c r="AM20" i="7"/>
  <c r="AT20" i="7"/>
  <c r="AP31" i="7"/>
  <c r="AI31" i="7"/>
  <c r="AK29" i="7"/>
  <c r="AR29" i="7"/>
  <c r="AI26" i="7"/>
  <c r="AP26" i="7"/>
  <c r="AK33" i="7"/>
  <c r="AR33" i="7"/>
  <c r="AP21" i="7"/>
  <c r="AI21" i="7"/>
  <c r="AH24" i="7"/>
  <c r="AO24" i="7"/>
  <c r="AL34" i="7"/>
  <c r="AS34" i="7"/>
  <c r="AM34" i="7"/>
  <c r="AT34" i="7"/>
  <c r="AM18" i="7"/>
  <c r="AT18" i="7"/>
  <c r="AN13" i="13"/>
  <c r="AU13" i="13"/>
  <c r="AT35" i="7"/>
  <c r="AM35" i="7"/>
  <c r="AN19" i="7"/>
  <c r="AU19" i="7"/>
  <c r="AM14" i="7"/>
  <c r="AT14" i="7"/>
  <c r="AR12" i="7"/>
  <c r="AK12" i="7"/>
  <c r="AT15" i="7"/>
  <c r="AM15" i="7"/>
  <c r="AK13" i="7"/>
  <c r="AR13" i="7"/>
  <c r="AP11" i="7"/>
  <c r="AI11" i="7"/>
  <c r="AH15" i="7"/>
  <c r="AO15" i="7"/>
  <c r="AM12" i="7"/>
  <c r="AT12" i="7"/>
  <c r="AI10" i="7"/>
  <c r="AP10" i="7"/>
  <c r="AJ14" i="7"/>
  <c r="AQ14" i="7"/>
  <c r="AH12" i="7"/>
  <c r="AO12" i="7"/>
  <c r="AT10" i="11"/>
  <c r="AM10" i="11"/>
  <c r="AJ10" i="11"/>
  <c r="AQ10" i="11"/>
  <c r="AR32" i="12"/>
  <c r="AK32" i="12"/>
  <c r="AN26" i="12"/>
  <c r="AU26" i="12"/>
  <c r="AN12" i="12"/>
  <c r="AU12" i="12"/>
  <c r="AR16" i="12"/>
  <c r="AK16" i="12"/>
  <c r="AL27" i="13"/>
  <c r="AS27" i="13"/>
  <c r="AK17" i="13"/>
  <c r="AR17" i="13"/>
  <c r="AM16" i="13"/>
  <c r="AT16" i="13"/>
  <c r="AU15" i="14"/>
  <c r="AN15" i="14"/>
  <c r="AU21" i="14"/>
  <c r="AN21" i="14"/>
  <c r="AM36" i="14"/>
  <c r="AT36" i="14"/>
  <c r="AJ26" i="14"/>
  <c r="AQ26" i="14"/>
  <c r="AL23" i="14"/>
  <c r="AS23" i="14"/>
  <c r="AJ30" i="13"/>
  <c r="AQ30" i="13"/>
  <c r="AJ12" i="13"/>
  <c r="AQ12" i="13"/>
  <c r="AO32" i="14"/>
  <c r="AH32" i="14"/>
  <c r="AJ30" i="14"/>
  <c r="AQ30" i="14"/>
  <c r="AP12" i="14"/>
  <c r="AI12" i="14"/>
  <c r="AL11" i="9"/>
  <c r="AS11" i="9"/>
  <c r="AJ18" i="13"/>
  <c r="AQ18" i="13"/>
  <c r="AL12" i="13"/>
  <c r="AS12" i="13"/>
  <c r="AQ15" i="14"/>
  <c r="AJ15" i="14"/>
  <c r="AL11" i="14"/>
  <c r="AS11" i="14"/>
  <c r="AK34" i="14"/>
  <c r="AR34" i="14"/>
  <c r="AS20" i="14"/>
  <c r="AL20" i="14"/>
  <c r="AM35" i="14"/>
  <c r="AT35" i="14"/>
  <c r="AJ17" i="13"/>
  <c r="AQ17" i="13"/>
  <c r="AL15" i="13"/>
  <c r="AS15" i="13"/>
  <c r="AM15" i="14"/>
  <c r="AT15" i="14"/>
  <c r="AI34" i="14"/>
  <c r="AP34" i="14"/>
  <c r="AN26" i="14"/>
  <c r="AU26" i="14"/>
  <c r="AT13" i="8"/>
  <c r="AM13" i="8"/>
  <c r="AL28" i="7"/>
  <c r="AS28" i="7"/>
  <c r="AR34" i="7"/>
  <c r="AK34" i="7"/>
  <c r="AI10" i="9"/>
  <c r="AP10" i="9"/>
  <c r="AL37" i="7"/>
  <c r="AS37" i="7"/>
  <c r="AJ24" i="7"/>
  <c r="AQ24" i="7"/>
  <c r="AM28" i="7"/>
  <c r="AT28" i="7"/>
  <c r="AJ18" i="14"/>
  <c r="AQ18" i="14"/>
  <c r="AJ31" i="7"/>
  <c r="AQ31" i="7"/>
  <c r="AT21" i="7"/>
  <c r="AM21" i="7"/>
  <c r="AO18" i="10"/>
  <c r="AH18" i="10"/>
  <c r="AJ34" i="7"/>
  <c r="AQ34" i="7"/>
  <c r="AL33" i="7"/>
  <c r="AS33" i="7"/>
  <c r="AL24" i="7"/>
  <c r="AS24" i="7"/>
  <c r="AI18" i="7"/>
  <c r="AP18" i="7"/>
  <c r="AN23" i="7"/>
  <c r="AU23" i="7"/>
  <c r="AR10" i="7"/>
  <c r="AK10" i="7"/>
  <c r="AL15" i="7"/>
  <c r="AS15" i="7"/>
  <c r="AN14" i="7"/>
  <c r="AU14" i="7"/>
  <c r="AN10" i="7"/>
  <c r="AU10" i="7"/>
  <c r="AJ28" i="8"/>
  <c r="AQ28" i="8"/>
  <c r="AI33" i="8"/>
  <c r="AP33" i="8"/>
  <c r="AI29" i="8"/>
  <c r="AP29" i="8"/>
  <c r="AL13" i="9"/>
  <c r="AS13" i="9"/>
  <c r="AI18" i="9"/>
  <c r="AP18" i="9"/>
  <c r="AN16" i="9"/>
  <c r="AU16" i="9"/>
  <c r="AK11" i="9"/>
  <c r="AR11" i="9"/>
  <c r="AK28" i="9"/>
  <c r="AR28" i="9"/>
  <c r="AK24" i="9"/>
  <c r="AR24" i="9"/>
  <c r="AJ16" i="9"/>
  <c r="AQ16" i="9"/>
  <c r="AH11" i="9"/>
  <c r="AO11" i="9"/>
  <c r="AN20" i="10"/>
  <c r="AU20" i="10"/>
  <c r="AO34" i="10"/>
  <c r="AH34" i="10"/>
  <c r="AH25" i="8"/>
  <c r="AO25" i="8"/>
  <c r="AH12" i="8"/>
  <c r="AO12" i="8"/>
  <c r="AP22" i="9"/>
  <c r="AI22" i="9"/>
  <c r="AM33" i="9"/>
  <c r="AT33" i="9"/>
  <c r="AK23" i="9"/>
  <c r="AR23" i="9"/>
  <c r="AR19" i="8"/>
  <c r="AK19" i="8"/>
  <c r="AT26" i="8"/>
  <c r="AM26" i="8"/>
  <c r="AM17" i="8"/>
  <c r="AT17" i="8"/>
  <c r="AN14" i="8"/>
  <c r="AU14" i="8"/>
  <c r="AN34" i="8"/>
  <c r="AU34" i="8"/>
  <c r="AM35" i="8"/>
  <c r="AT35" i="8"/>
  <c r="AT11" i="8"/>
  <c r="AM11" i="8"/>
  <c r="AS16" i="8"/>
  <c r="AL16" i="8"/>
  <c r="AU31" i="8"/>
  <c r="AN31" i="8"/>
  <c r="AK22" i="9"/>
  <c r="AR22" i="9"/>
  <c r="AH29" i="9"/>
  <c r="AO29" i="9"/>
  <c r="AH33" i="9"/>
  <c r="AO33" i="9"/>
  <c r="AU35" i="9"/>
  <c r="AN35" i="9"/>
  <c r="AL23" i="9"/>
  <c r="AS23" i="9"/>
  <c r="AN17" i="9"/>
  <c r="AU17" i="9"/>
  <c r="AH37" i="8"/>
  <c r="AO37" i="8"/>
  <c r="AT36" i="8"/>
  <c r="AM36" i="8"/>
  <c r="AH29" i="8"/>
  <c r="AO29" i="8"/>
  <c r="AI24" i="8"/>
  <c r="AP24" i="8"/>
  <c r="AR14" i="8"/>
  <c r="AK14" i="8"/>
  <c r="AL15" i="8"/>
  <c r="AS15" i="8"/>
  <c r="AQ35" i="8"/>
  <c r="AJ35" i="8"/>
  <c r="AH11" i="8"/>
  <c r="AO11" i="8"/>
  <c r="AM12" i="8"/>
  <c r="AT12" i="8"/>
  <c r="AK31" i="9"/>
  <c r="AR31" i="9"/>
  <c r="AQ22" i="9"/>
  <c r="AJ22" i="9"/>
  <c r="AI33" i="9"/>
  <c r="AP33" i="9"/>
  <c r="AI27" i="9"/>
  <c r="AP27" i="9"/>
  <c r="AP17" i="9"/>
  <c r="AI17" i="9"/>
  <c r="AJ28" i="9"/>
  <c r="AQ28" i="9"/>
  <c r="AO14" i="9"/>
  <c r="AH14" i="9"/>
  <c r="AI24" i="9"/>
  <c r="AP24" i="9"/>
  <c r="AI12" i="9"/>
  <c r="AP12" i="9"/>
  <c r="AJ34" i="9"/>
  <c r="AQ34" i="9"/>
  <c r="AT11" i="9"/>
  <c r="AM11" i="9"/>
  <c r="AK16" i="10"/>
  <c r="AR16" i="10"/>
  <c r="AO30" i="8"/>
  <c r="AH30" i="8"/>
  <c r="AO16" i="8"/>
  <c r="AH16" i="8"/>
  <c r="AQ25" i="9"/>
  <c r="AJ25" i="9"/>
  <c r="AQ35" i="9"/>
  <c r="AJ35" i="9"/>
  <c r="AM19" i="8"/>
  <c r="AT19" i="8"/>
  <c r="AS36" i="8"/>
  <c r="AL36" i="8"/>
  <c r="AK29" i="8"/>
  <c r="AR29" i="8"/>
  <c r="AN28" i="8"/>
  <c r="AU28" i="8"/>
  <c r="AQ15" i="8"/>
  <c r="AJ15" i="8"/>
  <c r="AU37" i="8"/>
  <c r="AN37" i="8"/>
  <c r="AK36" i="8"/>
  <c r="AR36" i="8"/>
  <c r="AS26" i="8"/>
  <c r="AL26" i="8"/>
  <c r="AU29" i="8"/>
  <c r="AN29" i="8"/>
  <c r="AU17" i="8"/>
  <c r="AN17" i="8"/>
  <c r="AK28" i="8"/>
  <c r="AR28" i="8"/>
  <c r="AM14" i="8"/>
  <c r="AT14" i="8"/>
  <c r="AU15" i="8"/>
  <c r="AN15" i="8"/>
  <c r="AM30" i="8"/>
  <c r="AT30" i="8"/>
  <c r="AM25" i="8"/>
  <c r="AT25" i="8"/>
  <c r="AI16" i="8"/>
  <c r="AP16" i="8"/>
  <c r="AH31" i="8"/>
  <c r="AO31" i="8"/>
  <c r="AS26" i="9"/>
  <c r="AL26" i="9"/>
  <c r="AL25" i="9"/>
  <c r="AS25" i="9"/>
  <c r="AM37" i="9"/>
  <c r="AT37" i="9"/>
  <c r="AN36" i="9"/>
  <c r="AU36" i="9"/>
  <c r="AK27" i="9"/>
  <c r="AR27" i="9"/>
  <c r="AM21" i="9"/>
  <c r="AT21" i="9"/>
  <c r="AP13" i="9"/>
  <c r="AI13" i="9"/>
  <c r="AN28" i="9"/>
  <c r="AU28" i="9"/>
  <c r="AM14" i="9"/>
  <c r="AT14" i="9"/>
  <c r="AM24" i="9"/>
  <c r="AT24" i="9"/>
  <c r="AM12" i="9"/>
  <c r="AT12" i="9"/>
  <c r="AN34" i="9"/>
  <c r="AU34" i="9"/>
  <c r="AT19" i="9"/>
  <c r="AM19" i="9"/>
  <c r="AI20" i="10"/>
  <c r="AP20" i="10"/>
  <c r="AK19" i="10"/>
  <c r="AR19" i="10"/>
  <c r="AK15" i="10"/>
  <c r="AR15" i="10"/>
  <c r="AN30" i="10"/>
  <c r="AU30" i="10"/>
  <c r="AT35" i="10"/>
  <c r="AM35" i="10"/>
  <c r="AK21" i="10"/>
  <c r="AR21" i="10"/>
  <c r="AJ12" i="10"/>
  <c r="AQ12" i="10"/>
  <c r="AK22" i="10"/>
  <c r="AR22" i="10"/>
  <c r="AH29" i="10"/>
  <c r="AO29" i="10"/>
  <c r="AO14" i="10"/>
  <c r="AH14" i="10"/>
  <c r="AR36" i="10"/>
  <c r="AK36" i="10"/>
  <c r="AK24" i="10"/>
  <c r="AR24" i="10"/>
  <c r="AJ29" i="11"/>
  <c r="AQ29" i="11"/>
  <c r="AP34" i="11"/>
  <c r="AI34" i="11"/>
  <c r="AH23" i="11"/>
  <c r="AO23" i="11"/>
  <c r="AI26" i="11"/>
  <c r="AP26" i="11"/>
  <c r="AJ28" i="11"/>
  <c r="AQ28" i="11"/>
  <c r="AR21" i="11"/>
  <c r="AK21" i="11"/>
  <c r="AH11" i="11"/>
  <c r="AO11" i="11"/>
  <c r="AT15" i="11"/>
  <c r="AM15" i="11"/>
  <c r="AR37" i="11"/>
  <c r="AK37" i="11"/>
  <c r="AQ33" i="10"/>
  <c r="AJ33" i="10"/>
  <c r="AM21" i="10"/>
  <c r="AT21" i="10"/>
  <c r="AN12" i="10"/>
  <c r="AU12" i="10"/>
  <c r="AS26" i="10"/>
  <c r="AL26" i="10"/>
  <c r="AL37" i="10"/>
  <c r="AS37" i="10"/>
  <c r="AQ25" i="10"/>
  <c r="AJ25" i="10"/>
  <c r="AN36" i="10"/>
  <c r="AU36" i="10"/>
  <c r="AK11" i="10"/>
  <c r="AR11" i="10"/>
  <c r="AR17" i="11"/>
  <c r="AK17" i="11"/>
  <c r="AR34" i="11"/>
  <c r="AK34" i="11"/>
  <c r="AK27" i="11"/>
  <c r="AR27" i="11"/>
  <c r="AQ31" i="11"/>
  <c r="AJ31" i="11"/>
  <c r="AT22" i="11"/>
  <c r="AM22" i="11"/>
  <c r="AL24" i="11"/>
  <c r="AS24" i="11"/>
  <c r="AL18" i="11"/>
  <c r="AS18" i="11"/>
  <c r="AR19" i="11"/>
  <c r="AK19" i="11"/>
  <c r="AR15" i="11"/>
  <c r="AK15" i="11"/>
  <c r="AP33" i="11"/>
  <c r="AI33" i="11"/>
  <c r="AQ23" i="10"/>
  <c r="AJ23" i="10"/>
  <c r="AS34" i="10"/>
  <c r="AL34" i="10"/>
  <c r="AL33" i="10"/>
  <c r="AS33" i="10"/>
  <c r="AK28" i="10"/>
  <c r="AR28" i="10"/>
  <c r="AS10" i="10"/>
  <c r="AL10" i="10"/>
  <c r="AO32" i="10"/>
  <c r="AH32" i="10"/>
  <c r="AJ22" i="10"/>
  <c r="AQ22" i="10"/>
  <c r="AI14" i="10"/>
  <c r="AP14" i="10"/>
  <c r="AQ27" i="10"/>
  <c r="AJ27" i="10"/>
  <c r="AH11" i="10"/>
  <c r="AO11" i="10"/>
  <c r="AJ17" i="11"/>
  <c r="AQ17" i="11"/>
  <c r="AL30" i="11"/>
  <c r="AS30" i="11"/>
  <c r="AJ23" i="11"/>
  <c r="AQ23" i="11"/>
  <c r="AP28" i="11"/>
  <c r="AI28" i="11"/>
  <c r="AP18" i="11"/>
  <c r="AI18" i="11"/>
  <c r="AP25" i="11"/>
  <c r="AI25" i="11"/>
  <c r="AJ12" i="11"/>
  <c r="AQ12" i="11"/>
  <c r="AS16" i="10"/>
  <c r="AL16" i="10"/>
  <c r="AI23" i="10"/>
  <c r="AP23" i="10"/>
  <c r="AJ30" i="10"/>
  <c r="AQ30" i="10"/>
  <c r="AI28" i="10"/>
  <c r="AP28" i="10"/>
  <c r="AQ17" i="10"/>
  <c r="AJ17" i="10"/>
  <c r="AK12" i="10"/>
  <c r="AR12" i="10"/>
  <c r="AO26" i="10"/>
  <c r="AH26" i="10"/>
  <c r="AT37" i="10"/>
  <c r="AM37" i="10"/>
  <c r="AI25" i="10"/>
  <c r="AP25" i="10"/>
  <c r="AU31" i="10"/>
  <c r="AN31" i="10"/>
  <c r="AU27" i="10"/>
  <c r="AN27" i="10"/>
  <c r="AL11" i="10"/>
  <c r="AS11" i="10"/>
  <c r="AL17" i="11"/>
  <c r="AS17" i="11"/>
  <c r="AL34" i="11"/>
  <c r="AS34" i="11"/>
  <c r="AN27" i="11"/>
  <c r="AU27" i="11"/>
  <c r="AT31" i="11"/>
  <c r="AM31" i="11"/>
  <c r="AR22" i="11"/>
  <c r="AK22" i="11"/>
  <c r="AT24" i="11"/>
  <c r="AM24" i="11"/>
  <c r="AT18" i="11"/>
  <c r="AM18" i="11"/>
  <c r="AL19" i="11"/>
  <c r="AS19" i="11"/>
  <c r="AL15" i="11"/>
  <c r="AS15" i="11"/>
  <c r="AL33" i="11"/>
  <c r="AS33" i="11"/>
  <c r="AT32" i="11"/>
  <c r="AM32" i="11"/>
  <c r="AL20" i="11"/>
  <c r="AS20" i="11"/>
  <c r="AN14" i="11"/>
  <c r="AU14" i="11"/>
  <c r="AJ31" i="12"/>
  <c r="AQ31" i="12"/>
  <c r="AN22" i="12"/>
  <c r="AU22" i="12"/>
  <c r="AH32" i="12"/>
  <c r="AO32" i="12"/>
  <c r="AI35" i="12"/>
  <c r="AP35" i="12"/>
  <c r="AP24" i="12"/>
  <c r="AI24" i="12"/>
  <c r="AL19" i="12"/>
  <c r="AS19" i="12"/>
  <c r="AJ12" i="12"/>
  <c r="AQ12" i="12"/>
  <c r="AJ34" i="12"/>
  <c r="AQ34" i="12"/>
  <c r="AJ27" i="12"/>
  <c r="AQ27" i="12"/>
  <c r="AJ16" i="12"/>
  <c r="AQ16" i="12"/>
  <c r="AH8" i="12"/>
  <c r="AO8" i="12"/>
  <c r="AN10" i="12"/>
  <c r="AU10" i="12"/>
  <c r="AN32" i="13"/>
  <c r="AU32" i="13"/>
  <c r="AM33" i="13"/>
  <c r="AT33" i="13"/>
  <c r="AL23" i="13"/>
  <c r="AS23" i="13"/>
  <c r="AL26" i="13"/>
  <c r="AS26" i="13"/>
  <c r="AT25" i="13"/>
  <c r="AM25" i="13"/>
  <c r="AJ32" i="11"/>
  <c r="AQ32" i="11"/>
  <c r="AP16" i="11"/>
  <c r="AI16" i="11"/>
  <c r="AN31" i="12"/>
  <c r="AU31" i="12"/>
  <c r="AR20" i="12"/>
  <c r="AK20" i="12"/>
  <c r="AJ21" i="12"/>
  <c r="AQ21" i="12"/>
  <c r="AT29" i="12"/>
  <c r="AM29" i="12"/>
  <c r="AR18" i="12"/>
  <c r="AK18" i="12"/>
  <c r="AH23" i="12"/>
  <c r="AO23" i="12"/>
  <c r="AT19" i="12"/>
  <c r="AM19" i="12"/>
  <c r="AR17" i="12"/>
  <c r="AK17" i="12"/>
  <c r="AU9" i="12"/>
  <c r="AN9" i="12"/>
  <c r="AT30" i="12"/>
  <c r="AM30" i="12"/>
  <c r="AN16" i="12"/>
  <c r="AU16" i="12"/>
  <c r="AL8" i="12"/>
  <c r="AS8" i="12"/>
  <c r="AP10" i="12"/>
  <c r="AI10" i="12"/>
  <c r="AP32" i="13"/>
  <c r="AI32" i="13"/>
  <c r="AH27" i="13"/>
  <c r="AO27" i="13"/>
  <c r="AJ26" i="13"/>
  <c r="AQ26" i="13"/>
  <c r="AN29" i="13"/>
  <c r="AU29" i="13"/>
  <c r="AR33" i="11"/>
  <c r="AK33" i="11"/>
  <c r="AL32" i="11"/>
  <c r="AS32" i="11"/>
  <c r="AR20" i="11"/>
  <c r="AK20" i="11"/>
  <c r="AH14" i="11"/>
  <c r="AO14" i="11"/>
  <c r="AH31" i="12"/>
  <c r="AO31" i="12"/>
  <c r="AP20" i="12"/>
  <c r="AI20" i="12"/>
  <c r="AJ32" i="12"/>
  <c r="AQ32" i="12"/>
  <c r="AJ24" i="12"/>
  <c r="AQ24" i="12"/>
  <c r="AH19" i="12"/>
  <c r="AO19" i="12"/>
  <c r="AP17" i="12"/>
  <c r="AI17" i="12"/>
  <c r="AP34" i="12"/>
  <c r="AI34" i="12"/>
  <c r="AL27" i="12"/>
  <c r="AS27" i="12"/>
  <c r="AP16" i="12"/>
  <c r="AI16" i="12"/>
  <c r="AH11" i="12"/>
  <c r="AO11" i="12"/>
  <c r="AT33" i="12"/>
  <c r="AM33" i="12"/>
  <c r="AT32" i="13"/>
  <c r="AM32" i="13"/>
  <c r="AL33" i="13"/>
  <c r="AS33" i="13"/>
  <c r="AR23" i="13"/>
  <c r="AK23" i="13"/>
  <c r="AR26" i="13"/>
  <c r="AK26" i="13"/>
  <c r="AN25" i="13"/>
  <c r="AU25" i="13"/>
  <c r="AH37" i="11"/>
  <c r="AO37" i="11"/>
  <c r="AP36" i="11"/>
  <c r="AI36" i="11"/>
  <c r="AH20" i="11"/>
  <c r="AO20" i="11"/>
  <c r="AR14" i="11"/>
  <c r="AK14" i="11"/>
  <c r="AL31" i="12"/>
  <c r="AS31" i="12"/>
  <c r="AN20" i="12"/>
  <c r="AU20" i="12"/>
  <c r="AN21" i="12"/>
  <c r="AU21" i="12"/>
  <c r="AL29" i="12"/>
  <c r="AS29" i="12"/>
  <c r="AT18" i="12"/>
  <c r="AM18" i="12"/>
  <c r="AT23" i="12"/>
  <c r="AM23" i="12"/>
  <c r="AP19" i="12"/>
  <c r="AI19" i="12"/>
  <c r="AL17" i="12"/>
  <c r="AS17" i="12"/>
  <c r="AL9" i="12"/>
  <c r="AS9" i="12"/>
  <c r="AN30" i="12"/>
  <c r="AU30" i="12"/>
  <c r="AN13" i="12"/>
  <c r="AU13" i="12"/>
  <c r="AL15" i="12"/>
  <c r="AS15" i="12"/>
  <c r="AH33" i="12"/>
  <c r="AO33" i="12"/>
  <c r="AJ33" i="13"/>
  <c r="AQ33" i="13"/>
  <c r="AH23" i="13"/>
  <c r="AO23" i="13"/>
  <c r="AH26" i="13"/>
  <c r="AO26" i="13"/>
  <c r="AM29" i="13"/>
  <c r="AT29" i="13"/>
  <c r="AI14" i="13"/>
  <c r="AP14" i="13"/>
  <c r="AN18" i="13"/>
  <c r="AU18" i="13"/>
  <c r="AI31" i="13"/>
  <c r="AP31" i="13"/>
  <c r="AL19" i="13"/>
  <c r="AS19" i="13"/>
  <c r="AH15" i="13"/>
  <c r="AO15" i="13"/>
  <c r="AN9" i="13"/>
  <c r="AU9" i="13"/>
  <c r="AT24" i="13"/>
  <c r="AM24" i="13"/>
  <c r="AL37" i="14"/>
  <c r="AS37" i="14"/>
  <c r="AI32" i="14"/>
  <c r="AP32" i="14"/>
  <c r="AK17" i="14"/>
  <c r="AR17" i="14"/>
  <c r="AK31" i="14"/>
  <c r="AR31" i="14"/>
  <c r="AL19" i="14"/>
  <c r="AS19" i="14"/>
  <c r="AK30" i="14"/>
  <c r="AR30" i="14"/>
  <c r="AK28" i="14"/>
  <c r="AR28" i="14"/>
  <c r="AU29" i="14"/>
  <c r="AN29" i="14"/>
  <c r="AS16" i="14"/>
  <c r="AL16" i="14"/>
  <c r="AN12" i="14"/>
  <c r="AU12" i="14"/>
  <c r="AU14" i="14"/>
  <c r="AN14" i="14"/>
  <c r="AM27" i="14"/>
  <c r="AT27" i="14"/>
  <c r="AN22" i="14"/>
  <c r="AU22" i="14"/>
  <c r="AS10" i="12"/>
  <c r="AL10" i="12"/>
  <c r="AJ14" i="13"/>
  <c r="AQ14" i="13"/>
  <c r="AI18" i="13"/>
  <c r="AP18" i="13"/>
  <c r="AH20" i="13"/>
  <c r="AO20" i="13"/>
  <c r="AJ16" i="13"/>
  <c r="AQ16" i="13"/>
  <c r="AP11" i="13"/>
  <c r="AI11" i="13"/>
  <c r="AH34" i="13"/>
  <c r="AO34" i="13"/>
  <c r="AH33" i="14"/>
  <c r="AO33" i="14"/>
  <c r="AI21" i="14"/>
  <c r="AP21" i="14"/>
  <c r="AJ11" i="14"/>
  <c r="AQ11" i="14"/>
  <c r="AI19" i="14"/>
  <c r="AP19" i="14"/>
  <c r="AO36" i="14"/>
  <c r="AH36" i="14"/>
  <c r="AQ29" i="14"/>
  <c r="AJ29" i="14"/>
  <c r="AI26" i="14"/>
  <c r="AP26" i="14"/>
  <c r="AL13" i="14"/>
  <c r="AS13" i="14"/>
  <c r="AH27" i="14"/>
  <c r="AO27" i="14"/>
  <c r="AT10" i="14"/>
  <c r="AM10" i="14"/>
  <c r="AT22" i="13"/>
  <c r="AM22" i="13"/>
  <c r="AT30" i="13"/>
  <c r="AM30" i="13"/>
  <c r="AL35" i="13"/>
  <c r="AS35" i="13"/>
  <c r="AL20" i="13"/>
  <c r="AS20" i="13"/>
  <c r="AL16" i="13"/>
  <c r="AS16" i="13"/>
  <c r="AT15" i="13"/>
  <c r="AM15" i="13"/>
  <c r="AP9" i="13"/>
  <c r="AI9" i="13"/>
  <c r="AN24" i="13"/>
  <c r="AU24" i="13"/>
  <c r="AM37" i="14"/>
  <c r="AT37" i="14"/>
  <c r="AM32" i="14"/>
  <c r="AT32" i="14"/>
  <c r="AU17" i="14"/>
  <c r="AN17" i="14"/>
  <c r="AL31" i="14"/>
  <c r="AS31" i="14"/>
  <c r="AM19" i="14"/>
  <c r="AT19" i="14"/>
  <c r="AS30" i="14"/>
  <c r="AL30" i="14"/>
  <c r="AS28" i="14"/>
  <c r="AL28" i="14"/>
  <c r="AL29" i="14"/>
  <c r="AS29" i="14"/>
  <c r="AK16" i="14"/>
  <c r="AR16" i="14"/>
  <c r="AK12" i="14"/>
  <c r="AR12" i="14"/>
  <c r="AS14" i="14"/>
  <c r="AL14" i="14"/>
  <c r="AK27" i="14"/>
  <c r="AR27" i="14"/>
  <c r="AS22" i="14"/>
  <c r="AL22" i="14"/>
  <c r="AH29" i="13"/>
  <c r="AO29" i="13"/>
  <c r="AM14" i="13"/>
  <c r="AT14" i="13"/>
  <c r="AJ35" i="13"/>
  <c r="AQ35" i="13"/>
  <c r="AH19" i="13"/>
  <c r="AO19" i="13"/>
  <c r="AR12" i="13"/>
  <c r="AK12" i="13"/>
  <c r="AL11" i="13"/>
  <c r="AS11" i="13"/>
  <c r="AH24" i="13"/>
  <c r="AO24" i="13"/>
  <c r="AH37" i="14"/>
  <c r="AO37" i="14"/>
  <c r="AN32" i="14"/>
  <c r="AU32" i="14"/>
  <c r="AQ31" i="14"/>
  <c r="AJ31" i="14"/>
  <c r="AQ19" i="14"/>
  <c r="AJ19" i="14"/>
  <c r="AO30" i="14"/>
  <c r="AH30" i="14"/>
  <c r="AI24" i="14"/>
  <c r="AP24" i="14"/>
  <c r="AO16" i="14"/>
  <c r="AH16" i="14"/>
  <c r="AH12" i="14"/>
  <c r="AO12" i="14"/>
  <c r="AQ35" i="14"/>
  <c r="AJ35" i="14"/>
  <c r="AI23" i="14"/>
  <c r="AP23" i="14"/>
  <c r="AJ10" i="14"/>
  <c r="AQ10" i="14"/>
  <c r="AJ36" i="7"/>
  <c r="AQ36" i="7"/>
  <c r="AJ27" i="7"/>
  <c r="AQ27" i="7"/>
  <c r="AN32" i="7"/>
  <c r="AU32" i="7"/>
  <c r="AJ33" i="7"/>
  <c r="AQ33" i="7"/>
  <c r="AN20" i="7"/>
  <c r="AU20" i="7"/>
  <c r="AR16" i="7"/>
  <c r="AK16" i="7"/>
  <c r="AL31" i="7"/>
  <c r="AS31" i="7"/>
  <c r="AJ16" i="7"/>
  <c r="AQ16" i="7"/>
  <c r="AT17" i="7"/>
  <c r="AM17" i="7"/>
  <c r="AO14" i="12"/>
  <c r="AH14" i="12"/>
  <c r="AN30" i="7"/>
  <c r="AU30" i="7"/>
  <c r="AN37" i="7"/>
  <c r="AU37" i="7"/>
  <c r="AN31" i="7"/>
  <c r="AU31" i="7"/>
  <c r="AH21" i="7"/>
  <c r="AO21" i="7"/>
  <c r="AJ21" i="7"/>
  <c r="AQ21" i="7"/>
  <c r="AJ20" i="7"/>
  <c r="AQ20" i="7"/>
  <c r="AK27" i="7"/>
  <c r="AR27" i="7"/>
  <c r="AN17" i="7"/>
  <c r="AU17" i="7"/>
  <c r="AH19" i="7"/>
  <c r="AO19" i="7"/>
  <c r="AR10" i="9"/>
  <c r="AK10" i="9"/>
  <c r="AT14" i="12"/>
  <c r="AM14" i="12"/>
  <c r="AK37" i="7"/>
  <c r="AR37" i="7"/>
  <c r="AL21" i="7"/>
  <c r="AS21" i="7"/>
  <c r="AH37" i="7"/>
  <c r="AO37" i="7"/>
  <c r="AI20" i="7"/>
  <c r="AP20" i="7"/>
  <c r="AM26" i="7"/>
  <c r="AT26" i="7"/>
  <c r="AL26" i="7"/>
  <c r="AS26" i="7"/>
  <c r="AM16" i="7"/>
  <c r="AT16" i="7"/>
  <c r="AL35" i="7"/>
  <c r="AS35" i="7"/>
  <c r="AP19" i="7"/>
  <c r="AI19" i="7"/>
  <c r="AL27" i="7"/>
  <c r="AS27" i="7"/>
  <c r="AJ10" i="9"/>
  <c r="AQ10" i="9"/>
  <c r="AT13" i="13"/>
  <c r="AM13" i="13"/>
  <c r="AR32" i="7"/>
  <c r="AK32" i="7"/>
  <c r="AL16" i="7"/>
  <c r="AS16" i="7"/>
  <c r="AN36" i="7"/>
  <c r="AU36" i="7"/>
  <c r="AJ22" i="7"/>
  <c r="AQ22" i="7"/>
  <c r="AJ25" i="7"/>
  <c r="AQ25" i="7"/>
  <c r="AN29" i="7"/>
  <c r="AU29" i="7"/>
  <c r="AK17" i="7"/>
  <c r="AR17" i="7"/>
  <c r="AH23" i="7"/>
  <c r="AO23" i="7"/>
  <c r="AK31" i="7"/>
  <c r="AR31" i="7"/>
  <c r="AH27" i="7"/>
  <c r="AO27" i="7"/>
  <c r="AM18" i="10"/>
  <c r="AT18" i="10"/>
  <c r="AH13" i="13"/>
  <c r="AO13" i="13"/>
  <c r="AT31" i="7"/>
  <c r="AM31" i="7"/>
  <c r="AJ13" i="13"/>
  <c r="AQ13" i="13"/>
  <c r="AI14" i="7"/>
  <c r="AP14" i="7"/>
  <c r="AN11" i="7"/>
  <c r="AU11" i="7"/>
  <c r="AP15" i="7"/>
  <c r="AI15" i="7"/>
  <c r="AN12" i="7"/>
  <c r="AU12" i="7"/>
  <c r="AH10" i="7"/>
  <c r="AO10" i="7"/>
  <c r="AR14" i="7"/>
  <c r="AK14" i="7"/>
  <c r="AI12" i="7"/>
  <c r="AP12" i="7"/>
  <c r="AM10" i="7"/>
  <c r="AT10" i="7"/>
  <c r="AT13" i="7"/>
  <c r="AM13" i="7"/>
  <c r="AK11" i="7"/>
  <c r="AR11" i="7"/>
  <c r="AN10" i="11"/>
  <c r="AU10" i="11"/>
  <c r="AH10" i="11"/>
  <c r="AO10" i="11"/>
  <c r="AI17" i="8"/>
  <c r="AP17" i="8"/>
  <c r="AI21" i="8"/>
  <c r="AP21" i="8"/>
  <c r="AO32" i="8"/>
  <c r="AH32" i="8"/>
  <c r="AJ32" i="9"/>
  <c r="AQ32" i="9"/>
  <c r="AI34" i="9"/>
  <c r="AP34" i="9"/>
  <c r="AM20" i="10"/>
  <c r="AT20" i="10"/>
  <c r="AM18" i="9"/>
  <c r="AT18" i="9"/>
  <c r="AL12" i="9"/>
  <c r="AS12" i="9"/>
  <c r="AL19" i="9"/>
  <c r="AS19" i="9"/>
  <c r="AQ19" i="10"/>
  <c r="AJ19" i="10"/>
  <c r="AJ34" i="8"/>
  <c r="AQ34" i="8"/>
  <c r="AH31" i="9"/>
  <c r="AO31" i="9"/>
  <c r="AH35" i="9"/>
  <c r="AO35" i="9"/>
  <c r="AN36" i="8"/>
  <c r="AU36" i="8"/>
  <c r="AS28" i="8"/>
  <c r="AL28" i="8"/>
  <c r="AN30" i="8"/>
  <c r="AU30" i="8"/>
  <c r="AS20" i="8"/>
  <c r="AL20" i="8"/>
  <c r="AL31" i="9"/>
  <c r="AS31" i="9"/>
  <c r="AL37" i="9"/>
  <c r="AS37" i="9"/>
  <c r="AU27" i="9"/>
  <c r="AN27" i="9"/>
  <c r="AQ19" i="8"/>
  <c r="AJ19" i="8"/>
  <c r="AO26" i="8"/>
  <c r="AH26" i="8"/>
  <c r="AH23" i="8"/>
  <c r="AO23" i="8"/>
  <c r="AU27" i="8"/>
  <c r="AN27" i="8"/>
  <c r="AL25" i="8"/>
  <c r="AS25" i="8"/>
  <c r="AL13" i="8"/>
  <c r="AS13" i="8"/>
  <c r="AM29" i="9"/>
  <c r="AT29" i="9"/>
  <c r="AI23" i="9"/>
  <c r="AP23" i="9"/>
  <c r="AO18" i="9"/>
  <c r="AH18" i="9"/>
  <c r="AJ15" i="9"/>
  <c r="AQ15" i="9"/>
  <c r="AJ30" i="9"/>
  <c r="AQ30" i="9"/>
  <c r="AK11" i="8"/>
  <c r="AR11" i="8"/>
  <c r="AQ37" i="9"/>
  <c r="AJ37" i="9"/>
  <c r="AM33" i="8"/>
  <c r="AT33" i="8"/>
  <c r="AK17" i="8"/>
  <c r="AR17" i="8"/>
  <c r="AL19" i="8"/>
  <c r="AS19" i="8"/>
  <c r="AK32" i="8"/>
  <c r="AR32" i="8"/>
  <c r="AU21" i="8"/>
  <c r="AN21" i="8"/>
  <c r="AN24" i="8"/>
  <c r="AU24" i="8"/>
  <c r="AK34" i="8"/>
  <c r="AR34" i="8"/>
  <c r="AL35" i="8"/>
  <c r="AS35" i="8"/>
  <c r="AN12" i="8"/>
  <c r="AU12" i="8"/>
  <c r="AS22" i="9"/>
  <c r="AL22" i="9"/>
  <c r="AL33" i="9"/>
  <c r="AS33" i="9"/>
  <c r="AU23" i="9"/>
  <c r="AN23" i="9"/>
  <c r="AT17" i="9"/>
  <c r="AM17" i="9"/>
  <c r="AL18" i="9"/>
  <c r="AS18" i="9"/>
  <c r="AK15" i="9"/>
  <c r="AR15" i="9"/>
  <c r="AN30" i="9"/>
  <c r="AU30" i="9"/>
  <c r="AK23" i="10"/>
  <c r="AR23" i="10"/>
  <c r="AN34" i="10"/>
  <c r="AU34" i="10"/>
  <c r="AS28" i="10"/>
  <c r="AL28" i="10"/>
  <c r="AN37" i="10"/>
  <c r="AU37" i="10"/>
  <c r="AH31" i="10"/>
  <c r="AO31" i="10"/>
  <c r="AI11" i="10"/>
  <c r="AP11" i="10"/>
  <c r="AI30" i="11"/>
  <c r="AP30" i="11"/>
  <c r="AP22" i="11"/>
  <c r="AI22" i="11"/>
  <c r="AJ18" i="11"/>
  <c r="AQ18" i="11"/>
  <c r="AH12" i="11"/>
  <c r="AO12" i="11"/>
  <c r="AJ28" i="10"/>
  <c r="AQ28" i="10"/>
  <c r="AM32" i="10"/>
  <c r="AT32" i="10"/>
  <c r="AI22" i="10"/>
  <c r="AP22" i="10"/>
  <c r="AN14" i="10"/>
  <c r="AU14" i="10"/>
  <c r="AT29" i="11"/>
  <c r="AM29" i="11"/>
  <c r="AR30" i="11"/>
  <c r="AK30" i="11"/>
  <c r="AT26" i="11"/>
  <c r="AM26" i="11"/>
  <c r="AT21" i="11"/>
  <c r="AM21" i="11"/>
  <c r="AR25" i="11"/>
  <c r="AK25" i="11"/>
  <c r="AU15" i="10"/>
  <c r="AN15" i="10"/>
  <c r="AS35" i="10"/>
  <c r="AL35" i="10"/>
  <c r="AI12" i="10"/>
  <c r="AP12" i="10"/>
  <c r="AL29" i="10"/>
  <c r="AS29" i="10"/>
  <c r="AI31" i="10"/>
  <c r="AP31" i="10"/>
  <c r="AP29" i="11"/>
  <c r="AI29" i="11"/>
  <c r="AH27" i="11"/>
  <c r="AO27" i="11"/>
  <c r="AJ19" i="11"/>
  <c r="AQ19" i="11"/>
  <c r="AO20" i="10"/>
  <c r="AH20" i="10"/>
  <c r="AI34" i="10"/>
  <c r="AP34" i="10"/>
  <c r="AL21" i="10"/>
  <c r="AS21" i="10"/>
  <c r="AN32" i="10"/>
  <c r="AU32" i="10"/>
  <c r="AI29" i="10"/>
  <c r="AP29" i="10"/>
  <c r="AI24" i="10"/>
  <c r="AP24" i="10"/>
  <c r="AU29" i="11"/>
  <c r="AN29" i="11"/>
  <c r="AN30" i="11"/>
  <c r="AU30" i="11"/>
  <c r="AR26" i="11"/>
  <c r="AK26" i="11"/>
  <c r="AL21" i="11"/>
  <c r="AS21" i="11"/>
  <c r="AR12" i="11"/>
  <c r="AK12" i="11"/>
  <c r="AN35" i="11"/>
  <c r="AU35" i="11"/>
  <c r="AI31" i="8"/>
  <c r="AP31" i="8"/>
  <c r="AT28" i="12"/>
  <c r="AM28" i="12"/>
  <c r="AJ29" i="12"/>
  <c r="AQ29" i="12"/>
  <c r="AJ23" i="12"/>
  <c r="AQ23" i="12"/>
  <c r="AQ9" i="12"/>
  <c r="AJ9" i="12"/>
  <c r="AP13" i="12"/>
  <c r="AI13" i="12"/>
  <c r="AL33" i="12"/>
  <c r="AS33" i="12"/>
  <c r="AN28" i="13"/>
  <c r="AU28" i="13"/>
  <c r="AL10" i="13"/>
  <c r="AS10" i="13"/>
  <c r="AJ36" i="11"/>
  <c r="AQ36" i="11"/>
  <c r="AL10" i="8"/>
  <c r="AS10" i="8"/>
  <c r="AT22" i="12"/>
  <c r="AM22" i="12"/>
  <c r="AU35" i="12"/>
  <c r="AN35" i="12"/>
  <c r="AN25" i="12"/>
  <c r="AU25" i="12"/>
  <c r="AN34" i="12"/>
  <c r="AU34" i="12"/>
  <c r="AR15" i="12"/>
  <c r="AK15" i="12"/>
  <c r="AJ33" i="12"/>
  <c r="AQ33" i="12"/>
  <c r="AP28" i="13"/>
  <c r="AI28" i="13"/>
  <c r="AO21" i="13"/>
  <c r="AH21" i="13"/>
  <c r="AL36" i="11"/>
  <c r="AS36" i="11"/>
  <c r="AR16" i="11"/>
  <c r="AK16" i="11"/>
  <c r="AH28" i="12"/>
  <c r="AO28" i="12"/>
  <c r="AH35" i="12"/>
  <c r="AO35" i="12"/>
  <c r="AJ25" i="12"/>
  <c r="AQ25" i="12"/>
  <c r="AL30" i="12"/>
  <c r="AS30" i="12"/>
  <c r="AN8" i="12"/>
  <c r="AU8" i="12"/>
  <c r="AK28" i="13"/>
  <c r="AR28" i="13"/>
  <c r="AR10" i="13"/>
  <c r="AK10" i="13"/>
  <c r="AI29" i="13"/>
  <c r="AP29" i="13"/>
  <c r="AJ35" i="11"/>
  <c r="AQ35" i="11"/>
  <c r="AR10" i="8"/>
  <c r="AK10" i="8"/>
  <c r="AJ22" i="12"/>
  <c r="AQ22" i="12"/>
  <c r="AL35" i="12"/>
  <c r="AS35" i="12"/>
  <c r="AR25" i="12"/>
  <c r="AK25" i="12"/>
  <c r="AT27" i="12"/>
  <c r="AM27" i="12"/>
  <c r="AJ32" i="13"/>
  <c r="AQ32" i="13"/>
  <c r="AR25" i="13"/>
  <c r="AK25" i="13"/>
  <c r="AI35" i="13"/>
  <c r="AP35" i="13"/>
  <c r="AH11" i="13"/>
  <c r="AO11" i="13"/>
  <c r="AM33" i="14"/>
  <c r="AT33" i="14"/>
  <c r="AK25" i="14"/>
  <c r="AR25" i="14"/>
  <c r="AS34" i="14"/>
  <c r="AL34" i="14"/>
  <c r="AK20" i="14"/>
  <c r="AR20" i="14"/>
  <c r="AU35" i="14"/>
  <c r="AN35" i="14"/>
  <c r="AN17" i="13"/>
  <c r="AU17" i="13"/>
  <c r="AP19" i="13"/>
  <c r="AI19" i="13"/>
  <c r="AI15" i="14"/>
  <c r="AP15" i="14"/>
  <c r="AI17" i="14"/>
  <c r="AP17" i="14"/>
  <c r="AJ28" i="14"/>
  <c r="AQ28" i="14"/>
  <c r="AO14" i="14"/>
  <c r="AH14" i="14"/>
  <c r="AN14" i="13"/>
  <c r="AU14" i="13"/>
  <c r="AL31" i="13"/>
  <c r="AS31" i="13"/>
  <c r="AT11" i="13"/>
  <c r="AM11" i="13"/>
  <c r="AL33" i="14"/>
  <c r="AS33" i="14"/>
  <c r="AU25" i="14"/>
  <c r="AN25" i="14"/>
  <c r="AK24" i="14"/>
  <c r="AR24" i="14"/>
  <c r="AM13" i="14"/>
  <c r="AT13" i="14"/>
  <c r="AK23" i="14"/>
  <c r="AR23" i="14"/>
  <c r="AM18" i="13"/>
  <c r="AT18" i="13"/>
  <c r="AR16" i="13"/>
  <c r="AK16" i="13"/>
  <c r="AJ9" i="13"/>
  <c r="AQ9" i="13"/>
  <c r="AO17" i="14"/>
  <c r="AH17" i="14"/>
  <c r="AH25" i="14"/>
  <c r="AO25" i="14"/>
  <c r="AH29" i="14"/>
  <c r="AO29" i="14"/>
  <c r="AI27" i="14"/>
  <c r="AP27" i="14"/>
  <c r="AT29" i="7"/>
  <c r="AM29" i="7"/>
  <c r="AJ19" i="7"/>
  <c r="AQ19" i="7"/>
  <c r="AN18" i="7"/>
  <c r="AU18" i="7"/>
  <c r="AT19" i="7"/>
  <c r="AM19" i="7"/>
  <c r="AR22" i="7"/>
  <c r="AK22" i="7"/>
  <c r="AH29" i="7"/>
  <c r="AO29" i="7"/>
  <c r="AH18" i="7"/>
  <c r="AO18" i="7"/>
  <c r="AL23" i="7"/>
  <c r="AS23" i="7"/>
  <c r="AN18" i="10"/>
  <c r="AU18" i="10"/>
  <c r="AH36" i="7"/>
  <c r="AO36" i="7"/>
  <c r="AM22" i="7"/>
  <c r="AT22" i="7"/>
  <c r="AL19" i="7"/>
  <c r="AS19" i="7"/>
  <c r="AH34" i="7"/>
  <c r="AO34" i="7"/>
  <c r="AO18" i="14"/>
  <c r="AH18" i="14"/>
  <c r="AN28" i="7"/>
  <c r="AU28" i="7"/>
  <c r="AP25" i="7"/>
  <c r="AI25" i="7"/>
  <c r="AM30" i="7"/>
  <c r="AT30" i="7"/>
  <c r="AS18" i="14"/>
  <c r="AL18" i="14"/>
  <c r="AH13" i="7"/>
  <c r="AO13" i="7"/>
  <c r="AT11" i="7"/>
  <c r="AM11" i="7"/>
  <c r="AJ13" i="7"/>
  <c r="AQ13" i="7"/>
  <c r="AL12" i="7"/>
  <c r="AS12" i="7"/>
  <c r="AP10" i="11"/>
  <c r="AI10" i="11"/>
  <c r="AQ13" i="9"/>
  <c r="AJ13" i="9"/>
  <c r="AO24" i="8"/>
  <c r="AH24" i="8"/>
  <c r="AJ32" i="8"/>
  <c r="AQ32" i="8"/>
  <c r="AU15" i="9"/>
  <c r="AN15" i="9"/>
  <c r="AI30" i="9"/>
  <c r="AP30" i="9"/>
  <c r="AL19" i="10"/>
  <c r="AS19" i="10"/>
  <c r="AR14" i="9"/>
  <c r="AK14" i="9"/>
  <c r="AM30" i="9"/>
  <c r="AT30" i="9"/>
  <c r="AL17" i="8"/>
  <c r="AS17" i="8"/>
  <c r="AI37" i="8"/>
  <c r="AP37" i="8"/>
  <c r="AJ26" i="8"/>
  <c r="AQ26" i="8"/>
  <c r="AP22" i="8"/>
  <c r="AI22" i="8"/>
  <c r="AO36" i="8"/>
  <c r="AH36" i="8"/>
  <c r="AI14" i="8"/>
  <c r="AP14" i="8"/>
  <c r="AO18" i="8"/>
  <c r="AH18" i="8"/>
  <c r="AK26" i="8"/>
  <c r="AR26" i="8"/>
  <c r="AN13" i="9"/>
  <c r="AU13" i="9"/>
  <c r="AI14" i="9"/>
  <c r="AP14" i="9"/>
  <c r="AH15" i="9"/>
  <c r="AO15" i="9"/>
  <c r="AO34" i="9"/>
  <c r="AH34" i="9"/>
  <c r="AJ19" i="9"/>
  <c r="AQ19" i="9"/>
  <c r="AI13" i="10"/>
  <c r="AP13" i="10"/>
  <c r="AM32" i="9"/>
  <c r="AT32" i="9"/>
  <c r="AR18" i="9"/>
  <c r="AK18" i="9"/>
  <c r="AT20" i="9"/>
  <c r="AM20" i="9"/>
  <c r="AL15" i="9"/>
  <c r="AS15" i="9"/>
  <c r="AR16" i="9"/>
  <c r="AK16" i="9"/>
  <c r="AU19" i="9"/>
  <c r="AN19" i="9"/>
  <c r="AM13" i="10"/>
  <c r="AT13" i="10"/>
  <c r="AM16" i="10"/>
  <c r="AT16" i="10"/>
  <c r="AH15" i="8"/>
  <c r="AO15" i="8"/>
  <c r="AJ11" i="8"/>
  <c r="AQ11" i="8"/>
  <c r="AH13" i="8"/>
  <c r="AO13" i="8"/>
  <c r="AI25" i="9"/>
  <c r="AP25" i="9"/>
  <c r="AI36" i="9"/>
  <c r="AP36" i="9"/>
  <c r="AO21" i="9"/>
  <c r="AH21" i="9"/>
  <c r="AR37" i="8"/>
  <c r="AK37" i="8"/>
  <c r="AK22" i="8"/>
  <c r="AR22" i="8"/>
  <c r="AR23" i="8"/>
  <c r="AK23" i="8"/>
  <c r="AM27" i="8"/>
  <c r="AT27" i="8"/>
  <c r="AS30" i="8"/>
  <c r="AL30" i="8"/>
  <c r="AQ25" i="8"/>
  <c r="AJ25" i="8"/>
  <c r="AN20" i="8"/>
  <c r="AU20" i="8"/>
  <c r="AI12" i="8"/>
  <c r="AP12" i="8"/>
  <c r="AQ31" i="9"/>
  <c r="AJ31" i="9"/>
  <c r="AT22" i="9"/>
  <c r="AM22" i="9"/>
  <c r="AQ29" i="9"/>
  <c r="AJ29" i="9"/>
  <c r="AU33" i="9"/>
  <c r="AN33" i="9"/>
  <c r="AL35" i="9"/>
  <c r="AS35" i="9"/>
  <c r="AS21" i="9"/>
  <c r="AL21" i="9"/>
  <c r="AH13" i="9"/>
  <c r="AO13" i="9"/>
  <c r="AQ37" i="8"/>
  <c r="AJ37" i="8"/>
  <c r="AI32" i="8"/>
  <c r="AP32" i="8"/>
  <c r="AQ29" i="8"/>
  <c r="AJ29" i="8"/>
  <c r="AQ17" i="8"/>
  <c r="AJ17" i="8"/>
  <c r="AJ24" i="8"/>
  <c r="AQ24" i="8"/>
  <c r="AH14" i="8"/>
  <c r="AO14" i="8"/>
  <c r="AI34" i="8"/>
  <c r="AP34" i="8"/>
  <c r="AH35" i="8"/>
  <c r="AO35" i="8"/>
  <c r="AN11" i="8"/>
  <c r="AU11" i="8"/>
  <c r="AJ12" i="8"/>
  <c r="AQ12" i="8"/>
  <c r="AI31" i="9"/>
  <c r="AP31" i="9"/>
  <c r="AH25" i="9"/>
  <c r="AO25" i="9"/>
  <c r="AJ36" i="9"/>
  <c r="AQ36" i="9"/>
  <c r="AQ23" i="9"/>
  <c r="AJ23" i="9"/>
  <c r="AT13" i="9"/>
  <c r="AM13" i="9"/>
  <c r="AO28" i="9"/>
  <c r="AH28" i="9"/>
  <c r="AJ14" i="9"/>
  <c r="AQ14" i="9"/>
  <c r="AO24" i="9"/>
  <c r="AH24" i="9"/>
  <c r="AI16" i="9"/>
  <c r="AP16" i="9"/>
  <c r="AO30" i="9"/>
  <c r="AH30" i="9"/>
  <c r="AQ13" i="10"/>
  <c r="AJ13" i="10"/>
  <c r="AN16" i="10"/>
  <c r="AU16" i="10"/>
  <c r="AI35" i="8"/>
  <c r="AP35" i="8"/>
  <c r="AR12" i="8"/>
  <c r="AK12" i="8"/>
  <c r="AL29" i="9"/>
  <c r="AS29" i="9"/>
  <c r="AQ27" i="9"/>
  <c r="AJ27" i="9"/>
  <c r="AM37" i="8"/>
  <c r="AT37" i="8"/>
  <c r="AS32" i="8"/>
  <c r="AL32" i="8"/>
  <c r="AR21" i="8"/>
  <c r="AK21" i="8"/>
  <c r="AS24" i="8"/>
  <c r="AL24" i="8"/>
  <c r="AU19" i="8"/>
  <c r="AN19" i="8"/>
  <c r="AH33" i="8"/>
  <c r="AO33" i="8"/>
  <c r="AT32" i="8"/>
  <c r="AM32" i="8"/>
  <c r="AM22" i="8"/>
  <c r="AT22" i="8"/>
  <c r="AH21" i="8"/>
  <c r="AO21" i="8"/>
  <c r="AU23" i="8"/>
  <c r="AN23" i="8"/>
  <c r="AK24" i="8"/>
  <c r="AR24" i="8"/>
  <c r="AS14" i="8"/>
  <c r="AL14" i="8"/>
  <c r="AK15" i="8"/>
  <c r="AR15" i="8"/>
  <c r="AU35" i="8"/>
  <c r="AN35" i="8"/>
  <c r="AL11" i="8"/>
  <c r="AS11" i="8"/>
  <c r="AN16" i="8"/>
  <c r="AU16" i="8"/>
  <c r="AN13" i="8"/>
  <c r="AU13" i="8"/>
  <c r="AN26" i="9"/>
  <c r="AU26" i="9"/>
  <c r="AK25" i="9"/>
  <c r="AR25" i="9"/>
  <c r="AK37" i="9"/>
  <c r="AR37" i="9"/>
  <c r="AS36" i="9"/>
  <c r="AL36" i="9"/>
  <c r="AM27" i="9"/>
  <c r="AT27" i="9"/>
  <c r="AK21" i="9"/>
  <c r="AR21" i="9"/>
  <c r="AK13" i="9"/>
  <c r="AR13" i="9"/>
  <c r="AS28" i="9"/>
  <c r="AL28" i="9"/>
  <c r="AN14" i="9"/>
  <c r="AU14" i="9"/>
  <c r="AS24" i="9"/>
  <c r="AL24" i="9"/>
  <c r="AR12" i="9"/>
  <c r="AK12" i="9"/>
  <c r="AK30" i="9"/>
  <c r="AR30" i="9"/>
  <c r="AQ11" i="9"/>
  <c r="AJ11" i="9"/>
  <c r="AM19" i="10"/>
  <c r="AT19" i="10"/>
  <c r="AH23" i="10"/>
  <c r="AO23" i="10"/>
  <c r="AK34" i="10"/>
  <c r="AR34" i="10"/>
  <c r="AU33" i="10"/>
  <c r="AN33" i="10"/>
  <c r="AM28" i="10"/>
  <c r="AT28" i="10"/>
  <c r="AU17" i="10"/>
  <c r="AN17" i="10"/>
  <c r="AO12" i="10"/>
  <c r="AH12" i="10"/>
  <c r="AM22" i="10"/>
  <c r="AT22" i="10"/>
  <c r="AU29" i="10"/>
  <c r="AN29" i="10"/>
  <c r="AJ14" i="10"/>
  <c r="AQ14" i="10"/>
  <c r="AP36" i="10"/>
  <c r="AI36" i="10"/>
  <c r="AN24" i="10"/>
  <c r="AU24" i="10"/>
  <c r="AP17" i="11"/>
  <c r="AI17" i="11"/>
  <c r="AO30" i="11"/>
  <c r="AH30" i="11"/>
  <c r="AP23" i="11"/>
  <c r="AI23" i="11"/>
  <c r="AQ26" i="11"/>
  <c r="AJ26" i="11"/>
  <c r="AH28" i="11"/>
  <c r="AO28" i="11"/>
  <c r="AP21" i="11"/>
  <c r="AI21" i="11"/>
  <c r="AJ11" i="11"/>
  <c r="AQ11" i="11"/>
  <c r="AP12" i="11"/>
  <c r="AI12" i="11"/>
  <c r="AO30" i="10"/>
  <c r="AH30" i="10"/>
  <c r="AH35" i="10"/>
  <c r="AO35" i="10"/>
  <c r="AH17" i="10"/>
  <c r="AO17" i="10"/>
  <c r="AS12" i="10"/>
  <c r="AL12" i="10"/>
  <c r="AK26" i="10"/>
  <c r="AR26" i="10"/>
  <c r="AM29" i="10"/>
  <c r="AT29" i="10"/>
  <c r="AS14" i="10"/>
  <c r="AL14" i="10"/>
  <c r="AT36" i="10"/>
  <c r="AM36" i="10"/>
  <c r="AM11" i="10"/>
  <c r="AT11" i="10"/>
  <c r="AT17" i="11"/>
  <c r="AM17" i="11"/>
  <c r="AT34" i="11"/>
  <c r="AM34" i="11"/>
  <c r="AT27" i="11"/>
  <c r="AM27" i="11"/>
  <c r="AL31" i="11"/>
  <c r="AS31" i="11"/>
  <c r="AN22" i="11"/>
  <c r="AU22" i="11"/>
  <c r="AN21" i="11"/>
  <c r="AU21" i="11"/>
  <c r="AL11" i="11"/>
  <c r="AS11" i="11"/>
  <c r="AN25" i="11"/>
  <c r="AU25" i="11"/>
  <c r="AN12" i="11"/>
  <c r="AU12" i="11"/>
  <c r="AI16" i="10"/>
  <c r="AP16" i="10"/>
  <c r="AL15" i="10"/>
  <c r="AS15" i="10"/>
  <c r="AM30" i="10"/>
  <c r="AT30" i="10"/>
  <c r="AN35" i="10"/>
  <c r="AU35" i="10"/>
  <c r="AI21" i="10"/>
  <c r="AP21" i="10"/>
  <c r="AN10" i="10"/>
  <c r="AU10" i="10"/>
  <c r="AM26" i="10"/>
  <c r="AT26" i="10"/>
  <c r="AJ37" i="10"/>
  <c r="AQ37" i="10"/>
  <c r="AL31" i="10"/>
  <c r="AS31" i="10"/>
  <c r="AI27" i="10"/>
  <c r="AP27" i="10"/>
  <c r="AQ11" i="10"/>
  <c r="AJ11" i="10"/>
  <c r="AJ13" i="11"/>
  <c r="AQ13" i="11"/>
  <c r="AJ30" i="11"/>
  <c r="AQ30" i="11"/>
  <c r="AP31" i="11"/>
  <c r="AI31" i="11"/>
  <c r="AJ24" i="11"/>
  <c r="AQ24" i="11"/>
  <c r="AP11" i="11"/>
  <c r="AI11" i="11"/>
  <c r="AH25" i="11"/>
  <c r="AO25" i="11"/>
  <c r="AM37" i="11"/>
  <c r="AT37" i="11"/>
  <c r="AJ16" i="10"/>
  <c r="AQ16" i="10"/>
  <c r="AH15" i="10"/>
  <c r="AO15" i="10"/>
  <c r="AI33" i="10"/>
  <c r="AP33" i="10"/>
  <c r="AO28" i="10"/>
  <c r="AH28" i="10"/>
  <c r="AI17" i="10"/>
  <c r="AP17" i="10"/>
  <c r="AM12" i="10"/>
  <c r="AT12" i="10"/>
  <c r="AN26" i="10"/>
  <c r="AU26" i="10"/>
  <c r="AR37" i="10"/>
  <c r="AK37" i="10"/>
  <c r="AK25" i="10"/>
  <c r="AR25" i="10"/>
  <c r="AM31" i="10"/>
  <c r="AT31" i="10"/>
  <c r="AM27" i="10"/>
  <c r="AT27" i="10"/>
  <c r="AU11" i="10"/>
  <c r="AN11" i="10"/>
  <c r="AN17" i="11"/>
  <c r="AU17" i="11"/>
  <c r="AN34" i="11"/>
  <c r="AU34" i="11"/>
  <c r="AR23" i="11"/>
  <c r="AK23" i="11"/>
  <c r="AL26" i="11"/>
  <c r="AS26" i="11"/>
  <c r="AR28" i="11"/>
  <c r="AK28" i="11"/>
  <c r="AJ21" i="11"/>
  <c r="AQ21" i="11"/>
  <c r="AT11" i="11"/>
  <c r="AM11" i="11"/>
  <c r="AT25" i="11"/>
  <c r="AM25" i="11"/>
  <c r="AL12" i="11"/>
  <c r="AS12" i="11"/>
  <c r="AN33" i="11"/>
  <c r="AU33" i="11"/>
  <c r="AR32" i="11"/>
  <c r="AK32" i="11"/>
  <c r="AN20" i="11"/>
  <c r="AU20" i="11"/>
  <c r="AP14" i="11"/>
  <c r="AI14" i="11"/>
  <c r="AP31" i="12"/>
  <c r="AI31" i="12"/>
  <c r="AR21" i="12"/>
  <c r="AK21" i="12"/>
  <c r="AH29" i="12"/>
  <c r="AO29" i="12"/>
  <c r="AJ18" i="12"/>
  <c r="AQ18" i="12"/>
  <c r="AP23" i="12"/>
  <c r="AI23" i="12"/>
  <c r="AH25" i="12"/>
  <c r="AO25" i="12"/>
  <c r="AP12" i="12"/>
  <c r="AI12" i="12"/>
  <c r="AH30" i="12"/>
  <c r="AO30" i="12"/>
  <c r="AR13" i="12"/>
  <c r="AK13" i="12"/>
  <c r="AT15" i="12"/>
  <c r="AM15" i="12"/>
  <c r="AT8" i="12"/>
  <c r="AM8" i="12"/>
  <c r="AH10" i="12"/>
  <c r="AO10" i="12"/>
  <c r="AL28" i="13"/>
  <c r="AS28" i="13"/>
  <c r="AP27" i="13"/>
  <c r="AI27" i="13"/>
  <c r="AN10" i="13"/>
  <c r="AU10" i="13"/>
  <c r="AR21" i="13"/>
  <c r="AK21" i="13"/>
  <c r="AJ29" i="13"/>
  <c r="AQ29" i="13"/>
  <c r="AH32" i="11"/>
  <c r="AO32" i="11"/>
  <c r="AT14" i="11"/>
  <c r="AM14" i="11"/>
  <c r="AT31" i="12"/>
  <c r="AM31" i="12"/>
  <c r="AL20" i="12"/>
  <c r="AS20" i="12"/>
  <c r="AL21" i="12"/>
  <c r="AS21" i="12"/>
  <c r="AN29" i="12"/>
  <c r="AU29" i="12"/>
  <c r="AN18" i="12"/>
  <c r="AU18" i="12"/>
  <c r="AN23" i="12"/>
  <c r="AU23" i="12"/>
  <c r="AR19" i="12"/>
  <c r="AK19" i="12"/>
  <c r="AN17" i="12"/>
  <c r="AU17" i="12"/>
  <c r="AK9" i="12"/>
  <c r="AR9" i="12"/>
  <c r="AR27" i="12"/>
  <c r="AK27" i="12"/>
  <c r="AP15" i="12"/>
  <c r="AI15" i="12"/>
  <c r="AJ8" i="12"/>
  <c r="AQ8" i="12"/>
  <c r="AN14" i="12"/>
  <c r="AU14" i="12"/>
  <c r="AH28" i="13"/>
  <c r="AO28" i="13"/>
  <c r="AN27" i="13"/>
  <c r="AU27" i="13"/>
  <c r="AN21" i="13"/>
  <c r="AU21" i="13"/>
  <c r="AL29" i="13"/>
  <c r="AS29" i="13"/>
  <c r="AN36" i="11"/>
  <c r="AU36" i="11"/>
  <c r="AR35" i="11"/>
  <c r="AK35" i="11"/>
  <c r="AT16" i="11"/>
  <c r="AM16" i="11"/>
  <c r="AK31" i="8"/>
  <c r="AR31" i="8"/>
  <c r="AN28" i="12"/>
  <c r="AU28" i="12"/>
  <c r="AP22" i="12"/>
  <c r="AI22" i="12"/>
  <c r="AP29" i="12"/>
  <c r="AI29" i="12"/>
  <c r="AL23" i="12"/>
  <c r="AS23" i="12"/>
  <c r="AJ19" i="12"/>
  <c r="AQ19" i="12"/>
  <c r="AL12" i="12"/>
  <c r="AS12" i="12"/>
  <c r="AH34" i="12"/>
  <c r="AO34" i="12"/>
  <c r="AP27" i="12"/>
  <c r="AI27" i="12"/>
  <c r="AQ15" i="12"/>
  <c r="AJ15" i="12"/>
  <c r="AK8" i="12"/>
  <c r="AR8" i="12"/>
  <c r="AJ10" i="12"/>
  <c r="AQ10" i="12"/>
  <c r="AT28" i="13"/>
  <c r="AM28" i="13"/>
  <c r="AM27" i="13"/>
  <c r="AT27" i="13"/>
  <c r="AJ10" i="13"/>
  <c r="AQ10" i="13"/>
  <c r="AJ21" i="13"/>
  <c r="AQ21" i="13"/>
  <c r="AR29" i="13"/>
  <c r="AK29" i="13"/>
  <c r="AJ37" i="11"/>
  <c r="AQ37" i="11"/>
  <c r="AP32" i="11"/>
  <c r="AI32" i="11"/>
  <c r="AJ20" i="11"/>
  <c r="AQ20" i="11"/>
  <c r="AL14" i="11"/>
  <c r="AS14" i="11"/>
  <c r="AR31" i="12"/>
  <c r="AK31" i="12"/>
  <c r="AT20" i="12"/>
  <c r="AM20" i="12"/>
  <c r="AT21" i="12"/>
  <c r="AM21" i="12"/>
  <c r="AR29" i="12"/>
  <c r="AK29" i="12"/>
  <c r="AL18" i="12"/>
  <c r="AS18" i="12"/>
  <c r="AR23" i="12"/>
  <c r="AK23" i="12"/>
  <c r="AN19" i="12"/>
  <c r="AU19" i="12"/>
  <c r="AT17" i="12"/>
  <c r="AM17" i="12"/>
  <c r="AT9" i="12"/>
  <c r="AM9" i="12"/>
  <c r="AN27" i="12"/>
  <c r="AU27" i="12"/>
  <c r="AT16" i="12"/>
  <c r="AM16" i="12"/>
  <c r="AR11" i="12"/>
  <c r="AK11" i="12"/>
  <c r="AM10" i="12"/>
  <c r="AT10" i="12"/>
  <c r="AI33" i="13"/>
  <c r="AP33" i="13"/>
  <c r="AM10" i="13"/>
  <c r="AT10" i="13"/>
  <c r="AI21" i="13"/>
  <c r="AP21" i="13"/>
  <c r="AR22" i="13"/>
  <c r="AK22" i="13"/>
  <c r="AR14" i="13"/>
  <c r="AK14" i="13"/>
  <c r="AR18" i="13"/>
  <c r="AK18" i="13"/>
  <c r="AN31" i="13"/>
  <c r="AU31" i="13"/>
  <c r="AN19" i="13"/>
  <c r="AU19" i="13"/>
  <c r="AN15" i="13"/>
  <c r="AU15" i="13"/>
  <c r="AH9" i="13"/>
  <c r="AO9" i="13"/>
  <c r="AL24" i="13"/>
  <c r="AS24" i="13"/>
  <c r="AU37" i="14"/>
  <c r="AN37" i="14"/>
  <c r="AK32" i="14"/>
  <c r="AR32" i="14"/>
  <c r="AS17" i="14"/>
  <c r="AL17" i="14"/>
  <c r="AU31" i="14"/>
  <c r="AN31" i="14"/>
  <c r="AU19" i="14"/>
  <c r="AN19" i="14"/>
  <c r="AM30" i="14"/>
  <c r="AT30" i="14"/>
  <c r="AM28" i="14"/>
  <c r="AT28" i="14"/>
  <c r="AM29" i="14"/>
  <c r="AT29" i="14"/>
  <c r="AM16" i="14"/>
  <c r="AT16" i="14"/>
  <c r="AL12" i="14"/>
  <c r="AS12" i="14"/>
  <c r="AM14" i="14"/>
  <c r="AT14" i="14"/>
  <c r="AU27" i="14"/>
  <c r="AN27" i="14"/>
  <c r="AM22" i="14"/>
  <c r="AT22" i="14"/>
  <c r="AP22" i="13"/>
  <c r="AI22" i="13"/>
  <c r="AH14" i="13"/>
  <c r="AO14" i="13"/>
  <c r="AH18" i="13"/>
  <c r="AO18" i="13"/>
  <c r="AJ20" i="13"/>
  <c r="AQ20" i="13"/>
  <c r="AH12" i="13"/>
  <c r="AO12" i="13"/>
  <c r="AK9" i="13"/>
  <c r="AR9" i="13"/>
  <c r="AP24" i="13"/>
  <c r="AI24" i="13"/>
  <c r="AJ32" i="14"/>
  <c r="AQ32" i="14"/>
  <c r="AQ17" i="14"/>
  <c r="AJ17" i="14"/>
  <c r="AI31" i="14"/>
  <c r="AP31" i="14"/>
  <c r="AJ34" i="14"/>
  <c r="AQ34" i="14"/>
  <c r="AO28" i="14"/>
  <c r="AH28" i="14"/>
  <c r="AO20" i="14"/>
  <c r="AH20" i="14"/>
  <c r="AO26" i="14"/>
  <c r="AH26" i="14"/>
  <c r="AQ14" i="14"/>
  <c r="AJ14" i="14"/>
  <c r="AM23" i="14"/>
  <c r="AT23" i="14"/>
  <c r="AH10" i="14"/>
  <c r="AO10" i="14"/>
  <c r="AT17" i="13"/>
  <c r="AM17" i="13"/>
  <c r="AL30" i="13"/>
  <c r="AS30" i="13"/>
  <c r="AR35" i="13"/>
  <c r="AK35" i="13"/>
  <c r="AN20" i="13"/>
  <c r="AU20" i="13"/>
  <c r="AN16" i="13"/>
  <c r="AU16" i="13"/>
  <c r="AK15" i="13"/>
  <c r="AR15" i="13"/>
  <c r="AT9" i="13"/>
  <c r="AM9" i="13"/>
  <c r="AR24" i="13"/>
  <c r="AK24" i="13"/>
  <c r="AK37" i="14"/>
  <c r="AR37" i="14"/>
  <c r="AS32" i="14"/>
  <c r="AL32" i="14"/>
  <c r="AM17" i="14"/>
  <c r="AT17" i="14"/>
  <c r="AM31" i="14"/>
  <c r="AT31" i="14"/>
  <c r="AK19" i="14"/>
  <c r="AR19" i="14"/>
  <c r="AN30" i="14"/>
  <c r="AU30" i="14"/>
  <c r="AN28" i="14"/>
  <c r="AU28" i="14"/>
  <c r="AK29" i="14"/>
  <c r="AR29" i="14"/>
  <c r="AU16" i="14"/>
  <c r="AN16" i="14"/>
  <c r="AT12" i="14"/>
  <c r="AM12" i="14"/>
  <c r="AK35" i="14"/>
  <c r="AR35" i="14"/>
  <c r="AH23" i="14"/>
  <c r="AO23" i="14"/>
  <c r="AP10" i="14"/>
  <c r="AI10" i="14"/>
  <c r="AQ22" i="13"/>
  <c r="AJ22" i="13"/>
  <c r="AP30" i="13"/>
  <c r="AI30" i="13"/>
  <c r="AM31" i="13"/>
  <c r="AT31" i="13"/>
  <c r="AJ19" i="13"/>
  <c r="AQ19" i="13"/>
  <c r="AI12" i="13"/>
  <c r="AP12" i="13"/>
  <c r="AJ11" i="13"/>
  <c r="AQ11" i="13"/>
  <c r="AJ24" i="13"/>
  <c r="AQ24" i="13"/>
  <c r="AQ37" i="14"/>
  <c r="AJ37" i="14"/>
  <c r="AH21" i="14"/>
  <c r="AO21" i="14"/>
  <c r="AH31" i="14"/>
  <c r="AO31" i="14"/>
  <c r="AO34" i="14"/>
  <c r="AH34" i="14"/>
  <c r="AI36" i="14"/>
  <c r="AP36" i="14"/>
  <c r="AI29" i="14"/>
  <c r="AP29" i="14"/>
  <c r="AI16" i="14"/>
  <c r="AP16" i="14"/>
  <c r="AI13" i="14"/>
  <c r="AP13" i="14"/>
  <c r="AH35" i="14"/>
  <c r="AO35" i="14"/>
  <c r="AQ23" i="14"/>
  <c r="AJ23" i="14"/>
  <c r="AM10" i="9"/>
  <c r="AT10" i="9"/>
  <c r="AJ35" i="7"/>
  <c r="AQ35" i="7"/>
  <c r="AJ23" i="7"/>
  <c r="AQ23" i="7"/>
  <c r="AL32" i="7"/>
  <c r="AS32" i="7"/>
  <c r="AP29" i="7"/>
  <c r="AI29" i="7"/>
  <c r="AH17" i="7"/>
  <c r="AO17" i="7"/>
  <c r="AT37" i="7"/>
  <c r="AM37" i="7"/>
  <c r="AK23" i="7"/>
  <c r="AR23" i="7"/>
  <c r="AH16" i="7"/>
  <c r="AO16" i="7"/>
  <c r="AQ31" i="8"/>
  <c r="AJ31" i="8"/>
  <c r="AL13" i="13"/>
  <c r="AS13" i="13"/>
  <c r="AR26" i="7"/>
  <c r="AK26" i="7"/>
  <c r="AR36" i="7"/>
  <c r="AK36" i="7"/>
  <c r="AJ32" i="7"/>
  <c r="AQ32" i="7"/>
  <c r="AL29" i="7"/>
  <c r="AS29" i="7"/>
  <c r="AN33" i="7"/>
  <c r="AU33" i="7"/>
  <c r="AL17" i="7"/>
  <c r="AS17" i="7"/>
  <c r="AI34" i="7"/>
  <c r="AP34" i="7"/>
  <c r="AT33" i="7"/>
  <c r="AM33" i="7"/>
  <c r="AN16" i="7"/>
  <c r="AU16" i="7"/>
  <c r="AN10" i="9"/>
  <c r="AU10" i="9"/>
  <c r="AP13" i="13"/>
  <c r="AI13" i="13"/>
  <c r="AP33" i="7"/>
  <c r="AI33" i="7"/>
  <c r="AJ17" i="7"/>
  <c r="AQ17" i="7"/>
  <c r="AI36" i="7"/>
  <c r="AP36" i="7"/>
  <c r="AN22" i="7"/>
  <c r="AU22" i="7"/>
  <c r="AN25" i="7"/>
  <c r="AU25" i="7"/>
  <c r="AT25" i="7"/>
  <c r="AM25" i="7"/>
  <c r="AT23" i="7"/>
  <c r="AM23" i="7"/>
  <c r="AK35" i="7"/>
  <c r="AR35" i="7"/>
  <c r="AP17" i="7"/>
  <c r="AI17" i="7"/>
  <c r="AK21" i="7"/>
  <c r="AR21" i="7"/>
  <c r="AI18" i="10"/>
  <c r="AP18" i="10"/>
  <c r="AI18" i="14"/>
  <c r="AP18" i="14"/>
  <c r="AJ28" i="7"/>
  <c r="AQ28" i="7"/>
  <c r="AP35" i="7"/>
  <c r="AI35" i="7"/>
  <c r="AN35" i="7"/>
  <c r="AU35" i="7"/>
  <c r="AH32" i="7"/>
  <c r="AO32" i="7"/>
  <c r="AI22" i="7"/>
  <c r="AP22" i="7"/>
  <c r="AH26" i="7"/>
  <c r="AO26" i="7"/>
  <c r="AH35" i="7"/>
  <c r="AO35" i="7"/>
  <c r="AP37" i="7"/>
  <c r="AI37" i="7"/>
  <c r="AR24" i="7"/>
  <c r="AK24" i="7"/>
  <c r="AR20" i="7"/>
  <c r="AK20" i="7"/>
  <c r="AS18" i="10"/>
  <c r="AL18" i="10"/>
  <c r="AM18" i="14"/>
  <c r="AT18" i="14"/>
  <c r="AN27" i="7"/>
  <c r="AU27" i="7"/>
  <c r="AN15" i="7"/>
  <c r="AU15" i="7"/>
  <c r="AL13" i="7"/>
  <c r="AS13" i="7"/>
  <c r="AJ11" i="7"/>
  <c r="AQ11" i="7"/>
  <c r="AL14" i="7"/>
  <c r="AS14" i="7"/>
  <c r="AJ12" i="7"/>
  <c r="AQ12" i="7"/>
  <c r="AL10" i="7"/>
  <c r="AS10" i="7"/>
  <c r="AN13" i="7"/>
  <c r="AU13" i="7"/>
  <c r="AL11" i="7"/>
  <c r="AS11" i="7"/>
  <c r="AK15" i="7"/>
  <c r="AR15" i="7"/>
  <c r="AP13" i="7"/>
  <c r="AI13" i="7"/>
  <c r="AJ10" i="7"/>
  <c r="AQ10" i="7"/>
  <c r="AR10" i="11"/>
  <c r="AK10" i="11"/>
  <c r="AL10" i="11"/>
  <c r="AS10" i="11"/>
  <c r="AP30" i="4"/>
  <c r="AI30" i="4"/>
  <c r="AQ23" i="4"/>
  <c r="AJ23" i="4"/>
  <c r="AR33" i="4"/>
  <c r="AK33" i="4"/>
  <c r="AS20" i="4"/>
  <c r="AL20" i="4"/>
  <c r="AO34" i="4"/>
  <c r="AH34" i="4"/>
  <c r="AU30" i="4"/>
  <c r="AN30" i="4"/>
  <c r="AT30" i="4"/>
  <c r="AM30" i="4"/>
  <c r="AS28" i="4"/>
  <c r="AL28" i="4"/>
  <c r="AR28" i="4"/>
  <c r="AK28" i="4"/>
  <c r="AP19" i="4"/>
  <c r="AI19" i="4"/>
  <c r="AO19" i="4"/>
  <c r="AH19" i="4"/>
  <c r="AU23" i="4"/>
  <c r="AN23" i="4"/>
  <c r="AU32" i="4"/>
  <c r="AN32" i="4"/>
  <c r="AT32" i="4"/>
  <c r="AM32" i="4"/>
  <c r="AR37" i="4"/>
  <c r="AK37" i="4"/>
  <c r="AJ37" i="4"/>
  <c r="AQ37" i="4"/>
  <c r="AP35" i="4"/>
  <c r="AI35" i="4"/>
  <c r="AO35" i="4"/>
  <c r="AH35" i="4"/>
  <c r="AU33" i="4"/>
  <c r="AN33" i="4"/>
  <c r="AT31" i="4"/>
  <c r="AM31" i="4"/>
  <c r="AS31" i="4"/>
  <c r="AL31" i="4"/>
  <c r="AR29" i="4"/>
  <c r="AK29" i="4"/>
  <c r="AQ29" i="4"/>
  <c r="AJ29" i="4"/>
  <c r="AP27" i="4"/>
  <c r="AI27" i="4"/>
  <c r="AO27" i="4"/>
  <c r="AH27" i="4"/>
  <c r="AU25" i="4"/>
  <c r="AN25" i="4"/>
  <c r="AU36" i="4"/>
  <c r="AN36" i="4"/>
  <c r="AT36" i="4"/>
  <c r="AM36" i="4"/>
  <c r="AS24" i="4"/>
  <c r="AL24" i="4"/>
  <c r="AR24" i="4"/>
  <c r="AK24" i="4"/>
  <c r="AQ22" i="4"/>
  <c r="AJ22" i="4"/>
  <c r="AP22" i="4"/>
  <c r="AI22" i="4"/>
  <c r="AO20" i="4"/>
  <c r="AH20" i="4"/>
  <c r="AU18" i="4"/>
  <c r="AN18" i="4"/>
  <c r="AT18" i="4"/>
  <c r="AM18" i="4"/>
  <c r="AQ16" i="4"/>
  <c r="AJ16" i="4"/>
  <c r="AR16" i="4"/>
  <c r="AK16" i="4"/>
  <c r="AP17" i="4"/>
  <c r="AI17" i="4"/>
  <c r="AO17" i="4"/>
  <c r="AH17" i="4"/>
  <c r="AU21" i="4"/>
  <c r="AN21" i="4"/>
  <c r="AU26" i="4"/>
  <c r="AN26" i="4"/>
  <c r="AT26" i="4"/>
  <c r="AM26" i="4"/>
  <c r="AO15" i="4"/>
  <c r="AH15" i="4"/>
  <c r="AU13" i="4"/>
  <c r="AN13" i="4"/>
  <c r="AT12" i="4"/>
  <c r="AM12" i="4"/>
  <c r="AS11" i="4"/>
  <c r="AL11" i="4"/>
  <c r="AK10" i="4"/>
  <c r="AP15" i="4"/>
  <c r="AI15" i="4"/>
  <c r="AO14" i="4"/>
  <c r="AH14" i="4"/>
  <c r="AU12" i="4"/>
  <c r="AN12" i="4"/>
  <c r="AT11" i="4"/>
  <c r="AM11" i="4"/>
  <c r="AS10" i="4"/>
  <c r="AL10" i="4"/>
  <c r="AS34" i="4"/>
  <c r="AL34" i="4"/>
  <c r="AO28" i="4"/>
  <c r="AH28" i="4"/>
  <c r="AR23" i="4"/>
  <c r="AK23" i="4"/>
  <c r="AN37" i="4"/>
  <c r="AU37" i="4"/>
  <c r="AP31" i="4"/>
  <c r="AI31" i="4"/>
  <c r="AU22" i="4"/>
  <c r="AN22" i="4"/>
  <c r="AU34" i="4"/>
  <c r="AN34" i="4"/>
  <c r="AT34" i="4"/>
  <c r="AM34" i="4"/>
  <c r="AS30" i="4"/>
  <c r="AL30" i="4"/>
  <c r="AR30" i="4"/>
  <c r="AK30" i="4"/>
  <c r="AQ28" i="4"/>
  <c r="AJ28" i="4"/>
  <c r="AP28" i="4"/>
  <c r="AI28" i="4"/>
  <c r="AU19" i="4"/>
  <c r="AN19" i="4"/>
  <c r="AT23" i="4"/>
  <c r="AM23" i="4"/>
  <c r="AS23" i="4"/>
  <c r="AL23" i="4"/>
  <c r="AS32" i="4"/>
  <c r="AL32" i="4"/>
  <c r="AR32" i="4"/>
  <c r="AK32" i="4"/>
  <c r="AI37" i="4"/>
  <c r="AP37" i="4"/>
  <c r="AO37" i="4"/>
  <c r="AH37" i="4"/>
  <c r="AU35" i="4"/>
  <c r="AN35" i="4"/>
  <c r="AT33" i="4"/>
  <c r="AM33" i="4"/>
  <c r="AS33" i="4"/>
  <c r="AL33" i="4"/>
  <c r="AR31" i="4"/>
  <c r="AK31" i="4"/>
  <c r="AQ31" i="4"/>
  <c r="AJ31" i="4"/>
  <c r="AP29" i="4"/>
  <c r="AI29" i="4"/>
  <c r="AO29" i="4"/>
  <c r="AH29" i="4"/>
  <c r="AU27" i="4"/>
  <c r="AN27" i="4"/>
  <c r="AT25" i="4"/>
  <c r="AM25" i="4"/>
  <c r="AS25" i="4"/>
  <c r="AL25" i="4"/>
  <c r="AS36" i="4"/>
  <c r="AL36" i="4"/>
  <c r="AR36" i="4"/>
  <c r="AK36" i="4"/>
  <c r="AQ24" i="4"/>
  <c r="AJ24" i="4"/>
  <c r="AP24" i="4"/>
  <c r="AI24" i="4"/>
  <c r="AO22" i="4"/>
  <c r="AH22" i="4"/>
  <c r="AU20" i="4"/>
  <c r="AN20" i="4"/>
  <c r="AT20" i="4"/>
  <c r="AM20" i="4"/>
  <c r="AS18" i="4"/>
  <c r="AL18" i="4"/>
  <c r="AR18" i="4"/>
  <c r="AK18" i="4"/>
  <c r="AS16" i="4"/>
  <c r="AL16" i="4"/>
  <c r="AT16" i="4"/>
  <c r="AM16" i="4"/>
  <c r="AU17" i="4"/>
  <c r="AN17" i="4"/>
  <c r="AT21" i="4"/>
  <c r="AM21" i="4"/>
  <c r="AS21" i="4"/>
  <c r="AL21" i="4"/>
  <c r="AS26" i="4"/>
  <c r="AL26" i="4"/>
  <c r="AR26" i="4"/>
  <c r="AK26" i="4"/>
  <c r="AU15" i="4"/>
  <c r="AN15" i="4"/>
  <c r="AT14" i="4"/>
  <c r="AM14" i="4"/>
  <c r="AS13" i="4"/>
  <c r="AL13" i="4"/>
  <c r="AR12" i="4"/>
  <c r="AK12" i="4"/>
  <c r="AQ11" i="4"/>
  <c r="AJ11" i="4"/>
  <c r="AP10" i="4"/>
  <c r="AI10" i="4"/>
  <c r="AU14" i="4"/>
  <c r="AN14" i="4"/>
  <c r="AT13" i="4"/>
  <c r="AM13" i="4"/>
  <c r="AS12" i="4"/>
  <c r="AL12" i="4"/>
  <c r="AR11" i="4"/>
  <c r="AK11" i="4"/>
  <c r="AQ10" i="4"/>
  <c r="AR34" i="4"/>
  <c r="AK34" i="4"/>
  <c r="AT19" i="4"/>
  <c r="AM19" i="4"/>
  <c r="AQ32" i="4"/>
  <c r="AJ32" i="4"/>
  <c r="AS35" i="4"/>
  <c r="AL35" i="4"/>
  <c r="AO31" i="4"/>
  <c r="AH31" i="4"/>
  <c r="AT27" i="4"/>
  <c r="AM27" i="4"/>
  <c r="AR25" i="4"/>
  <c r="AK25" i="4"/>
  <c r="AQ36" i="4"/>
  <c r="AJ36" i="4"/>
  <c r="AP36" i="4"/>
  <c r="AI36" i="4"/>
  <c r="AO24" i="4"/>
  <c r="AH24" i="4"/>
  <c r="AT22" i="4"/>
  <c r="AM22" i="4"/>
  <c r="AR20" i="4"/>
  <c r="AK20" i="4"/>
  <c r="AP18" i="4"/>
  <c r="AI18" i="4"/>
  <c r="AU16" i="4"/>
  <c r="AN16" i="4"/>
  <c r="AT17" i="4"/>
  <c r="AM17" i="4"/>
  <c r="AS17" i="4"/>
  <c r="AL17" i="4"/>
  <c r="AR21" i="4"/>
  <c r="AK21" i="4"/>
  <c r="AQ21" i="4"/>
  <c r="AJ21" i="4"/>
  <c r="AQ26" i="4"/>
  <c r="AJ26" i="4"/>
  <c r="AP26" i="4"/>
  <c r="AI26" i="4"/>
  <c r="AS15" i="4"/>
  <c r="AL15" i="4"/>
  <c r="AR14" i="4"/>
  <c r="AK14" i="4"/>
  <c r="AQ13" i="4"/>
  <c r="AJ13" i="4"/>
  <c r="AP12" i="4"/>
  <c r="AI12" i="4"/>
  <c r="AO11" i="4"/>
  <c r="AT15" i="4"/>
  <c r="AM15" i="4"/>
  <c r="AS14" i="4"/>
  <c r="AL14" i="4"/>
  <c r="AR13" i="4"/>
  <c r="AK13" i="4"/>
  <c r="AQ12" i="4"/>
  <c r="AJ12" i="4"/>
  <c r="AP11" i="4"/>
  <c r="AI11" i="4"/>
  <c r="AO10" i="4"/>
  <c r="AH10" i="4"/>
  <c r="AQ30" i="4"/>
  <c r="AJ30" i="4"/>
  <c r="AS19" i="4"/>
  <c r="AL19" i="4"/>
  <c r="AP32" i="4"/>
  <c r="AI32" i="4"/>
  <c r="AT35" i="4"/>
  <c r="AM35" i="4"/>
  <c r="AQ33" i="4"/>
  <c r="AJ33" i="4"/>
  <c r="AU29" i="4"/>
  <c r="AN29" i="4"/>
  <c r="AS27" i="4"/>
  <c r="AL27" i="4"/>
  <c r="AQ25" i="4"/>
  <c r="AJ25" i="4"/>
  <c r="AQ18" i="4"/>
  <c r="AJ18" i="4"/>
  <c r="AQ34" i="4"/>
  <c r="AJ34" i="4"/>
  <c r="AP34" i="4"/>
  <c r="AI34" i="4"/>
  <c r="AO30" i="4"/>
  <c r="AH30" i="4"/>
  <c r="AU28" i="4"/>
  <c r="AN28" i="4"/>
  <c r="AT28" i="4"/>
  <c r="AM28" i="4"/>
  <c r="AR19" i="4"/>
  <c r="AK19" i="4"/>
  <c r="AQ19" i="4"/>
  <c r="AJ19" i="4"/>
  <c r="AP23" i="4"/>
  <c r="AI23" i="4"/>
  <c r="AO23" i="4"/>
  <c r="AH23" i="4"/>
  <c r="AO32" i="4"/>
  <c r="AH32" i="4"/>
  <c r="AM37" i="4"/>
  <c r="AT37" i="4"/>
  <c r="AS37" i="4"/>
  <c r="AL37" i="4"/>
  <c r="AR35" i="4"/>
  <c r="AK35" i="4"/>
  <c r="AQ35" i="4"/>
  <c r="AJ35" i="4"/>
  <c r="AP33" i="4"/>
  <c r="AI33" i="4"/>
  <c r="AO33" i="4"/>
  <c r="AH33" i="4"/>
  <c r="AU31" i="4"/>
  <c r="AN31" i="4"/>
  <c r="AT29" i="4"/>
  <c r="AM29" i="4"/>
  <c r="AS29" i="4"/>
  <c r="AL29" i="4"/>
  <c r="AR27" i="4"/>
  <c r="AK27" i="4"/>
  <c r="AQ27" i="4"/>
  <c r="AJ27" i="4"/>
  <c r="AP25" i="4"/>
  <c r="AI25" i="4"/>
  <c r="AO25" i="4"/>
  <c r="AH25" i="4"/>
  <c r="AO36" i="4"/>
  <c r="AH36" i="4"/>
  <c r="AU24" i="4"/>
  <c r="AN24" i="4"/>
  <c r="AT24" i="4"/>
  <c r="AM24" i="4"/>
  <c r="AS22" i="4"/>
  <c r="AL22" i="4"/>
  <c r="AR22" i="4"/>
  <c r="AK22" i="4"/>
  <c r="AQ20" i="4"/>
  <c r="AJ20" i="4"/>
  <c r="AP20" i="4"/>
  <c r="AI20" i="4"/>
  <c r="AO18" i="4"/>
  <c r="AH18" i="4"/>
  <c r="AO16" i="4"/>
  <c r="AH16" i="4"/>
  <c r="AP16" i="4"/>
  <c r="AI16" i="4"/>
  <c r="AR17" i="4"/>
  <c r="AK17" i="4"/>
  <c r="AQ17" i="4"/>
  <c r="AJ17" i="4"/>
  <c r="AP21" i="4"/>
  <c r="AI21" i="4"/>
  <c r="AO21" i="4"/>
  <c r="AH21" i="4"/>
  <c r="AO26" i="4"/>
  <c r="AH26" i="4"/>
  <c r="AQ15" i="4"/>
  <c r="AJ15" i="4"/>
  <c r="AP14" i="4"/>
  <c r="AI14" i="4"/>
  <c r="AO13" i="4"/>
  <c r="AH13" i="4"/>
  <c r="AU11" i="4"/>
  <c r="AN11" i="4"/>
  <c r="AT10" i="4"/>
  <c r="AM10" i="4"/>
  <c r="AR15" i="4"/>
  <c r="AK15" i="4"/>
  <c r="AQ14" i="4"/>
  <c r="AJ14" i="4"/>
  <c r="AP13" i="4"/>
  <c r="AI13" i="4"/>
  <c r="AO12" i="4"/>
  <c r="AH12" i="4"/>
  <c r="AU10" i="4"/>
  <c r="AN10" i="4"/>
  <c r="I8" i="13"/>
  <c r="N8" i="13"/>
  <c r="O8" i="13"/>
  <c r="L8" i="13"/>
  <c r="M8" i="13"/>
  <c r="J8" i="13"/>
  <c r="K8" i="13"/>
  <c r="Q28" i="2"/>
  <c r="X28" i="2"/>
  <c r="V28" i="2"/>
  <c r="AL28" i="2" s="1"/>
  <c r="W28" i="2"/>
  <c r="T28" i="2"/>
  <c r="R28" i="2"/>
  <c r="U28" i="2"/>
  <c r="S28" i="2"/>
  <c r="Q18" i="2"/>
  <c r="X18" i="2"/>
  <c r="AN18" i="2" s="1"/>
  <c r="V18" i="2"/>
  <c r="T18" i="2"/>
  <c r="R18" i="2"/>
  <c r="W18" i="2"/>
  <c r="S18" i="2"/>
  <c r="U18" i="2"/>
  <c r="Q16" i="2"/>
  <c r="X16" i="2"/>
  <c r="V16" i="2"/>
  <c r="AL16" i="2" s="1"/>
  <c r="T16" i="2"/>
  <c r="R16" i="2"/>
  <c r="U16" i="2"/>
  <c r="W16" i="2"/>
  <c r="S16" i="2"/>
  <c r="Q14" i="2"/>
  <c r="X14" i="2"/>
  <c r="AN14" i="2" s="1"/>
  <c r="V14" i="2"/>
  <c r="T14" i="2"/>
  <c r="R14" i="2"/>
  <c r="W14" i="2"/>
  <c r="S14" i="2"/>
  <c r="U14" i="2"/>
  <c r="Q12" i="2"/>
  <c r="X12" i="2"/>
  <c r="V12" i="2"/>
  <c r="AL12" i="2" s="1"/>
  <c r="T12" i="2"/>
  <c r="R12" i="2"/>
  <c r="U12" i="2"/>
  <c r="W12" i="2"/>
  <c r="S12" i="2"/>
  <c r="Q10" i="2"/>
  <c r="X10" i="2"/>
  <c r="AN10" i="2" s="1"/>
  <c r="V10" i="2"/>
  <c r="T10" i="2"/>
  <c r="R10" i="2"/>
  <c r="W10" i="2"/>
  <c r="S10" i="2"/>
  <c r="U10" i="2"/>
  <c r="Z21" i="2"/>
  <c r="AF21" i="2"/>
  <c r="AD21" i="2"/>
  <c r="AR21" i="2" s="1"/>
  <c r="AB21" i="2"/>
  <c r="AE21" i="2"/>
  <c r="AA21" i="2"/>
  <c r="AG21" i="2"/>
  <c r="AC21" i="2"/>
  <c r="Z23" i="2"/>
  <c r="AF23" i="2"/>
  <c r="AT23" i="2" s="1"/>
  <c r="AD23" i="2"/>
  <c r="AB23" i="2"/>
  <c r="AG23" i="2"/>
  <c r="AC23" i="2"/>
  <c r="AA23" i="2"/>
  <c r="AE23" i="2"/>
  <c r="Z25" i="2"/>
  <c r="AF25" i="2"/>
  <c r="AD25" i="2"/>
  <c r="AR25" i="2" s="1"/>
  <c r="AB25" i="2"/>
  <c r="AE25" i="2"/>
  <c r="AA25" i="2"/>
  <c r="AC25" i="2"/>
  <c r="AG25" i="2"/>
  <c r="Z27" i="2"/>
  <c r="AF27" i="2"/>
  <c r="AT27" i="2" s="1"/>
  <c r="AD27" i="2"/>
  <c r="AB27" i="2"/>
  <c r="AG27" i="2"/>
  <c r="AC27" i="2"/>
  <c r="AE27" i="2"/>
  <c r="AA27" i="2"/>
  <c r="Z28" i="2"/>
  <c r="AG28" i="2"/>
  <c r="AE28" i="2"/>
  <c r="AS28" i="2" s="1"/>
  <c r="AC28" i="2"/>
  <c r="AA28" i="2"/>
  <c r="AD28" i="2"/>
  <c r="AF28" i="2"/>
  <c r="AB28" i="2"/>
  <c r="Z30" i="2"/>
  <c r="AG30" i="2"/>
  <c r="AU30" i="2" s="1"/>
  <c r="AE30" i="2"/>
  <c r="AC30" i="2"/>
  <c r="AA30" i="2"/>
  <c r="AF30" i="2"/>
  <c r="AB30" i="2"/>
  <c r="AD30" i="2"/>
  <c r="Z32" i="2"/>
  <c r="AG32" i="2"/>
  <c r="AE32" i="2"/>
  <c r="AS32" i="2" s="1"/>
  <c r="AC32" i="2"/>
  <c r="AA32" i="2"/>
  <c r="AD32" i="2"/>
  <c r="AB32" i="2"/>
  <c r="AF32" i="2"/>
  <c r="Z34" i="2"/>
  <c r="AG34" i="2"/>
  <c r="AU34" i="2" s="1"/>
  <c r="AE34" i="2"/>
  <c r="AC34" i="2"/>
  <c r="AA34" i="2"/>
  <c r="AF34" i="2"/>
  <c r="AB34" i="2"/>
  <c r="AD34" i="2"/>
  <c r="Z36" i="2"/>
  <c r="AG36" i="2"/>
  <c r="AE36" i="2"/>
  <c r="AS36" i="2" s="1"/>
  <c r="AC36" i="2"/>
  <c r="AA36" i="2"/>
  <c r="AD36" i="2"/>
  <c r="AF36" i="2"/>
  <c r="AB36" i="2"/>
  <c r="Z29" i="2"/>
  <c r="AF29" i="2"/>
  <c r="AD29" i="2"/>
  <c r="AR29" i="2" s="1"/>
  <c r="AB29" i="2"/>
  <c r="AE29" i="2"/>
  <c r="AA29" i="2"/>
  <c r="AG29" i="2"/>
  <c r="AC29" i="2"/>
  <c r="Z31" i="2"/>
  <c r="AF31" i="2"/>
  <c r="AT31" i="2" s="1"/>
  <c r="AD31" i="2"/>
  <c r="AB31" i="2"/>
  <c r="AG31" i="2"/>
  <c r="AC31" i="2"/>
  <c r="AA31" i="2"/>
  <c r="AE31" i="2"/>
  <c r="Z33" i="2"/>
  <c r="AF33" i="2"/>
  <c r="AD33" i="2"/>
  <c r="AR33" i="2" s="1"/>
  <c r="AB33" i="2"/>
  <c r="AE33" i="2"/>
  <c r="AA33" i="2"/>
  <c r="AC33" i="2"/>
  <c r="AG33" i="2"/>
  <c r="Z35" i="2"/>
  <c r="AF35" i="2"/>
  <c r="AT35" i="2" s="1"/>
  <c r="AD35" i="2"/>
  <c r="AB35" i="2"/>
  <c r="AG35" i="2"/>
  <c r="AC35" i="2"/>
  <c r="AE35" i="2"/>
  <c r="AA35" i="2"/>
  <c r="Q26" i="2"/>
  <c r="X26" i="2"/>
  <c r="AN26" i="2" s="1"/>
  <c r="V26" i="2"/>
  <c r="AL26" i="2" s="1"/>
  <c r="T26" i="2"/>
  <c r="AJ26" i="2" s="1"/>
  <c r="R26" i="2"/>
  <c r="AH26" i="2" s="1"/>
  <c r="W26" i="2"/>
  <c r="AM26" i="2" s="1"/>
  <c r="U26" i="2"/>
  <c r="AK26" i="2" s="1"/>
  <c r="S26" i="2"/>
  <c r="AI26" i="2" s="1"/>
  <c r="Z24" i="2"/>
  <c r="AG24" i="2"/>
  <c r="AE24" i="2"/>
  <c r="AS24" i="2" s="1"/>
  <c r="AC24" i="2"/>
  <c r="AA24" i="2"/>
  <c r="AD24" i="2"/>
  <c r="AB24" i="2"/>
  <c r="AF24" i="2"/>
  <c r="Q22" i="2"/>
  <c r="X22" i="2"/>
  <c r="AN22" i="2" s="1"/>
  <c r="V22" i="2"/>
  <c r="AL22" i="2" s="1"/>
  <c r="T22" i="2"/>
  <c r="AJ22" i="2" s="1"/>
  <c r="R22" i="2"/>
  <c r="AH22" i="2" s="1"/>
  <c r="W22" i="2"/>
  <c r="AM22" i="2" s="1"/>
  <c r="U22" i="2"/>
  <c r="AK22" i="2" s="1"/>
  <c r="S22" i="2"/>
  <c r="AI22" i="2" s="1"/>
  <c r="Z20" i="2"/>
  <c r="AG20" i="2"/>
  <c r="AE20" i="2"/>
  <c r="AS20" i="2" s="1"/>
  <c r="AC20" i="2"/>
  <c r="AA20" i="2"/>
  <c r="AD20" i="2"/>
  <c r="AF20" i="2"/>
  <c r="AB20" i="2"/>
  <c r="Z18" i="2"/>
  <c r="AG18" i="2"/>
  <c r="AU18" i="2" s="1"/>
  <c r="AE18" i="2"/>
  <c r="AC18" i="2"/>
  <c r="AA18" i="2"/>
  <c r="AF18" i="2"/>
  <c r="AB18" i="2"/>
  <c r="AD18" i="2"/>
  <c r="Z16" i="2"/>
  <c r="AG16" i="2"/>
  <c r="AE16" i="2"/>
  <c r="AS16" i="2" s="1"/>
  <c r="AC16" i="2"/>
  <c r="AA16" i="2"/>
  <c r="AD16" i="2"/>
  <c r="AB16" i="2"/>
  <c r="AF16" i="2"/>
  <c r="Z14" i="2"/>
  <c r="AG14" i="2"/>
  <c r="AU14" i="2" s="1"/>
  <c r="AE14" i="2"/>
  <c r="AC14" i="2"/>
  <c r="AA14" i="2"/>
  <c r="AF14" i="2"/>
  <c r="AB14" i="2"/>
  <c r="AD14" i="2"/>
  <c r="Z12" i="2"/>
  <c r="AG12" i="2"/>
  <c r="AE12" i="2"/>
  <c r="AS12" i="2" s="1"/>
  <c r="AC12" i="2"/>
  <c r="AA12" i="2"/>
  <c r="AF12" i="2"/>
  <c r="AB12" i="2"/>
  <c r="AD12" i="2"/>
  <c r="Z10" i="2"/>
  <c r="AG10" i="2"/>
  <c r="AU10" i="2" s="1"/>
  <c r="AE10" i="2"/>
  <c r="AC10" i="2"/>
  <c r="AA10" i="2"/>
  <c r="AD10" i="2"/>
  <c r="AF10" i="2"/>
  <c r="AB10" i="2"/>
  <c r="Q21" i="2"/>
  <c r="W21" i="2"/>
  <c r="U21" i="2"/>
  <c r="AK21" i="2" s="1"/>
  <c r="S21" i="2"/>
  <c r="X21" i="2"/>
  <c r="V21" i="2"/>
  <c r="R21" i="2"/>
  <c r="T21" i="2"/>
  <c r="Q23" i="2"/>
  <c r="W23" i="2"/>
  <c r="AM23" i="2" s="1"/>
  <c r="U23" i="2"/>
  <c r="S23" i="2"/>
  <c r="X23" i="2"/>
  <c r="V23" i="2"/>
  <c r="T23" i="2"/>
  <c r="R23" i="2"/>
  <c r="Q25" i="2"/>
  <c r="W25" i="2"/>
  <c r="U25" i="2"/>
  <c r="AK25" i="2" s="1"/>
  <c r="S25" i="2"/>
  <c r="X25" i="2"/>
  <c r="V25" i="2"/>
  <c r="T25" i="2"/>
  <c r="R25" i="2"/>
  <c r="Q27" i="2"/>
  <c r="W27" i="2"/>
  <c r="AM27" i="2" s="1"/>
  <c r="U27" i="2"/>
  <c r="S27" i="2"/>
  <c r="X27" i="2"/>
  <c r="V27" i="2"/>
  <c r="T27" i="2"/>
  <c r="R27" i="2"/>
  <c r="Q30" i="2"/>
  <c r="X30" i="2"/>
  <c r="AN30" i="2" s="1"/>
  <c r="V30" i="2"/>
  <c r="T30" i="2"/>
  <c r="R30" i="2"/>
  <c r="U30" i="2"/>
  <c r="W30" i="2"/>
  <c r="S30" i="2"/>
  <c r="Q32" i="2"/>
  <c r="X32" i="2"/>
  <c r="V32" i="2"/>
  <c r="AL32" i="2" s="1"/>
  <c r="T32" i="2"/>
  <c r="R32" i="2"/>
  <c r="W32" i="2"/>
  <c r="S32" i="2"/>
  <c r="U32" i="2"/>
  <c r="Q34" i="2"/>
  <c r="X34" i="2"/>
  <c r="AN34" i="2" s="1"/>
  <c r="V34" i="2"/>
  <c r="T34" i="2"/>
  <c r="R34" i="2"/>
  <c r="U34" i="2"/>
  <c r="W34" i="2"/>
  <c r="S34" i="2"/>
  <c r="Q36" i="2"/>
  <c r="X36" i="2"/>
  <c r="V36" i="2"/>
  <c r="AL36" i="2" s="1"/>
  <c r="T36" i="2"/>
  <c r="R36" i="2"/>
  <c r="W36" i="2"/>
  <c r="S36" i="2"/>
  <c r="U36" i="2"/>
  <c r="Q29" i="2"/>
  <c r="W29" i="2"/>
  <c r="U29" i="2"/>
  <c r="AK29" i="2" s="1"/>
  <c r="S29" i="2"/>
  <c r="X29" i="2"/>
  <c r="T29" i="2"/>
  <c r="V29" i="2"/>
  <c r="R29" i="2"/>
  <c r="Q31" i="2"/>
  <c r="W31" i="2"/>
  <c r="AM31" i="2" s="1"/>
  <c r="U31" i="2"/>
  <c r="S31" i="2"/>
  <c r="V31" i="2"/>
  <c r="R31" i="2"/>
  <c r="X31" i="2"/>
  <c r="T31" i="2"/>
  <c r="Q33" i="2"/>
  <c r="W33" i="2"/>
  <c r="U33" i="2"/>
  <c r="AK33" i="2" s="1"/>
  <c r="S33" i="2"/>
  <c r="X33" i="2"/>
  <c r="T33" i="2"/>
  <c r="V33" i="2"/>
  <c r="R33" i="2"/>
  <c r="Q35" i="2"/>
  <c r="W35" i="2"/>
  <c r="AM35" i="2" s="1"/>
  <c r="U35" i="2"/>
  <c r="S35" i="2"/>
  <c r="V35" i="2"/>
  <c r="R35" i="2"/>
  <c r="X35" i="2"/>
  <c r="T35" i="2"/>
  <c r="J31" i="2"/>
  <c r="J23" i="2"/>
  <c r="I35" i="2"/>
  <c r="I31" i="2"/>
  <c r="I27" i="2"/>
  <c r="I23" i="2"/>
  <c r="J33" i="2"/>
  <c r="J25" i="2"/>
  <c r="I32" i="2"/>
  <c r="I28" i="2"/>
  <c r="I24" i="2"/>
  <c r="I20" i="2"/>
  <c r="I16" i="2"/>
  <c r="I12" i="2"/>
  <c r="N10" i="2"/>
  <c r="L12" i="2"/>
  <c r="N14" i="2"/>
  <c r="L16" i="2"/>
  <c r="N18" i="2"/>
  <c r="L20" i="2"/>
  <c r="K21" i="2"/>
  <c r="O21" i="2"/>
  <c r="M23" i="2"/>
  <c r="L24" i="2"/>
  <c r="K25" i="2"/>
  <c r="O25" i="2"/>
  <c r="M27" i="2"/>
  <c r="L28" i="2"/>
  <c r="K29" i="2"/>
  <c r="O29" i="2"/>
  <c r="N30" i="2"/>
  <c r="M31" i="2"/>
  <c r="L32" i="2"/>
  <c r="K33" i="2"/>
  <c r="O33" i="2"/>
  <c r="N34" i="2"/>
  <c r="M35" i="2"/>
  <c r="L36" i="2"/>
  <c r="I36" i="2"/>
  <c r="J12" i="2"/>
  <c r="J16" i="2"/>
  <c r="J20" i="2"/>
  <c r="J24" i="2"/>
  <c r="J28" i="2"/>
  <c r="J32" i="2"/>
  <c r="J36" i="2"/>
  <c r="M10" i="2"/>
  <c r="K12" i="2"/>
  <c r="O12" i="2"/>
  <c r="M14" i="2"/>
  <c r="K16" i="2"/>
  <c r="O16" i="2"/>
  <c r="M18" i="2"/>
  <c r="K20" i="2"/>
  <c r="O20" i="2"/>
  <c r="N21" i="2"/>
  <c r="L23" i="2"/>
  <c r="K24" i="2"/>
  <c r="O24" i="2"/>
  <c r="N25" i="2"/>
  <c r="L27" i="2"/>
  <c r="K28" i="2"/>
  <c r="O28" i="2"/>
  <c r="N29" i="2"/>
  <c r="M30" i="2"/>
  <c r="L31" i="2"/>
  <c r="K32" i="2"/>
  <c r="O32" i="2"/>
  <c r="N33" i="2"/>
  <c r="M34" i="2"/>
  <c r="L35" i="2"/>
  <c r="K36" i="2"/>
  <c r="O36" i="2"/>
  <c r="L10" i="2"/>
  <c r="J35" i="2"/>
  <c r="J27" i="2"/>
  <c r="I33" i="2"/>
  <c r="I29" i="2"/>
  <c r="I25" i="2"/>
  <c r="I21" i="2"/>
  <c r="J29" i="2"/>
  <c r="J21" i="2"/>
  <c r="I34" i="2"/>
  <c r="I30" i="2"/>
  <c r="I18" i="2"/>
  <c r="I14" i="2"/>
  <c r="I10" i="2"/>
  <c r="N12" i="2"/>
  <c r="L14" i="2"/>
  <c r="N16" i="2"/>
  <c r="L18" i="2"/>
  <c r="N20" i="2"/>
  <c r="M21" i="2"/>
  <c r="K23" i="2"/>
  <c r="O23" i="2"/>
  <c r="N24" i="2"/>
  <c r="M25" i="2"/>
  <c r="K27" i="2"/>
  <c r="O27" i="2"/>
  <c r="N28" i="2"/>
  <c r="M29" i="2"/>
  <c r="L30" i="2"/>
  <c r="K31" i="2"/>
  <c r="O31" i="2"/>
  <c r="N32" i="2"/>
  <c r="M33" i="2"/>
  <c r="L34" i="2"/>
  <c r="K35" i="2"/>
  <c r="O35" i="2"/>
  <c r="N36" i="2"/>
  <c r="J10" i="2"/>
  <c r="J14" i="2"/>
  <c r="J18" i="2"/>
  <c r="J30" i="2"/>
  <c r="J34" i="2"/>
  <c r="K10" i="2"/>
  <c r="K14" i="2"/>
  <c r="K18" i="2"/>
  <c r="K30" i="2"/>
  <c r="K34" i="2"/>
  <c r="H12" i="3"/>
  <c r="K12" i="3"/>
  <c r="L12" i="3" s="1"/>
  <c r="I12" i="3"/>
  <c r="J12" i="3" s="1"/>
  <c r="G16" i="2"/>
  <c r="G12" i="2"/>
  <c r="E23" i="2"/>
  <c r="E27" i="2"/>
  <c r="E34" i="2"/>
  <c r="E36" i="2"/>
  <c r="E29" i="2"/>
  <c r="E31" i="2"/>
  <c r="E33" i="2"/>
  <c r="E35" i="2"/>
  <c r="E26" i="2"/>
  <c r="G24" i="2"/>
  <c r="E22" i="2"/>
  <c r="G20" i="2"/>
  <c r="E18" i="2"/>
  <c r="E16" i="2"/>
  <c r="E14" i="2"/>
  <c r="E12" i="2"/>
  <c r="E10" i="2"/>
  <c r="G21" i="2"/>
  <c r="G23" i="2"/>
  <c r="G25" i="2"/>
  <c r="G27" i="2"/>
  <c r="G30" i="2"/>
  <c r="G32" i="2"/>
  <c r="G34" i="2"/>
  <c r="G36" i="2"/>
  <c r="G29" i="2"/>
  <c r="G31" i="2"/>
  <c r="G33" i="2"/>
  <c r="G35" i="2"/>
  <c r="G18" i="2"/>
  <c r="G14" i="2"/>
  <c r="G10" i="2"/>
  <c r="E21" i="2"/>
  <c r="E25" i="2"/>
  <c r="G28" i="2"/>
  <c r="E30" i="2"/>
  <c r="E32" i="2"/>
  <c r="AQ18" i="2" l="1"/>
  <c r="AJ18" i="2"/>
  <c r="AQ27" i="2"/>
  <c r="AJ27" i="2"/>
  <c r="AH29" i="2"/>
  <c r="AO29" i="2"/>
  <c r="AQ20" i="2"/>
  <c r="AJ20" i="2"/>
  <c r="AQ33" i="2"/>
  <c r="AJ33" i="2"/>
  <c r="AO12" i="2"/>
  <c r="AH12" i="2"/>
  <c r="AQ34" i="2"/>
  <c r="AJ34" i="2"/>
  <c r="AQ10" i="2"/>
  <c r="AJ10" i="2"/>
  <c r="AP14" i="2"/>
  <c r="AI14" i="2"/>
  <c r="AQ35" i="2"/>
  <c r="AJ35" i="2"/>
  <c r="AU31" i="2"/>
  <c r="AN31" i="2"/>
  <c r="AT28" i="2"/>
  <c r="AM28" i="2"/>
  <c r="AT24" i="2"/>
  <c r="AM24" i="2"/>
  <c r="AT20" i="2"/>
  <c r="AM20" i="2"/>
  <c r="AT12" i="2"/>
  <c r="AM12" i="2"/>
  <c r="AO30" i="2"/>
  <c r="AH30" i="2"/>
  <c r="AH21" i="2"/>
  <c r="AO21" i="2"/>
  <c r="AI27" i="2"/>
  <c r="AP27" i="2"/>
  <c r="AQ36" i="2"/>
  <c r="AJ36" i="2"/>
  <c r="AN32" i="2"/>
  <c r="AU32" i="2"/>
  <c r="AM29" i="2"/>
  <c r="AT29" i="2"/>
  <c r="AM25" i="2"/>
  <c r="AT25" i="2"/>
  <c r="AM21" i="2"/>
  <c r="AT21" i="2"/>
  <c r="AN16" i="2"/>
  <c r="AU16" i="2"/>
  <c r="AQ12" i="2"/>
  <c r="AJ12" i="2"/>
  <c r="AP28" i="2"/>
  <c r="AI28" i="2"/>
  <c r="AP12" i="2"/>
  <c r="AI12" i="2"/>
  <c r="AM34" i="2"/>
  <c r="AT34" i="2"/>
  <c r="AL31" i="2"/>
  <c r="AS31" i="2"/>
  <c r="AK28" i="2"/>
  <c r="AR28" i="2"/>
  <c r="AK24" i="2"/>
  <c r="AR24" i="2"/>
  <c r="AK20" i="2"/>
  <c r="AR20" i="2"/>
  <c r="AK12" i="2"/>
  <c r="AR12" i="2"/>
  <c r="AO20" i="2"/>
  <c r="AH20" i="2"/>
  <c r="AI25" i="2"/>
  <c r="AP25" i="2"/>
  <c r="AO31" i="2"/>
  <c r="AH31" i="2"/>
  <c r="AP30" i="2"/>
  <c r="AI30" i="2"/>
  <c r="AK30" i="2"/>
  <c r="AR30" i="2"/>
  <c r="AO14" i="2"/>
  <c r="AH14" i="2"/>
  <c r="AS34" i="2"/>
  <c r="AL34" i="2"/>
  <c r="AQ28" i="2"/>
  <c r="AJ28" i="2"/>
  <c r="AP36" i="2"/>
  <c r="AI36" i="2"/>
  <c r="AK36" i="2"/>
  <c r="AR36" i="2"/>
  <c r="AU21" i="2"/>
  <c r="AN21" i="2"/>
  <c r="AO28" i="2"/>
  <c r="AH28" i="2"/>
  <c r="AJ30" i="2"/>
  <c r="AQ30" i="2"/>
  <c r="AP34" i="2"/>
  <c r="AI34" i="2"/>
  <c r="AP10" i="2"/>
  <c r="AI10" i="2"/>
  <c r="AK34" i="2"/>
  <c r="AR34" i="2"/>
  <c r="AQ31" i="2"/>
  <c r="AJ31" i="2"/>
  <c r="AU27" i="2"/>
  <c r="AN27" i="2"/>
  <c r="AU23" i="2"/>
  <c r="AN23" i="2"/>
  <c r="AK18" i="2"/>
  <c r="AR18" i="2"/>
  <c r="AO10" i="2"/>
  <c r="AH10" i="2"/>
  <c r="AO34" i="2"/>
  <c r="AH34" i="2"/>
  <c r="AO25" i="2"/>
  <c r="AH25" i="2"/>
  <c r="AI35" i="2"/>
  <c r="AP35" i="2"/>
  <c r="AR35" i="2"/>
  <c r="AK35" i="2"/>
  <c r="AQ32" i="2"/>
  <c r="AJ32" i="2"/>
  <c r="AU28" i="2"/>
  <c r="AN28" i="2"/>
  <c r="AN24" i="2"/>
  <c r="AU24" i="2"/>
  <c r="AU20" i="2"/>
  <c r="AN20" i="2"/>
  <c r="AQ16" i="2"/>
  <c r="AJ16" i="2"/>
  <c r="AS10" i="2"/>
  <c r="AL10" i="2"/>
  <c r="AI24" i="2"/>
  <c r="AP24" i="2"/>
  <c r="AO36" i="2"/>
  <c r="AH36" i="2"/>
  <c r="AU33" i="2"/>
  <c r="AN33" i="2"/>
  <c r="AT30" i="2"/>
  <c r="AM30" i="2"/>
  <c r="AS27" i="2"/>
  <c r="AL27" i="2"/>
  <c r="AL23" i="2"/>
  <c r="AS23" i="2"/>
  <c r="AM18" i="2"/>
  <c r="AT18" i="2"/>
  <c r="AM10" i="2"/>
  <c r="AT10" i="2"/>
  <c r="AO24" i="2"/>
  <c r="AH24" i="2"/>
  <c r="AI33" i="2"/>
  <c r="AP33" i="2"/>
  <c r="AO35" i="2"/>
  <c r="AH35" i="2"/>
  <c r="AT36" i="2"/>
  <c r="AM36" i="2"/>
  <c r="AQ23" i="2"/>
  <c r="AJ23" i="2"/>
  <c r="AK10" i="2"/>
  <c r="AR10" i="2"/>
  <c r="AS14" i="2"/>
  <c r="AL14" i="2"/>
  <c r="AU29" i="2"/>
  <c r="AN29" i="2"/>
  <c r="AO23" i="2"/>
  <c r="AH23" i="2"/>
  <c r="AS33" i="2"/>
  <c r="AL33" i="2"/>
  <c r="AT16" i="2"/>
  <c r="AM16" i="2"/>
  <c r="AI21" i="2"/>
  <c r="AP21" i="2"/>
  <c r="AR31" i="2"/>
  <c r="AK31" i="2"/>
  <c r="AQ24" i="2"/>
  <c r="AJ24" i="2"/>
  <c r="AP20" i="2"/>
  <c r="AI20" i="2"/>
  <c r="AU25" i="2"/>
  <c r="AN25" i="2"/>
  <c r="AK16" i="2"/>
  <c r="AR16" i="2"/>
  <c r="AI23" i="2"/>
  <c r="AP23" i="2"/>
  <c r="AJ14" i="2"/>
  <c r="AQ14" i="2"/>
  <c r="AP18" i="2"/>
  <c r="AI18" i="2"/>
  <c r="AU35" i="2"/>
  <c r="AN35" i="2"/>
  <c r="AT32" i="2"/>
  <c r="AM32" i="2"/>
  <c r="AS29" i="2"/>
  <c r="AL29" i="2"/>
  <c r="AS25" i="2"/>
  <c r="AL25" i="2"/>
  <c r="AS21" i="2"/>
  <c r="AL21" i="2"/>
  <c r="AK14" i="2"/>
  <c r="AR14" i="2"/>
  <c r="AO18" i="2"/>
  <c r="AH18" i="2"/>
  <c r="AI29" i="2"/>
  <c r="AP29" i="2"/>
  <c r="AO33" i="2"/>
  <c r="AH33" i="2"/>
  <c r="AU36" i="2"/>
  <c r="AN36" i="2"/>
  <c r="AM33" i="2"/>
  <c r="AT33" i="2"/>
  <c r="AS30" i="2"/>
  <c r="AL30" i="2"/>
  <c r="AR27" i="2"/>
  <c r="AK27" i="2"/>
  <c r="AR23" i="2"/>
  <c r="AK23" i="2"/>
  <c r="AS18" i="2"/>
  <c r="AL18" i="2"/>
  <c r="AU12" i="2"/>
  <c r="AN12" i="2"/>
  <c r="AI32" i="2"/>
  <c r="AP32" i="2"/>
  <c r="AI16" i="2"/>
  <c r="AP16" i="2"/>
  <c r="AS35" i="2"/>
  <c r="AL35" i="2"/>
  <c r="AK32" i="2"/>
  <c r="AR32" i="2"/>
  <c r="AQ29" i="2"/>
  <c r="AJ29" i="2"/>
  <c r="AQ25" i="2"/>
  <c r="AJ25" i="2"/>
  <c r="AQ21" i="2"/>
  <c r="AJ21" i="2"/>
  <c r="AT14" i="2"/>
  <c r="AM14" i="2"/>
  <c r="AO16" i="2"/>
  <c r="AH16" i="2"/>
  <c r="AO32" i="2"/>
  <c r="AH32" i="2"/>
  <c r="AO27" i="2"/>
  <c r="AH27" i="2"/>
  <c r="AI31" i="2"/>
  <c r="AP31" i="2"/>
  <c r="AR8" i="13"/>
  <c r="AK8" i="13"/>
  <c r="AJ8" i="13"/>
  <c r="AQ8" i="13"/>
  <c r="AN8" i="13"/>
  <c r="AU8" i="13"/>
  <c r="AI8" i="13"/>
  <c r="AP8" i="13"/>
  <c r="AM8" i="13"/>
  <c r="AT8" i="13"/>
  <c r="AL8" i="13"/>
  <c r="AS8" i="13"/>
  <c r="AH8" i="13"/>
  <c r="AO8" i="13"/>
</calcChain>
</file>

<file path=xl/comments1.xml><?xml version="1.0" encoding="utf-8"?>
<comments xmlns="http://schemas.openxmlformats.org/spreadsheetml/2006/main">
  <authors>
    <author>Steven De Looze</author>
  </authors>
  <commentList>
    <comment ref="H10" authorId="0" shapeId="0">
      <text>
        <r>
          <rPr>
            <b/>
            <sz val="9"/>
            <color indexed="81"/>
            <rFont val="Tahoma"/>
            <charset val="1"/>
          </rPr>
          <t>Steven De Looze:</t>
        </r>
        <r>
          <rPr>
            <sz val="9"/>
            <color indexed="81"/>
            <rFont val="Tahoma"/>
            <charset val="1"/>
          </rPr>
          <t xml:space="preserve">
Het nieuwe NAR-minimum verhoogd met de helft van het verschil met het nieuwe sectoraal minimumloon.</t>
        </r>
      </text>
    </comment>
  </commentList>
</comments>
</file>

<file path=xl/sharedStrings.xml><?xml version="1.0" encoding="utf-8"?>
<sst xmlns="http://schemas.openxmlformats.org/spreadsheetml/2006/main" count="1686" uniqueCount="131">
  <si>
    <t>FASE 1</t>
  </si>
  <si>
    <t>FASE 2</t>
  </si>
  <si>
    <t>FASE 3</t>
  </si>
  <si>
    <t>FASE 4</t>
  </si>
  <si>
    <t>FASE 5</t>
  </si>
  <si>
    <t>FASE 6</t>
  </si>
  <si>
    <t>VERHOGING</t>
  </si>
  <si>
    <t>EINDE OVERGANGSPERIODE</t>
  </si>
  <si>
    <t>%</t>
  </si>
  <si>
    <t>BEDRAG</t>
  </si>
  <si>
    <t>PERIODE</t>
  </si>
  <si>
    <t>SUBSIDIE VOOR INKOMENSTARIEF VOOR GROEPSOPVANG                        DEEL OP BASIS VAN DE LEEFTIJD VAN DE KINDERBEGELEIDERS</t>
  </si>
  <si>
    <t>SUBSIDIE</t>
  </si>
  <si>
    <t>SUBSIDIE LEEFTIJD &gt; 20</t>
  </si>
  <si>
    <t>BVR 22/11/2013</t>
  </si>
  <si>
    <t xml:space="preserve">art. 59, § 2, 1° lid </t>
  </si>
  <si>
    <t>art. 18 3° lid</t>
  </si>
  <si>
    <t xml:space="preserve">art. 59, § 2, 2° lid </t>
  </si>
  <si>
    <t>B2A</t>
  </si>
  <si>
    <t xml:space="preserve"> </t>
  </si>
  <si>
    <t>Barema 16</t>
  </si>
  <si>
    <t xml:space="preserve">coëfficiënt: </t>
  </si>
  <si>
    <t>JAARLOON</t>
  </si>
  <si>
    <t>MAANDLOON</t>
  </si>
  <si>
    <t>HAARDTOELAGE</t>
  </si>
  <si>
    <t>STANDPLAATS-</t>
  </si>
  <si>
    <t>UURLOON</t>
  </si>
  <si>
    <t>TOELAGE</t>
  </si>
  <si>
    <t>38u</t>
  </si>
  <si>
    <t>40u</t>
  </si>
  <si>
    <t>basis 01/01/2002</t>
  </si>
  <si>
    <t>GEWAARBORGD  INKOMEN</t>
  </si>
  <si>
    <t>fase 2</t>
  </si>
  <si>
    <t>fase 3</t>
  </si>
  <si>
    <t>fase 4</t>
  </si>
  <si>
    <t>fase 5</t>
  </si>
  <si>
    <t>fase 6</t>
  </si>
  <si>
    <t>fase 7 (einde)</t>
  </si>
  <si>
    <t>FASERING MAANDLOON</t>
  </si>
  <si>
    <t>FASERING HAARDTOELAGE</t>
  </si>
  <si>
    <t>FASERING STANDPLAATSTOELAGE</t>
  </si>
  <si>
    <t>L4</t>
  </si>
  <si>
    <t>LOGISTIEK PERSONEEL KLASSE 4</t>
  </si>
  <si>
    <t>Barema 1</t>
  </si>
  <si>
    <t>Opmerking: Lager dan gewaarborgd inkomen</t>
  </si>
  <si>
    <t>MV1</t>
  </si>
  <si>
    <t>Barema 20</t>
  </si>
  <si>
    <t>K3</t>
  </si>
  <si>
    <t>Barema 23</t>
  </si>
  <si>
    <t>- procentueel gedeelte: 7,57% op brutojaarloon</t>
  </si>
  <si>
    <t>L3</t>
  </si>
  <si>
    <t>LOGISTIEK KLASSE 3</t>
  </si>
  <si>
    <t>Barema 7</t>
  </si>
  <si>
    <t>L2</t>
  </si>
  <si>
    <t>LOGISTIEK PERSONEEL KLASSE 2</t>
  </si>
  <si>
    <t>Barema 8</t>
  </si>
  <si>
    <t>A1</t>
  </si>
  <si>
    <t>ADMINISTRATIEF + LOGISTIEK PERSONEEL KLASSE 1</t>
  </si>
  <si>
    <t>Barema 9</t>
  </si>
  <si>
    <t>A2</t>
  </si>
  <si>
    <t>ADMINISTRATIEF + LOGISTIEK PERSONEEL KLASSE 2</t>
  </si>
  <si>
    <t>Barema 10</t>
  </si>
  <si>
    <t>A3</t>
  </si>
  <si>
    <t>ADMINISTRATIEF PERSONEEL KLASSE 3</t>
  </si>
  <si>
    <t>Barema 12</t>
  </si>
  <si>
    <t>MV2</t>
  </si>
  <si>
    <t>Barema 13</t>
  </si>
  <si>
    <t>B3</t>
  </si>
  <si>
    <t>Barema 14</t>
  </si>
  <si>
    <t>B2B</t>
  </si>
  <si>
    <t>Barema 15</t>
  </si>
  <si>
    <t>B1C</t>
  </si>
  <si>
    <t>Barema 17</t>
  </si>
  <si>
    <t>Barema 18</t>
  </si>
  <si>
    <t>B1B</t>
  </si>
  <si>
    <t>L1</t>
  </si>
  <si>
    <t>Barema 21</t>
  </si>
  <si>
    <t>G1</t>
  </si>
  <si>
    <t>GENEESHEER OMNIPRACTICUS</t>
  </si>
  <si>
    <t>Barema 26</t>
  </si>
  <si>
    <t>GS</t>
  </si>
  <si>
    <t>GENEESHEER SPECIALIST</t>
  </si>
  <si>
    <t>Barema 27</t>
  </si>
  <si>
    <t>OVERZICHT</t>
  </si>
  <si>
    <t>Logistiek personeel klasse 4</t>
  </si>
  <si>
    <t>Logistiek personeel klasse 3</t>
  </si>
  <si>
    <t xml:space="preserve">L2    </t>
  </si>
  <si>
    <t>Logistiek personeel klasse 2</t>
  </si>
  <si>
    <t>Administratief personeel klasse 3</t>
  </si>
  <si>
    <t>B1c</t>
  </si>
  <si>
    <t>B1b</t>
  </si>
  <si>
    <t>Geneesheer omnipracticus</t>
  </si>
  <si>
    <t>Geneesheer specialist</t>
  </si>
  <si>
    <t>Gewaarborgd inkomen</t>
  </si>
  <si>
    <t>- vast geïndexeerd bedrag:</t>
  </si>
  <si>
    <t>MV1bis</t>
  </si>
  <si>
    <t>DIENSTVERANTWOORDELIJKEN IN DVO</t>
  </si>
  <si>
    <t>basis 01/03/2012</t>
  </si>
  <si>
    <t>Dienstverantwoordelijke in DVO</t>
  </si>
  <si>
    <t>Barema</t>
  </si>
  <si>
    <t>De bedragen in deze bijlage zijn uitgedrukt tegen 100%. Zij worden gekoppeld aan de spilindex 107,30 (basis 1996) op 1 januari 2002, behoudens in deze collectieve arbeidsovereenkomst uitdrukkelijk bepaalde afwijkingen.</t>
  </si>
  <si>
    <t>FASERING EINDEJAARSPREMIE MET HAARDTOELAGE</t>
  </si>
  <si>
    <t>FASERING EINDEJAARSPREMIE MET STANDPLAATSTOELAGE</t>
  </si>
  <si>
    <t>GEW</t>
  </si>
  <si>
    <t>+25,86%</t>
  </si>
  <si>
    <t>+14,84%</t>
  </si>
  <si>
    <t>+14,80%</t>
  </si>
  <si>
    <t>fase 1a</t>
  </si>
  <si>
    <t>fase 1b</t>
  </si>
  <si>
    <t>fase 1a en 1b</t>
  </si>
  <si>
    <t>Administratief + Logistiek personeel klasse 1</t>
  </si>
  <si>
    <t>Administratief personeel klasse 2</t>
  </si>
  <si>
    <t>Gebrevetteerde verpleegkundige</t>
  </si>
  <si>
    <t>Begeleidend personeel klasse 3</t>
  </si>
  <si>
    <t xml:space="preserve">Begeleidend personeel klasse 2B </t>
  </si>
  <si>
    <t>Begeleidend personeel klasse 2A</t>
  </si>
  <si>
    <t>Begeleidend personeel klasse 1</t>
  </si>
  <si>
    <t>Diensthoofd in de erkende kinderdagverblijven</t>
  </si>
  <si>
    <t>Sociaal, verpleegkundig, paramedisch en therapeutisch personeel</t>
  </si>
  <si>
    <t>Licentiaten / masters</t>
  </si>
  <si>
    <t>Directie in de erkende kinderdagverblijven</t>
  </si>
  <si>
    <t>GEBREVETTEERDE VERPLEEGKUNDIGE</t>
  </si>
  <si>
    <t>BEGELEIDEND PERSONEEL KLASSE 3</t>
  </si>
  <si>
    <t>BEGELEIDEND PERSONEEL KLASSE 2B</t>
  </si>
  <si>
    <t>BEGELEIDEND PERSONEEL KLASSE 2A</t>
  </si>
  <si>
    <t>BEGELEIDEND PERSONEEL KLASSE 1</t>
  </si>
  <si>
    <t>DIENSTHOOFD IN DE ERKENDE KINDERDAGVERBLIJVEN</t>
  </si>
  <si>
    <t>SOCIAAL, VERPLEEGKUNDIG, PARAMEDISCH &amp; THERAPEUTISCH PERSONEEL</t>
  </si>
  <si>
    <t>LICENTIATEN / MASTERS</t>
  </si>
  <si>
    <t>DIRECTEUR IN DE ERKENDE KINDERDAGVERBLIJVEN</t>
  </si>
  <si>
    <t>Berekening eindejaarspremie 2018: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</si>
</sst>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d\ mmmm\ yyyy"/>
    <numFmt numFmtId="166" formatCode="#,##0.0000"/>
  </numFmts>
  <fonts count="24" x14ac:knownFonts="1">
    <font>
      <sz val="10"/>
      <name val="Verdana"/>
    </font>
    <font>
      <b/>
      <sz val="10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b/>
      <sz val="11"/>
      <name val="Trebuchet MS"/>
      <family val="2"/>
    </font>
    <font>
      <b/>
      <i/>
      <sz val="11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sz val="11"/>
      <name val="Trebuchet MS"/>
      <family val="2"/>
    </font>
    <font>
      <b/>
      <u/>
      <sz val="11"/>
      <name val="Trebuchet MS"/>
      <family val="2"/>
    </font>
    <font>
      <u/>
      <sz val="11"/>
      <name val="Trebuchet MS"/>
      <family val="2"/>
    </font>
    <font>
      <sz val="9"/>
      <name val="Trebuchet MS"/>
      <family val="2"/>
    </font>
    <font>
      <b/>
      <sz val="10"/>
      <color rgb="FFFF0000"/>
      <name val="Trebuchet MS"/>
      <family val="2"/>
    </font>
    <font>
      <sz val="10"/>
      <color rgb="FFFF0000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name val="Verdana"/>
      <family val="2"/>
    </font>
    <font>
      <i/>
      <sz val="10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9" fontId="21" fillId="0" borderId="0" applyFont="0" applyFill="0" applyBorder="0" applyAlignment="0" applyProtection="0"/>
  </cellStyleXfs>
  <cellXfs count="162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14" fontId="0" fillId="0" borderId="2" xfId="0" applyNumberFormat="1" applyBorder="1" applyAlignment="1">
      <alignment horizontal="left"/>
    </xf>
    <xf numFmtId="4" fontId="0" fillId="0" borderId="2" xfId="0" applyNumberFormat="1" applyBorder="1"/>
    <xf numFmtId="4" fontId="1" fillId="0" borderId="3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14" fontId="0" fillId="0" borderId="5" xfId="0" applyNumberFormat="1" applyBorder="1" applyAlignment="1">
      <alignment horizontal="left"/>
    </xf>
    <xf numFmtId="4" fontId="0" fillId="0" borderId="0" xfId="0" applyNumberFormat="1" applyBorder="1"/>
    <xf numFmtId="10" fontId="0" fillId="0" borderId="6" xfId="0" applyNumberFormat="1" applyBorder="1"/>
    <xf numFmtId="4" fontId="0" fillId="0" borderId="5" xfId="0" applyNumberFormat="1" applyBorder="1"/>
    <xf numFmtId="4" fontId="0" fillId="0" borderId="7" xfId="0" applyNumberFormat="1" applyBorder="1" applyAlignment="1">
      <alignment vertical="center" wrapText="1"/>
    </xf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10" fontId="0" fillId="0" borderId="10" xfId="0" applyNumberFormat="1" applyBorder="1" applyAlignment="1">
      <alignment vertical="center"/>
    </xf>
    <xf numFmtId="4" fontId="3" fillId="0" borderId="0" xfId="0" applyNumberFormat="1" applyFont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10" fontId="0" fillId="2" borderId="6" xfId="0" applyNumberFormat="1" applyFill="1" applyBorder="1"/>
    <xf numFmtId="10" fontId="0" fillId="2" borderId="10" xfId="0" applyNumberFormat="1" applyFill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164" fontId="6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/>
    <xf numFmtId="0" fontId="6" fillId="0" borderId="14" xfId="0" applyFont="1" applyBorder="1"/>
    <xf numFmtId="0" fontId="6" fillId="0" borderId="15" xfId="0" applyFont="1" applyBorder="1" applyAlignment="1">
      <alignment horizontal="centerContinuous"/>
    </xf>
    <xf numFmtId="0" fontId="6" fillId="0" borderId="17" xfId="0" applyFont="1" applyBorder="1" applyAlignment="1">
      <alignment horizontal="centerContinuous"/>
    </xf>
    <xf numFmtId="0" fontId="6" fillId="0" borderId="16" xfId="0" applyFont="1" applyBorder="1" applyAlignment="1">
      <alignment horizontal="centerContinuous"/>
    </xf>
    <xf numFmtId="0" fontId="6" fillId="0" borderId="18" xfId="0" applyFont="1" applyBorder="1"/>
    <xf numFmtId="9" fontId="6" fillId="0" borderId="2" xfId="0" applyNumberFormat="1" applyFont="1" applyBorder="1" applyAlignment="1">
      <alignment horizontal="centerContinuous"/>
    </xf>
    <xf numFmtId="0" fontId="6" fillId="0" borderId="19" xfId="0" applyFont="1" applyBorder="1" applyAlignment="1">
      <alignment horizontal="centerContinuous"/>
    </xf>
    <xf numFmtId="0" fontId="6" fillId="0" borderId="21" xfId="0" applyFont="1" applyBorder="1"/>
    <xf numFmtId="0" fontId="9" fillId="0" borderId="0" xfId="0" applyFont="1"/>
    <xf numFmtId="0" fontId="10" fillId="0" borderId="0" xfId="0" applyFont="1" applyBorder="1" applyAlignment="1">
      <alignment horizontal="centerContinuous"/>
    </xf>
    <xf numFmtId="0" fontId="11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14" fontId="6" fillId="0" borderId="19" xfId="0" applyNumberFormat="1" applyFont="1" applyBorder="1" applyAlignment="1">
      <alignment horizontal="centerContinuous"/>
    </xf>
    <xf numFmtId="165" fontId="6" fillId="0" borderId="2" xfId="0" quotePrefix="1" applyNumberFormat="1" applyFont="1" applyBorder="1" applyAlignment="1">
      <alignment horizontal="centerContinuous"/>
    </xf>
    <xf numFmtId="0" fontId="6" fillId="0" borderId="19" xfId="0" applyFont="1" applyBorder="1"/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/>
    <xf numFmtId="4" fontId="6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0" xfId="0" quotePrefix="1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5" xfId="0" applyFont="1" applyBorder="1" applyAlignment="1"/>
    <xf numFmtId="0" fontId="6" fillId="0" borderId="17" xfId="0" applyFont="1" applyBorder="1" applyAlignment="1"/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65" fontId="6" fillId="0" borderId="19" xfId="0" quotePrefix="1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12" fillId="0" borderId="0" xfId="0" applyFont="1"/>
    <xf numFmtId="0" fontId="13" fillId="2" borderId="15" xfId="0" applyFont="1" applyFill="1" applyBorder="1" applyAlignment="1"/>
    <xf numFmtId="0" fontId="14" fillId="2" borderId="17" xfId="0" applyFont="1" applyFill="1" applyBorder="1" applyAlignment="1"/>
    <xf numFmtId="0" fontId="6" fillId="0" borderId="15" xfId="0" applyFont="1" applyFill="1" applyBorder="1" applyAlignment="1"/>
    <xf numFmtId="0" fontId="6" fillId="0" borderId="17" xfId="0" applyFont="1" applyFill="1" applyBorder="1" applyAlignment="1"/>
    <xf numFmtId="4" fontId="6" fillId="0" borderId="0" xfId="0" applyNumberFormat="1" applyFont="1" applyFill="1" applyBorder="1" applyAlignment="1">
      <alignment horizontal="center"/>
    </xf>
    <xf numFmtId="0" fontId="6" fillId="2" borderId="16" xfId="0" applyFont="1" applyFill="1" applyBorder="1" applyAlignment="1"/>
    <xf numFmtId="0" fontId="6" fillId="0" borderId="16" xfId="0" applyFont="1" applyFill="1" applyBorder="1" applyAlignment="1"/>
    <xf numFmtId="4" fontId="6" fillId="0" borderId="19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5" fillId="0" borderId="0" xfId="0" quotePrefix="1" applyFont="1" applyAlignment="1">
      <alignment horizontal="left"/>
    </xf>
    <xf numFmtId="164" fontId="6" fillId="0" borderId="0" xfId="0" applyNumberFormat="1" applyFont="1" applyFill="1"/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4" fontId="6" fillId="0" borderId="19" xfId="0" applyNumberFormat="1" applyFont="1" applyFill="1" applyBorder="1" applyAlignment="1">
      <alignment horizontal="center"/>
    </xf>
    <xf numFmtId="0" fontId="6" fillId="0" borderId="15" xfId="0" applyFont="1" applyBorder="1" applyAlignment="1"/>
    <xf numFmtId="0" fontId="6" fillId="0" borderId="17" xfId="0" applyFont="1" applyBorder="1" applyAlignment="1"/>
    <xf numFmtId="0" fontId="6" fillId="0" borderId="19" xfId="0" applyFont="1" applyBorder="1" applyAlignment="1">
      <alignment horizontal="center"/>
    </xf>
    <xf numFmtId="0" fontId="17" fillId="0" borderId="0" xfId="0" applyFont="1"/>
    <xf numFmtId="0" fontId="17" fillId="0" borderId="0" xfId="0" quotePrefix="1" applyFont="1" applyAlignment="1">
      <alignment horizontal="left" indent="5"/>
    </xf>
    <xf numFmtId="0" fontId="0" fillId="0" borderId="0" xfId="0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4" fontId="0" fillId="0" borderId="19" xfId="0" applyNumberFormat="1" applyBorder="1"/>
    <xf numFmtId="0" fontId="0" fillId="0" borderId="13" xfId="0" applyBorder="1"/>
    <xf numFmtId="0" fontId="0" fillId="0" borderId="1" xfId="0" applyBorder="1"/>
    <xf numFmtId="0" fontId="0" fillId="0" borderId="20" xfId="0" applyBorder="1"/>
    <xf numFmtId="0" fontId="18" fillId="0" borderId="0" xfId="0" applyFont="1"/>
    <xf numFmtId="0" fontId="0" fillId="2" borderId="0" xfId="0" applyFill="1" applyAlignment="1">
      <alignment horizontal="left"/>
    </xf>
    <xf numFmtId="0" fontId="6" fillId="0" borderId="0" xfId="1" applyFont="1"/>
    <xf numFmtId="0" fontId="19" fillId="0" borderId="0" xfId="1"/>
    <xf numFmtId="165" fontId="6" fillId="0" borderId="0" xfId="1" quotePrefix="1" applyNumberFormat="1" applyFont="1" applyAlignment="1">
      <alignment horizontal="right"/>
    </xf>
    <xf numFmtId="0" fontId="20" fillId="0" borderId="0" xfId="2" applyAlignment="1" applyProtection="1"/>
    <xf numFmtId="0" fontId="6" fillId="0" borderId="0" xfId="1" applyNumberFormat="1" applyFont="1"/>
    <xf numFmtId="4" fontId="6" fillId="0" borderId="2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5" xfId="0" applyFont="1" applyBorder="1" applyAlignment="1"/>
    <xf numFmtId="0" fontId="6" fillId="0" borderId="17" xfId="0" applyFont="1" applyBorder="1" applyAlignment="1"/>
    <xf numFmtId="0" fontId="6" fillId="0" borderId="19" xfId="0" applyFont="1" applyBorder="1" applyAlignment="1">
      <alignment horizontal="center"/>
    </xf>
    <xf numFmtId="14" fontId="6" fillId="0" borderId="0" xfId="0" applyNumberFormat="1" applyFont="1"/>
    <xf numFmtId="0" fontId="17" fillId="2" borderId="0" xfId="0" applyFont="1" applyFill="1"/>
    <xf numFmtId="0" fontId="0" fillId="2" borderId="0" xfId="0" applyFill="1"/>
    <xf numFmtId="1" fontId="6" fillId="0" borderId="0" xfId="0" applyNumberFormat="1" applyFont="1"/>
    <xf numFmtId="0" fontId="6" fillId="0" borderId="19" xfId="0" applyFont="1" applyBorder="1" applyAlignment="1">
      <alignment horizontal="center"/>
    </xf>
    <xf numFmtId="10" fontId="0" fillId="0" borderId="0" xfId="3" applyNumberFormat="1" applyFont="1"/>
    <xf numFmtId="10" fontId="0" fillId="0" borderId="6" xfId="0" applyNumberFormat="1" applyFill="1" applyBorder="1"/>
    <xf numFmtId="165" fontId="6" fillId="0" borderId="0" xfId="0" applyNumberFormat="1" applyFont="1" applyBorder="1" applyAlignment="1">
      <alignment horizontal="center"/>
    </xf>
    <xf numFmtId="0" fontId="6" fillId="0" borderId="0" xfId="0" applyFont="1" applyFill="1"/>
    <xf numFmtId="165" fontId="6" fillId="0" borderId="13" xfId="0" quotePrefix="1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13" fillId="0" borderId="15" xfId="0" applyFont="1" applyFill="1" applyBorder="1" applyAlignment="1"/>
    <xf numFmtId="0" fontId="14" fillId="0" borderId="17" xfId="0" applyFont="1" applyFill="1" applyBorder="1" applyAlignment="1"/>
    <xf numFmtId="0" fontId="19" fillId="0" borderId="0" xfId="1" applyAlignment="1">
      <alignment horizontal="left" wrapText="1"/>
    </xf>
    <xf numFmtId="4" fontId="1" fillId="0" borderId="12" xfId="0" applyNumberFormat="1" applyFont="1" applyBorder="1" applyAlignment="1">
      <alignment horizontal="left" vertical="center"/>
    </xf>
    <xf numFmtId="4" fontId="1" fillId="0" borderId="13" xfId="0" applyNumberFormat="1" applyFont="1" applyBorder="1" applyAlignment="1">
      <alignment horizontal="left" vertical="center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6" fillId="0" borderId="19" xfId="0" applyNumberFormat="1" applyFont="1" applyBorder="1" applyAlignment="1"/>
    <xf numFmtId="4" fontId="6" fillId="0" borderId="19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4" fontId="6" fillId="0" borderId="19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" fontId="6" fillId="2" borderId="19" xfId="0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5" xfId="0" applyFont="1" applyBorder="1" applyAlignment="1"/>
    <xf numFmtId="0" fontId="6" fillId="0" borderId="17" xfId="0" applyFont="1" applyBorder="1" applyAlignment="1"/>
    <xf numFmtId="9" fontId="6" fillId="0" borderId="13" xfId="0" applyNumberFormat="1" applyFont="1" applyBorder="1" applyAlignment="1">
      <alignment horizontal="center"/>
    </xf>
    <xf numFmtId="9" fontId="6" fillId="0" borderId="20" xfId="0" applyNumberFormat="1" applyFont="1" applyBorder="1" applyAlignment="1">
      <alignment horizontal="center"/>
    </xf>
    <xf numFmtId="165" fontId="6" fillId="0" borderId="13" xfId="0" applyNumberFormat="1" applyFont="1" applyFill="1" applyBorder="1" applyAlignment="1">
      <alignment horizontal="center"/>
    </xf>
    <xf numFmtId="0" fontId="6" fillId="0" borderId="20" xfId="0" applyFont="1" applyFill="1" applyBorder="1" applyAlignment="1"/>
    <xf numFmtId="0" fontId="6" fillId="0" borderId="13" xfId="0" applyFont="1" applyBorder="1" applyAlignment="1"/>
    <xf numFmtId="0" fontId="6" fillId="0" borderId="20" xfId="0" applyFont="1" applyBorder="1" applyAlignment="1"/>
    <xf numFmtId="165" fontId="6" fillId="0" borderId="13" xfId="0" applyNumberFormat="1" applyFont="1" applyBorder="1" applyAlignment="1">
      <alignment horizontal="center"/>
    </xf>
    <xf numFmtId="165" fontId="6" fillId="0" borderId="20" xfId="0" applyNumberFormat="1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6" fillId="0" borderId="19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Hyperlink" xfId="2" builtinId="8"/>
    <cellStyle name="Procent" xfId="3" builtinId="5"/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/>
  </sheetViews>
  <sheetFormatPr defaultRowHeight="12.75" x14ac:dyDescent="0.2"/>
  <cols>
    <col min="1" max="1" width="12.875" style="93" customWidth="1"/>
    <col min="2" max="2" width="15" style="93" customWidth="1"/>
    <col min="3" max="3" width="41.875" style="93" bestFit="1" customWidth="1"/>
    <col min="4" max="4" width="10.375" style="93" bestFit="1" customWidth="1"/>
    <col min="5" max="16384" width="9" style="93"/>
  </cols>
  <sheetData>
    <row r="1" spans="1:4" ht="15" x14ac:dyDescent="0.3">
      <c r="A1" s="92"/>
      <c r="B1" s="92"/>
      <c r="C1" s="92"/>
      <c r="D1" s="92"/>
    </row>
    <row r="2" spans="1:4" ht="15" x14ac:dyDescent="0.3">
      <c r="A2" s="92"/>
      <c r="B2" s="92"/>
      <c r="C2" s="92"/>
      <c r="D2" s="92"/>
    </row>
    <row r="3" spans="1:4" ht="15" x14ac:dyDescent="0.3">
      <c r="A3" s="92" t="s">
        <v>83</v>
      </c>
      <c r="B3" s="92"/>
      <c r="C3" s="94">
        <v>43374</v>
      </c>
    </row>
    <row r="4" spans="1:4" ht="15" x14ac:dyDescent="0.3">
      <c r="A4" s="92"/>
      <c r="B4" s="92"/>
      <c r="C4" s="92">
        <v>1.3459000000000001</v>
      </c>
      <c r="D4" s="92"/>
    </row>
    <row r="5" spans="1:4" ht="15" x14ac:dyDescent="0.3">
      <c r="A5" s="92"/>
      <c r="B5" s="92"/>
      <c r="C5" s="92"/>
      <c r="D5" s="92"/>
    </row>
    <row r="6" spans="1:4" ht="15" x14ac:dyDescent="0.3">
      <c r="A6" s="95" t="s">
        <v>43</v>
      </c>
      <c r="B6" s="92" t="s">
        <v>41</v>
      </c>
      <c r="C6" s="112" t="s">
        <v>84</v>
      </c>
      <c r="D6" s="92"/>
    </row>
    <row r="7" spans="1:4" ht="15" x14ac:dyDescent="0.3">
      <c r="A7" s="95" t="s">
        <v>52</v>
      </c>
      <c r="B7" s="92" t="s">
        <v>50</v>
      </c>
      <c r="C7" s="112" t="s">
        <v>85</v>
      </c>
      <c r="D7" s="92"/>
    </row>
    <row r="8" spans="1:4" ht="15" x14ac:dyDescent="0.3">
      <c r="A8" s="95" t="s">
        <v>55</v>
      </c>
      <c r="B8" s="92" t="s">
        <v>86</v>
      </c>
      <c r="C8" s="112" t="s">
        <v>87</v>
      </c>
      <c r="D8" s="92"/>
    </row>
    <row r="9" spans="1:4" ht="15" x14ac:dyDescent="0.3">
      <c r="A9" s="95" t="s">
        <v>58</v>
      </c>
      <c r="B9" s="92" t="s">
        <v>56</v>
      </c>
      <c r="C9" s="112" t="s">
        <v>110</v>
      </c>
      <c r="D9" s="92"/>
    </row>
    <row r="10" spans="1:4" ht="15" x14ac:dyDescent="0.3">
      <c r="A10" s="95" t="s">
        <v>61</v>
      </c>
      <c r="B10" s="92" t="s">
        <v>59</v>
      </c>
      <c r="C10" s="112" t="s">
        <v>111</v>
      </c>
      <c r="D10" s="92"/>
    </row>
    <row r="11" spans="1:4" ht="15" x14ac:dyDescent="0.3">
      <c r="A11" s="95" t="s">
        <v>64</v>
      </c>
      <c r="B11" s="92" t="s">
        <v>62</v>
      </c>
      <c r="C11" s="112" t="s">
        <v>88</v>
      </c>
      <c r="D11" s="92"/>
    </row>
    <row r="12" spans="1:4" ht="15" x14ac:dyDescent="0.3">
      <c r="A12" s="95" t="s">
        <v>66</v>
      </c>
      <c r="B12" s="96" t="s">
        <v>65</v>
      </c>
      <c r="C12" s="112" t="s">
        <v>112</v>
      </c>
      <c r="D12" s="92"/>
    </row>
    <row r="13" spans="1:4" ht="15" x14ac:dyDescent="0.3">
      <c r="A13" s="95" t="s">
        <v>68</v>
      </c>
      <c r="B13" s="92" t="s">
        <v>67</v>
      </c>
      <c r="C13" s="112" t="s">
        <v>113</v>
      </c>
      <c r="D13" s="92"/>
    </row>
    <row r="14" spans="1:4" ht="15" x14ac:dyDescent="0.3">
      <c r="A14" s="95" t="s">
        <v>70</v>
      </c>
      <c r="B14" s="92" t="s">
        <v>69</v>
      </c>
      <c r="C14" s="112" t="s">
        <v>114</v>
      </c>
      <c r="D14" s="92"/>
    </row>
    <row r="15" spans="1:4" ht="15" x14ac:dyDescent="0.3">
      <c r="A15" s="95" t="s">
        <v>20</v>
      </c>
      <c r="B15" s="92" t="s">
        <v>18</v>
      </c>
      <c r="C15" s="112" t="s">
        <v>115</v>
      </c>
      <c r="D15" s="92"/>
    </row>
    <row r="16" spans="1:4" ht="15" x14ac:dyDescent="0.3">
      <c r="A16" s="95" t="s">
        <v>72</v>
      </c>
      <c r="B16" s="92" t="s">
        <v>89</v>
      </c>
      <c r="C16" s="112" t="s">
        <v>116</v>
      </c>
      <c r="D16" s="92"/>
    </row>
    <row r="17" spans="1:4" ht="15" x14ac:dyDescent="0.3">
      <c r="A17" s="95" t="s">
        <v>73</v>
      </c>
      <c r="B17" s="92" t="s">
        <v>90</v>
      </c>
      <c r="C17" s="112" t="s">
        <v>117</v>
      </c>
      <c r="D17" s="92"/>
    </row>
    <row r="18" spans="1:4" ht="15" x14ac:dyDescent="0.3">
      <c r="A18" s="95" t="s">
        <v>46</v>
      </c>
      <c r="B18" s="92" t="s">
        <v>45</v>
      </c>
      <c r="C18" s="112" t="s">
        <v>118</v>
      </c>
      <c r="D18" s="92"/>
    </row>
    <row r="19" spans="1:4" ht="15" x14ac:dyDescent="0.3">
      <c r="A19" s="95" t="s">
        <v>99</v>
      </c>
      <c r="B19" s="92" t="s">
        <v>95</v>
      </c>
      <c r="C19" s="112" t="s">
        <v>98</v>
      </c>
      <c r="D19" s="92"/>
    </row>
    <row r="20" spans="1:4" ht="15" x14ac:dyDescent="0.3">
      <c r="A20" s="95" t="s">
        <v>76</v>
      </c>
      <c r="B20" s="92" t="s">
        <v>75</v>
      </c>
      <c r="C20" s="112" t="s">
        <v>119</v>
      </c>
      <c r="D20" s="92"/>
    </row>
    <row r="21" spans="1:4" ht="15" x14ac:dyDescent="0.3">
      <c r="A21" s="95" t="s">
        <v>48</v>
      </c>
      <c r="B21" s="92" t="s">
        <v>47</v>
      </c>
      <c r="C21" s="112" t="s">
        <v>120</v>
      </c>
      <c r="D21" s="92"/>
    </row>
    <row r="22" spans="1:4" ht="15" x14ac:dyDescent="0.3">
      <c r="A22" s="95" t="s">
        <v>79</v>
      </c>
      <c r="B22" s="92" t="s">
        <v>77</v>
      </c>
      <c r="C22" s="112" t="s">
        <v>91</v>
      </c>
      <c r="D22" s="92"/>
    </row>
    <row r="23" spans="1:4" ht="15" x14ac:dyDescent="0.3">
      <c r="A23" s="95" t="s">
        <v>82</v>
      </c>
      <c r="B23" s="92" t="s">
        <v>80</v>
      </c>
      <c r="C23" s="112" t="s">
        <v>92</v>
      </c>
      <c r="D23" s="92"/>
    </row>
    <row r="24" spans="1:4" ht="15" x14ac:dyDescent="0.3">
      <c r="A24" s="92"/>
      <c r="B24" s="92"/>
      <c r="C24" s="95" t="s">
        <v>93</v>
      </c>
      <c r="D24" s="92"/>
    </row>
    <row r="26" spans="1:4" ht="38.25" customHeight="1" x14ac:dyDescent="0.2">
      <c r="A26" s="117" t="s">
        <v>100</v>
      </c>
      <c r="B26" s="117"/>
      <c r="C26" s="117"/>
    </row>
  </sheetData>
  <mergeCells count="1">
    <mergeCell ref="A26:C26"/>
  </mergeCells>
  <hyperlinks>
    <hyperlink ref="A6" location="'L4'!A1" display="Barema 1"/>
    <hyperlink ref="A7" location="'L3'!A1" display="Barema 7"/>
    <hyperlink ref="A8" location="'L2'!A1" display="Barema 8"/>
    <hyperlink ref="A9" location="'A1'!A1" display="Barema 9"/>
    <hyperlink ref="A10" location="'A2'!A1" display="Barema 10"/>
    <hyperlink ref="A11" location="'A3'!A1" display="Barema 12"/>
    <hyperlink ref="A12" location="'MV2'!A1" display="Barema 13"/>
    <hyperlink ref="A13" location="'B3'!A1" display="Barema 14"/>
    <hyperlink ref="A14" location="B2B!A1" display="Barema 15"/>
    <hyperlink ref="A15" location="B2A!A1" display="Barema 16"/>
    <hyperlink ref="A16" location="B1C!A1" display="Barema 17"/>
    <hyperlink ref="A17" location="B1B!A1" display="Barema 18"/>
    <hyperlink ref="A18" location="'MV1'!A1" display="Barema 20"/>
    <hyperlink ref="A20" location="'L1'!A1" display="Barema 21"/>
    <hyperlink ref="A21" location="'K3'!A1" display="Barema 23"/>
    <hyperlink ref="A22" location="'G1'!A1" display="Barema 26"/>
    <hyperlink ref="A23" location="GS!A1" display="Barema 27"/>
    <hyperlink ref="C24" location="GEW!A1" display="Gewaarborgd inkomen"/>
    <hyperlink ref="A19" location="MV1bis!A1" display="Barema"/>
  </hyperlinks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zoomScale="80" zoomScaleNormal="80" workbookViewId="0"/>
  </sheetViews>
  <sheetFormatPr defaultRowHeight="15" x14ac:dyDescent="0.3"/>
  <cols>
    <col min="1" max="1" width="3.37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375" style="23" customWidth="1"/>
    <col min="16" max="17" width="7.75" style="23" customWidth="1"/>
    <col min="18" max="24" width="11.375" style="23" customWidth="1"/>
    <col min="25" max="26" width="7.75" style="23" customWidth="1"/>
    <col min="27" max="33" width="11.375" style="23" customWidth="1"/>
    <col min="34" max="40" width="11.25" customWidth="1"/>
    <col min="41" max="43" width="11.375" customWidth="1"/>
    <col min="44" max="45" width="11.375" style="23" customWidth="1"/>
    <col min="46" max="47" width="11.375" customWidth="1"/>
  </cols>
  <sheetData>
    <row r="1" spans="1:47" s="23" customFormat="1" ht="16.5" x14ac:dyDescent="0.3">
      <c r="A1" s="21" t="s">
        <v>67</v>
      </c>
      <c r="B1" s="21" t="s">
        <v>19</v>
      </c>
      <c r="C1" s="21" t="s">
        <v>122</v>
      </c>
      <c r="D1" s="21"/>
      <c r="E1" s="22"/>
      <c r="G1" s="21"/>
      <c r="H1" s="21"/>
      <c r="I1" s="21"/>
      <c r="L1" s="104">
        <f>D6</f>
        <v>43374</v>
      </c>
      <c r="O1" s="24" t="s">
        <v>68</v>
      </c>
      <c r="AG1"/>
      <c r="AH1" s="80" t="str">
        <f>'L4'!$AH$2</f>
        <v>Berekening eindejaarspremie 2018:</v>
      </c>
      <c r="AI1"/>
    </row>
    <row r="2" spans="1:47" s="23" customFormat="1" ht="16.5" x14ac:dyDescent="0.3">
      <c r="A2" s="21"/>
      <c r="B2" s="21"/>
      <c r="C2" s="21"/>
      <c r="D2" s="21"/>
      <c r="E2" s="57"/>
      <c r="F2" s="21"/>
      <c r="G2" s="21"/>
      <c r="H2" s="21"/>
      <c r="I2" s="21"/>
      <c r="N2" s="23" t="s">
        <v>21</v>
      </c>
      <c r="O2" s="71">
        <f>'L4'!O3</f>
        <v>1.3459000000000001</v>
      </c>
      <c r="R2" s="24"/>
      <c r="AH2" s="81" t="s">
        <v>94</v>
      </c>
      <c r="AI2"/>
      <c r="AK2" s="82">
        <f>'L4'!$AK$3</f>
        <v>135.36000000000001</v>
      </c>
      <c r="AL2"/>
    </row>
    <row r="3" spans="1:47" x14ac:dyDescent="0.3">
      <c r="AH3" s="81" t="s">
        <v>49</v>
      </c>
      <c r="AJ3" s="23"/>
    </row>
    <row r="4" spans="1:47" x14ac:dyDescent="0.3">
      <c r="A4" s="28"/>
      <c r="B4" s="138" t="s">
        <v>22</v>
      </c>
      <c r="C4" s="153"/>
      <c r="D4" s="153"/>
      <c r="E4" s="139"/>
      <c r="F4" s="138" t="s">
        <v>23</v>
      </c>
      <c r="G4" s="139"/>
      <c r="H4" s="150" t="s">
        <v>38</v>
      </c>
      <c r="I4" s="151"/>
      <c r="J4" s="151"/>
      <c r="K4" s="151"/>
      <c r="L4" s="151"/>
      <c r="M4" s="151"/>
      <c r="N4" s="151"/>
      <c r="O4" s="152"/>
      <c r="P4" s="138" t="s">
        <v>24</v>
      </c>
      <c r="Q4" s="141"/>
      <c r="R4" s="150" t="s">
        <v>39</v>
      </c>
      <c r="S4" s="151"/>
      <c r="T4" s="151"/>
      <c r="U4" s="151"/>
      <c r="V4" s="151"/>
      <c r="W4" s="151"/>
      <c r="X4" s="152"/>
      <c r="Y4" s="138" t="s">
        <v>25</v>
      </c>
      <c r="Z4" s="139"/>
      <c r="AA4" s="150" t="s">
        <v>40</v>
      </c>
      <c r="AB4" s="151"/>
      <c r="AC4" s="151"/>
      <c r="AD4" s="151"/>
      <c r="AE4" s="151"/>
      <c r="AF4" s="151"/>
      <c r="AG4" s="152"/>
      <c r="AH4" s="150" t="s">
        <v>101</v>
      </c>
      <c r="AI4" s="151"/>
      <c r="AJ4" s="151"/>
      <c r="AK4" s="151"/>
      <c r="AL4" s="151"/>
      <c r="AM4" s="151"/>
      <c r="AN4" s="152"/>
      <c r="AO4" s="150" t="s">
        <v>102</v>
      </c>
      <c r="AP4" s="151"/>
      <c r="AQ4" s="151"/>
      <c r="AR4" s="151"/>
      <c r="AS4" s="151"/>
      <c r="AT4" s="151"/>
      <c r="AU4" s="152"/>
    </row>
    <row r="5" spans="1:47" x14ac:dyDescent="0.3">
      <c r="A5" s="32"/>
      <c r="B5" s="154">
        <v>1</v>
      </c>
      <c r="C5" s="155"/>
      <c r="D5" s="154"/>
      <c r="E5" s="155"/>
      <c r="F5" s="154"/>
      <c r="G5" s="155"/>
      <c r="H5" s="43" t="s">
        <v>107</v>
      </c>
      <c r="I5" s="43" t="s">
        <v>108</v>
      </c>
      <c r="J5" s="43" t="s">
        <v>32</v>
      </c>
      <c r="K5" s="43" t="s">
        <v>33</v>
      </c>
      <c r="L5" s="43" t="s">
        <v>34</v>
      </c>
      <c r="M5" s="43" t="s">
        <v>35</v>
      </c>
      <c r="N5" s="43" t="s">
        <v>36</v>
      </c>
      <c r="O5" s="108" t="s">
        <v>37</v>
      </c>
      <c r="P5" s="154"/>
      <c r="Q5" s="155"/>
      <c r="R5" s="43" t="s">
        <v>109</v>
      </c>
      <c r="S5" s="43" t="s">
        <v>32</v>
      </c>
      <c r="T5" s="43" t="s">
        <v>33</v>
      </c>
      <c r="U5" s="43" t="s">
        <v>34</v>
      </c>
      <c r="V5" s="43" t="s">
        <v>35</v>
      </c>
      <c r="W5" s="43" t="s">
        <v>36</v>
      </c>
      <c r="X5" s="108" t="s">
        <v>37</v>
      </c>
      <c r="Y5" s="156" t="s">
        <v>27</v>
      </c>
      <c r="Z5" s="155"/>
      <c r="AA5" s="43" t="s">
        <v>109</v>
      </c>
      <c r="AB5" s="43" t="s">
        <v>32</v>
      </c>
      <c r="AC5" s="43" t="s">
        <v>33</v>
      </c>
      <c r="AD5" s="43" t="s">
        <v>34</v>
      </c>
      <c r="AE5" s="43" t="s">
        <v>35</v>
      </c>
      <c r="AF5" s="43" t="s">
        <v>36</v>
      </c>
      <c r="AG5" s="108" t="s">
        <v>37</v>
      </c>
      <c r="AH5" s="43" t="s">
        <v>109</v>
      </c>
      <c r="AI5" s="43" t="s">
        <v>32</v>
      </c>
      <c r="AJ5" s="43" t="s">
        <v>33</v>
      </c>
      <c r="AK5" s="43" t="s">
        <v>34</v>
      </c>
      <c r="AL5" s="43" t="s">
        <v>35</v>
      </c>
      <c r="AM5" s="43" t="s">
        <v>36</v>
      </c>
      <c r="AN5" s="108" t="s">
        <v>37</v>
      </c>
      <c r="AO5" s="43" t="s">
        <v>109</v>
      </c>
      <c r="AP5" s="43" t="s">
        <v>32</v>
      </c>
      <c r="AQ5" s="43" t="s">
        <v>33</v>
      </c>
      <c r="AR5" s="43" t="s">
        <v>34</v>
      </c>
      <c r="AS5" s="43" t="s">
        <v>35</v>
      </c>
      <c r="AT5" s="43" t="s">
        <v>36</v>
      </c>
      <c r="AU5" s="108" t="s">
        <v>37</v>
      </c>
    </row>
    <row r="6" spans="1:47" x14ac:dyDescent="0.3">
      <c r="A6" s="32"/>
      <c r="B6" s="142" t="s">
        <v>30</v>
      </c>
      <c r="C6" s="143"/>
      <c r="D6" s="148">
        <f>'L4'!$D$8</f>
        <v>43374</v>
      </c>
      <c r="E6" s="147"/>
      <c r="F6" s="148">
        <f>D6</f>
        <v>43374</v>
      </c>
      <c r="G6" s="149"/>
      <c r="H6" s="47"/>
      <c r="I6" s="47" t="s">
        <v>103</v>
      </c>
      <c r="J6" s="47" t="s">
        <v>104</v>
      </c>
      <c r="K6" s="47" t="s">
        <v>105</v>
      </c>
      <c r="L6" s="47" t="s">
        <v>105</v>
      </c>
      <c r="M6" s="47" t="s">
        <v>105</v>
      </c>
      <c r="N6" s="47" t="s">
        <v>106</v>
      </c>
      <c r="O6" s="53" t="s">
        <v>105</v>
      </c>
      <c r="P6" s="146"/>
      <c r="Q6" s="147"/>
      <c r="R6" s="47" t="s">
        <v>103</v>
      </c>
      <c r="S6" s="47" t="s">
        <v>104</v>
      </c>
      <c r="T6" s="47" t="s">
        <v>105</v>
      </c>
      <c r="U6" s="47" t="s">
        <v>105</v>
      </c>
      <c r="V6" s="47" t="s">
        <v>105</v>
      </c>
      <c r="W6" s="47" t="s">
        <v>106</v>
      </c>
      <c r="X6" s="53" t="s">
        <v>105</v>
      </c>
      <c r="Y6" s="146"/>
      <c r="Z6" s="147"/>
      <c r="AA6" s="47" t="s">
        <v>103</v>
      </c>
      <c r="AB6" s="47" t="s">
        <v>104</v>
      </c>
      <c r="AC6" s="47" t="s">
        <v>105</v>
      </c>
      <c r="AD6" s="47" t="s">
        <v>105</v>
      </c>
      <c r="AE6" s="47" t="s">
        <v>105</v>
      </c>
      <c r="AF6" s="47" t="s">
        <v>106</v>
      </c>
      <c r="AG6" s="53" t="s">
        <v>105</v>
      </c>
      <c r="AH6" s="47" t="s">
        <v>103</v>
      </c>
      <c r="AI6" s="47" t="s">
        <v>104</v>
      </c>
      <c r="AJ6" s="47" t="s">
        <v>105</v>
      </c>
      <c r="AK6" s="47" t="s">
        <v>105</v>
      </c>
      <c r="AL6" s="47" t="s">
        <v>105</v>
      </c>
      <c r="AM6" s="47" t="s">
        <v>106</v>
      </c>
      <c r="AN6" s="53" t="s">
        <v>105</v>
      </c>
      <c r="AO6" s="47" t="s">
        <v>103</v>
      </c>
      <c r="AP6" s="47" t="s">
        <v>104</v>
      </c>
      <c r="AQ6" s="47" t="s">
        <v>105</v>
      </c>
      <c r="AR6" s="47" t="s">
        <v>105</v>
      </c>
      <c r="AS6" s="47" t="s">
        <v>105</v>
      </c>
      <c r="AT6" s="47" t="s">
        <v>106</v>
      </c>
      <c r="AU6" s="53" t="s">
        <v>105</v>
      </c>
    </row>
    <row r="7" spans="1:47" x14ac:dyDescent="0.3">
      <c r="A7" s="32"/>
      <c r="B7" s="138"/>
      <c r="C7" s="139"/>
      <c r="D7" s="140"/>
      <c r="E7" s="141"/>
      <c r="F7" s="115"/>
      <c r="G7" s="116"/>
      <c r="H7" s="65"/>
      <c r="I7" s="65"/>
      <c r="J7" s="65"/>
      <c r="K7" s="65"/>
      <c r="L7" s="65"/>
      <c r="M7" s="65"/>
      <c r="N7" s="65"/>
      <c r="O7" s="62"/>
      <c r="P7" s="61"/>
      <c r="Q7" s="62"/>
      <c r="R7" s="44"/>
      <c r="S7" s="44"/>
      <c r="T7" s="44"/>
      <c r="U7" s="44"/>
      <c r="V7" s="44"/>
      <c r="W7" s="44"/>
      <c r="X7" s="78"/>
      <c r="Y7" s="61"/>
      <c r="Z7" s="62"/>
      <c r="AA7" s="77"/>
      <c r="AB7" s="44"/>
      <c r="AC7" s="44"/>
      <c r="AD7" s="44"/>
      <c r="AE7" s="44"/>
      <c r="AF7" s="44"/>
      <c r="AG7" s="78"/>
      <c r="AH7" s="83"/>
      <c r="AI7" s="84"/>
      <c r="AJ7" s="84"/>
      <c r="AK7" s="84"/>
      <c r="AL7" s="84"/>
      <c r="AM7" s="84"/>
      <c r="AN7" s="85"/>
      <c r="AO7" s="83"/>
      <c r="AP7" s="84"/>
      <c r="AQ7" s="84"/>
      <c r="AR7" s="84"/>
      <c r="AS7" s="84"/>
      <c r="AT7" s="84"/>
      <c r="AU7" s="85"/>
    </row>
    <row r="8" spans="1:47" x14ac:dyDescent="0.3">
      <c r="A8" s="32">
        <v>0</v>
      </c>
      <c r="B8" s="129">
        <v>15985.49</v>
      </c>
      <c r="C8" s="130"/>
      <c r="D8" s="129">
        <f t="shared" ref="D8:D35" si="0">B8*$O$2</f>
        <v>21514.870991</v>
      </c>
      <c r="E8" s="131">
        <f t="shared" ref="E8:E35" si="1">D8/40.3399</f>
        <v>533.33972050005082</v>
      </c>
      <c r="F8" s="134">
        <f t="shared" ref="F8:F35" si="2">B8/12*$O$2</f>
        <v>1792.9059159166668</v>
      </c>
      <c r="G8" s="135"/>
      <c r="H8" s="63">
        <f>'L4'!$H$10</f>
        <v>1707.89</v>
      </c>
      <c r="I8" s="63">
        <f>'L4'!I10</f>
        <v>1821.9627753333334</v>
      </c>
      <c r="J8" s="63">
        <f>'L4'!J10</f>
        <v>1821.9627753333334</v>
      </c>
      <c r="K8" s="63">
        <f>'L4'!K10</f>
        <v>1821.9627753333334</v>
      </c>
      <c r="L8" s="63">
        <f>'L4'!L10</f>
        <v>1821.9627753333334</v>
      </c>
      <c r="M8" s="63">
        <f>'L4'!M10</f>
        <v>1821.9627753333334</v>
      </c>
      <c r="N8" s="63">
        <f>'L4'!N10</f>
        <v>1821.9627753333334</v>
      </c>
      <c r="O8" s="76">
        <f>'L4'!O10</f>
        <v>1821.9627753333334</v>
      </c>
      <c r="P8" s="134">
        <f t="shared" ref="P8:P35" si="3">((B8&lt;19968.2)*913.03+(B8&gt;19968.2)*(B8&lt;20424.71)*(20424.71-B8+456.51)+(B8&gt;20424.71)*(B8&lt;22659.62)*456.51+(B8&gt;22659.62)*(B8&lt;23116.13)*(23116.13-B8))/12*$O$2</f>
        <v>102.40392308333332</v>
      </c>
      <c r="Q8" s="135">
        <f t="shared" ref="Q8:Q35" si="4">P8/40.3399</f>
        <v>2.538526944373519</v>
      </c>
      <c r="R8" s="45">
        <f>$P8*SUM(Fasering!$D$5)</f>
        <v>0</v>
      </c>
      <c r="S8" s="45">
        <f>$P8*SUM(Fasering!$D$5:$D$6)</f>
        <v>26.477936481812353</v>
      </c>
      <c r="T8" s="45">
        <f>$P8*SUM(Fasering!$D$5:$D$7)</f>
        <v>41.669964173967912</v>
      </c>
      <c r="U8" s="45">
        <f>$P8*SUM(Fasering!$D$5:$D$8)</f>
        <v>56.861991866123475</v>
      </c>
      <c r="V8" s="45">
        <f>$P8*SUM(Fasering!$D$5:$D$9)</f>
        <v>72.054019558279037</v>
      </c>
      <c r="W8" s="45">
        <f>$P8*SUM(Fasering!$D$5:$D$10)</f>
        <v>87.211895391177777</v>
      </c>
      <c r="X8" s="75">
        <f>$P8*SUM(Fasering!$D$5:$D$11)</f>
        <v>102.40392308333332</v>
      </c>
      <c r="Y8" s="134">
        <f t="shared" ref="Y8:Y35" si="5">((B8&lt;19968.2)*456.51+(B8&gt;19968.2)*(B8&lt;20196.46)*(20196.46-B8+228.26)+(B8&gt;20196.46)*(B8&lt;22659.62)*228.26+(B8&gt;22659.62)*(B8&lt;22887.88)*(22887.88-B8))/12*$O$2</f>
        <v>51.201400749999998</v>
      </c>
      <c r="Z8" s="135">
        <f t="shared" ref="Z8:Z35" si="6">Y8/40.3399</f>
        <v>1.2692495705244682</v>
      </c>
      <c r="AA8" s="74">
        <f>$Y8*SUM(Fasering!$D$5)</f>
        <v>0</v>
      </c>
      <c r="AB8" s="45">
        <f>$Y8*SUM(Fasering!$D$5:$D$6)</f>
        <v>13.238823240542105</v>
      </c>
      <c r="AC8" s="45">
        <f>$Y8*SUM(Fasering!$D$5:$D$7)</f>
        <v>20.834753890954396</v>
      </c>
      <c r="AD8" s="45">
        <f>$Y8*SUM(Fasering!$D$5:$D$8)</f>
        <v>28.430684541366688</v>
      </c>
      <c r="AE8" s="45">
        <f>$Y8*SUM(Fasering!$D$5:$D$9)</f>
        <v>36.02661519177898</v>
      </c>
      <c r="AF8" s="45">
        <f>$Y8*SUM(Fasering!$D$5:$D$10)</f>
        <v>43.605470099587713</v>
      </c>
      <c r="AG8" s="75">
        <f>$Y8*SUM(Fasering!$D$5:$D$11)</f>
        <v>51.201400749999998</v>
      </c>
      <c r="AH8" s="5">
        <f>($AK$2+(I8+R8)*12*7.57%)*SUM(Fasering!$D$5)</f>
        <v>0</v>
      </c>
      <c r="AI8" s="9">
        <f>($AK$2+(J8+S8)*12*7.57%)*SUM(Fasering!$D$5:$D$6)</f>
        <v>469.15956480984647</v>
      </c>
      <c r="AJ8" s="9">
        <f>($AK$2+(K8+T8)*12*7.57%)*SUM(Fasering!$D$5:$D$7)</f>
        <v>743.96102879895807</v>
      </c>
      <c r="AK8" s="9">
        <f>($AK$2+(L8+U8)*12*7.57%)*SUM(Fasering!$D$5:$D$8)</f>
        <v>1022.8571920783311</v>
      </c>
      <c r="AL8" s="9">
        <f>($AK$2+(M8+V8)*12*7.57%)*SUM(Fasering!$D$5:$D$9)</f>
        <v>1305.8480546479655</v>
      </c>
      <c r="AM8" s="9">
        <f>($AK$2+(N8+W8)*12*7.57%)*SUM(Fasering!$D$5:$D$10)</f>
        <v>1592.2836526243341</v>
      </c>
      <c r="AN8" s="86">
        <f>($AK$2+(O8+X8)*12*7.57%)*SUM(Fasering!$D$5:$D$11)</f>
        <v>1883.4547088417003</v>
      </c>
      <c r="AO8" s="5">
        <f>($AK$2+(I8+AA8)*12*7.57%)*SUM(Fasering!$D$5)</f>
        <v>0</v>
      </c>
      <c r="AP8" s="9">
        <f>($AK$2+(J8+AB8)*12*7.57%)*SUM(Fasering!$D$5:$D$6)</f>
        <v>466.0499717112836</v>
      </c>
      <c r="AQ8" s="9">
        <f>($AK$2+(K8+AC8)*12*7.57%)*SUM(Fasering!$D$5:$D$7)</f>
        <v>736.25941838781921</v>
      </c>
      <c r="AR8" s="9">
        <f>($AK$2+(L8+AD8)*12*7.57%)*SUM(Fasering!$D$5:$D$8)</f>
        <v>1008.5161922858014</v>
      </c>
      <c r="AS8" s="9">
        <f>($AK$2+(M8+AE8)*12*7.57%)*SUM(Fasering!$D$5:$D$9)</f>
        <v>1282.8202934052304</v>
      </c>
      <c r="AT8" s="9">
        <f>($AK$2+(N8+AF8)*12*7.57%)*SUM(Fasering!$D$5:$D$10)</f>
        <v>1558.5481844077653</v>
      </c>
      <c r="AU8" s="86">
        <f>($AK$2+(O8+AG8)*12*7.57%)*SUM(Fasering!$D$5:$D$11)</f>
        <v>1836.9423375541</v>
      </c>
    </row>
    <row r="9" spans="1:47" x14ac:dyDescent="0.3">
      <c r="A9" s="32">
        <f t="shared" ref="A9:A35" si="7">+A8+1</f>
        <v>1</v>
      </c>
      <c r="B9" s="129">
        <v>16523.25</v>
      </c>
      <c r="C9" s="130"/>
      <c r="D9" s="129">
        <f t="shared" si="0"/>
        <v>22238.642175000001</v>
      </c>
      <c r="E9" s="131">
        <f t="shared" si="1"/>
        <v>551.28153949315697</v>
      </c>
      <c r="F9" s="134">
        <f t="shared" si="2"/>
        <v>1853.2201812500002</v>
      </c>
      <c r="G9" s="135">
        <f t="shared" ref="G9:G35" si="8">F9/40.3399</f>
        <v>45.940128291096414</v>
      </c>
      <c r="H9" s="63">
        <f>'L4'!$H$10</f>
        <v>1707.89</v>
      </c>
      <c r="I9" s="63">
        <f>GEW!$E$12+($F9-GEW!$E$12)*SUM(Fasering!$D$5)</f>
        <v>1821.9627753333334</v>
      </c>
      <c r="J9" s="63">
        <f>GEW!$E$12+($F9-GEW!$E$12)*SUM(Fasering!$D$5:$D$6)</f>
        <v>1830.0448056260032</v>
      </c>
      <c r="K9" s="63">
        <f>GEW!$E$12+($F9-GEW!$E$12)*SUM(Fasering!$D$5:$D$7)</f>
        <v>1834.6819656289899</v>
      </c>
      <c r="L9" s="63">
        <f>GEW!$E$12+($F9-GEW!$E$12)*SUM(Fasering!$D$5:$D$8)</f>
        <v>1839.3191256319765</v>
      </c>
      <c r="M9" s="63">
        <f>GEW!$E$12+($F9-GEW!$E$12)*SUM(Fasering!$D$5:$D$9)</f>
        <v>1843.956285634963</v>
      </c>
      <c r="N9" s="63">
        <f>GEW!$E$12+($F9-GEW!$E$12)*SUM(Fasering!$D$5:$D$10)</f>
        <v>1848.5830212470137</v>
      </c>
      <c r="O9" s="76">
        <f>GEW!$E$12+($F9-GEW!$E$12)*SUM(Fasering!$D$5:$D$11)</f>
        <v>1853.2201812500002</v>
      </c>
      <c r="P9" s="134">
        <f t="shared" si="3"/>
        <v>102.40392308333332</v>
      </c>
      <c r="Q9" s="135">
        <f t="shared" si="4"/>
        <v>2.538526944373519</v>
      </c>
      <c r="R9" s="45">
        <f>$P9*SUM(Fasering!$D$5)</f>
        <v>0</v>
      </c>
      <c r="S9" s="45">
        <f>$P9*SUM(Fasering!$D$5:$D$6)</f>
        <v>26.477936481812353</v>
      </c>
      <c r="T9" s="45">
        <f>$P9*SUM(Fasering!$D$5:$D$7)</f>
        <v>41.669964173967912</v>
      </c>
      <c r="U9" s="45">
        <f>$P9*SUM(Fasering!$D$5:$D$8)</f>
        <v>56.861991866123475</v>
      </c>
      <c r="V9" s="45">
        <f>$P9*SUM(Fasering!$D$5:$D$9)</f>
        <v>72.054019558279037</v>
      </c>
      <c r="W9" s="45">
        <f>$P9*SUM(Fasering!$D$5:$D$10)</f>
        <v>87.211895391177777</v>
      </c>
      <c r="X9" s="75">
        <f>$P9*SUM(Fasering!$D$5:$D$11)</f>
        <v>102.40392308333332</v>
      </c>
      <c r="Y9" s="134">
        <f t="shared" si="5"/>
        <v>51.201400749999998</v>
      </c>
      <c r="Z9" s="135">
        <f t="shared" si="6"/>
        <v>1.2692495705244682</v>
      </c>
      <c r="AA9" s="74">
        <f>$Y9*SUM(Fasering!$D$5)</f>
        <v>0</v>
      </c>
      <c r="AB9" s="45">
        <f>$Y9*SUM(Fasering!$D$5:$D$6)</f>
        <v>13.238823240542105</v>
      </c>
      <c r="AC9" s="45">
        <f>$Y9*SUM(Fasering!$D$5:$D$7)</f>
        <v>20.834753890954396</v>
      </c>
      <c r="AD9" s="45">
        <f>$Y9*SUM(Fasering!$D$5:$D$8)</f>
        <v>28.430684541366688</v>
      </c>
      <c r="AE9" s="45">
        <f>$Y9*SUM(Fasering!$D$5:$D$9)</f>
        <v>36.02661519177898</v>
      </c>
      <c r="AF9" s="45">
        <f>$Y9*SUM(Fasering!$D$5:$D$10)</f>
        <v>43.605470099587713</v>
      </c>
      <c r="AG9" s="75">
        <f>$Y9*SUM(Fasering!$D$5:$D$11)</f>
        <v>51.201400749999998</v>
      </c>
      <c r="AH9" s="5">
        <f>($AK$2+(I9+R9)*12*7.57%)*SUM(Fasering!$D$5)</f>
        <v>0</v>
      </c>
      <c r="AI9" s="9">
        <f>($AK$2+(J9+S9)*12*7.57%)*SUM(Fasering!$D$5:$D$6)</f>
        <v>471.05786609048812</v>
      </c>
      <c r="AJ9" s="9">
        <f>($AK$2+(K9+T9)*12*7.57%)*SUM(Fasering!$D$5:$D$7)</f>
        <v>748.66260114076192</v>
      </c>
      <c r="AK9" s="9">
        <f>($AK$2+(L9+U9)*12*7.57%)*SUM(Fasering!$D$5:$D$8)</f>
        <v>1031.6118867952771</v>
      </c>
      <c r="AL9" s="9">
        <f>($AK$2+(M9+V9)*12*7.57%)*SUM(Fasering!$D$5:$D$9)</f>
        <v>1319.9057230540329</v>
      </c>
      <c r="AM9" s="9">
        <f>($AK$2+(N9+W9)*12*7.57%)*SUM(Fasering!$D$5:$D$10)</f>
        <v>1612.8780135225979</v>
      </c>
      <c r="AN9" s="86">
        <f>($AK$2+(O9+X9)*12*7.57%)*SUM(Fasering!$D$5:$D$11)</f>
        <v>1911.8489363764002</v>
      </c>
      <c r="AO9" s="5">
        <f>($AK$2+(I9+AA9)*12*7.57%)*SUM(Fasering!$D$5)</f>
        <v>0</v>
      </c>
      <c r="AP9" s="9">
        <f>($AK$2+(J9+AB9)*12*7.57%)*SUM(Fasering!$D$5:$D$6)</f>
        <v>467.94827299192514</v>
      </c>
      <c r="AQ9" s="9">
        <f>($AK$2+(K9+AC9)*12*7.57%)*SUM(Fasering!$D$5:$D$7)</f>
        <v>740.96099072962306</v>
      </c>
      <c r="AR9" s="9">
        <f>($AK$2+(L9+AD9)*12*7.57%)*SUM(Fasering!$D$5:$D$8)</f>
        <v>1017.2708870027473</v>
      </c>
      <c r="AS9" s="9">
        <f>($AK$2+(M9+AE9)*12*7.57%)*SUM(Fasering!$D$5:$D$9)</f>
        <v>1296.8779618112974</v>
      </c>
      <c r="AT9" s="9">
        <f>($AK$2+(N9+AF9)*12*7.57%)*SUM(Fasering!$D$5:$D$10)</f>
        <v>1579.1425453060294</v>
      </c>
      <c r="AU9" s="86">
        <f>($AK$2+(O9+AG9)*12*7.57%)*SUM(Fasering!$D$5:$D$11)</f>
        <v>1865.3365650888004</v>
      </c>
    </row>
    <row r="10" spans="1:47" x14ac:dyDescent="0.3">
      <c r="A10" s="32">
        <f t="shared" si="7"/>
        <v>2</v>
      </c>
      <c r="B10" s="129">
        <v>17168.75</v>
      </c>
      <c r="C10" s="130"/>
      <c r="D10" s="129">
        <f t="shared" si="0"/>
        <v>23107.420625000002</v>
      </c>
      <c r="E10" s="131">
        <f t="shared" si="1"/>
        <v>572.81799471491013</v>
      </c>
      <c r="F10" s="134">
        <f t="shared" si="2"/>
        <v>1925.6183854166668</v>
      </c>
      <c r="G10" s="135">
        <f t="shared" si="8"/>
        <v>47.734832892909175</v>
      </c>
      <c r="H10" s="63">
        <f>'L4'!$H$10</f>
        <v>1707.89</v>
      </c>
      <c r="I10" s="63">
        <f>GEW!$E$12+($F10-GEW!$E$12)*SUM(Fasering!$D$5)</f>
        <v>1821.9627753333334</v>
      </c>
      <c r="J10" s="63">
        <f>GEW!$E$12+($F10-GEW!$E$12)*SUM(Fasering!$D$5:$D$6)</f>
        <v>1848.7643526277554</v>
      </c>
      <c r="K10" s="63">
        <f>GEW!$E$12+($F10-GEW!$E$12)*SUM(Fasering!$D$5:$D$7)</f>
        <v>1864.142073045281</v>
      </c>
      <c r="L10" s="63">
        <f>GEW!$E$12+($F10-GEW!$E$12)*SUM(Fasering!$D$5:$D$8)</f>
        <v>1879.5197934628063</v>
      </c>
      <c r="M10" s="63">
        <f>GEW!$E$12+($F10-GEW!$E$12)*SUM(Fasering!$D$5:$D$9)</f>
        <v>1894.8975138803319</v>
      </c>
      <c r="N10" s="63">
        <f>GEW!$E$12+($F10-GEW!$E$12)*SUM(Fasering!$D$5:$D$10)</f>
        <v>1910.2406649991412</v>
      </c>
      <c r="O10" s="76">
        <f>GEW!$E$12+($F10-GEW!$E$12)*SUM(Fasering!$D$5:$D$11)</f>
        <v>1925.6183854166668</v>
      </c>
      <c r="P10" s="134">
        <f t="shared" si="3"/>
        <v>102.40392308333332</v>
      </c>
      <c r="Q10" s="135">
        <f t="shared" si="4"/>
        <v>2.538526944373519</v>
      </c>
      <c r="R10" s="45">
        <f>$P10*SUM(Fasering!$D$5)</f>
        <v>0</v>
      </c>
      <c r="S10" s="45">
        <f>$P10*SUM(Fasering!$D$5:$D$6)</f>
        <v>26.477936481812353</v>
      </c>
      <c r="T10" s="45">
        <f>$P10*SUM(Fasering!$D$5:$D$7)</f>
        <v>41.669964173967912</v>
      </c>
      <c r="U10" s="45">
        <f>$P10*SUM(Fasering!$D$5:$D$8)</f>
        <v>56.861991866123475</v>
      </c>
      <c r="V10" s="45">
        <f>$P10*SUM(Fasering!$D$5:$D$9)</f>
        <v>72.054019558279037</v>
      </c>
      <c r="W10" s="45">
        <f>$P10*SUM(Fasering!$D$5:$D$10)</f>
        <v>87.211895391177777</v>
      </c>
      <c r="X10" s="75">
        <f>$P10*SUM(Fasering!$D$5:$D$11)</f>
        <v>102.40392308333332</v>
      </c>
      <c r="Y10" s="134">
        <f t="shared" si="5"/>
        <v>51.201400749999998</v>
      </c>
      <c r="Z10" s="135">
        <f t="shared" si="6"/>
        <v>1.2692495705244682</v>
      </c>
      <c r="AA10" s="74">
        <f>$Y10*SUM(Fasering!$D$5)</f>
        <v>0</v>
      </c>
      <c r="AB10" s="45">
        <f>$Y10*SUM(Fasering!$D$5:$D$6)</f>
        <v>13.238823240542105</v>
      </c>
      <c r="AC10" s="45">
        <f>$Y10*SUM(Fasering!$D$5:$D$7)</f>
        <v>20.834753890954396</v>
      </c>
      <c r="AD10" s="45">
        <f>$Y10*SUM(Fasering!$D$5:$D$8)</f>
        <v>28.430684541366688</v>
      </c>
      <c r="AE10" s="45">
        <f>$Y10*SUM(Fasering!$D$5:$D$9)</f>
        <v>36.02661519177898</v>
      </c>
      <c r="AF10" s="45">
        <f>$Y10*SUM(Fasering!$D$5:$D$10)</f>
        <v>43.605470099587713</v>
      </c>
      <c r="AG10" s="75">
        <f>$Y10*SUM(Fasering!$D$5:$D$11)</f>
        <v>51.201400749999998</v>
      </c>
      <c r="AH10" s="5">
        <f>($AK$2+(I10+R10)*12*7.57%)*SUM(Fasering!$D$5)</f>
        <v>0</v>
      </c>
      <c r="AI10" s="9">
        <f>($AK$2+(J10+S10)*12*7.57%)*SUM(Fasering!$D$5:$D$6)</f>
        <v>475.45469940583547</v>
      </c>
      <c r="AJ10" s="9">
        <f>($AK$2+(K10+T10)*12*7.57%)*SUM(Fasering!$D$5:$D$7)</f>
        <v>759.55235300352842</v>
      </c>
      <c r="AK10" s="9">
        <f>($AK$2+(L10+U10)*12*7.57%)*SUM(Fasering!$D$5:$D$8)</f>
        <v>1051.8894548450403</v>
      </c>
      <c r="AL10" s="9">
        <f>($AK$2+(M10+V10)*12*7.57%)*SUM(Fasering!$D$5:$D$9)</f>
        <v>1352.4660049303709</v>
      </c>
      <c r="AM10" s="9">
        <f>($AK$2+(N10+W10)*12*7.57%)*SUM(Fasering!$D$5:$D$10)</f>
        <v>1660.5785408462523</v>
      </c>
      <c r="AN10" s="86">
        <f>($AK$2+(O10+X10)*12*7.57%)*SUM(Fasering!$D$5:$D$11)</f>
        <v>1977.6154650414005</v>
      </c>
      <c r="AO10" s="5">
        <f>($AK$2+(I10+AA10)*12*7.57%)*SUM(Fasering!$D$5)</f>
        <v>0</v>
      </c>
      <c r="AP10" s="9">
        <f>($AK$2+(J10+AB10)*12*7.57%)*SUM(Fasering!$D$5:$D$6)</f>
        <v>472.34510630727249</v>
      </c>
      <c r="AQ10" s="9">
        <f>($AK$2+(K10+AC10)*12*7.57%)*SUM(Fasering!$D$5:$D$7)</f>
        <v>751.85074259238945</v>
      </c>
      <c r="AR10" s="9">
        <f>($AK$2+(L10+AD10)*12*7.57%)*SUM(Fasering!$D$5:$D$8)</f>
        <v>1037.5484550525102</v>
      </c>
      <c r="AS10" s="9">
        <f>($AK$2+(M10+AE10)*12*7.57%)*SUM(Fasering!$D$5:$D$9)</f>
        <v>1329.4382436876356</v>
      </c>
      <c r="AT10" s="9">
        <f>($AK$2+(N10+AF10)*12*7.57%)*SUM(Fasering!$D$5:$D$10)</f>
        <v>1626.8430726296842</v>
      </c>
      <c r="AU10" s="86">
        <f>($AK$2+(O10+AG10)*12*7.57%)*SUM(Fasering!$D$5:$D$11)</f>
        <v>1931.1030937538003</v>
      </c>
    </row>
    <row r="11" spans="1:47" x14ac:dyDescent="0.3">
      <c r="A11" s="32">
        <f t="shared" si="7"/>
        <v>3</v>
      </c>
      <c r="B11" s="129">
        <v>17817.650000000001</v>
      </c>
      <c r="C11" s="130"/>
      <c r="D11" s="129">
        <f t="shared" si="0"/>
        <v>23980.775135000004</v>
      </c>
      <c r="E11" s="131">
        <f t="shared" si="1"/>
        <v>594.46788750096073</v>
      </c>
      <c r="F11" s="134">
        <f t="shared" si="2"/>
        <v>1998.397927916667</v>
      </c>
      <c r="G11" s="135">
        <f t="shared" si="8"/>
        <v>49.538990625080054</v>
      </c>
      <c r="H11" s="63">
        <f>'L4'!$H$10</f>
        <v>1707.89</v>
      </c>
      <c r="I11" s="63">
        <f>GEW!$E$12+($F11-GEW!$E$12)*SUM(Fasering!$D$5)</f>
        <v>1821.9627753333334</v>
      </c>
      <c r="J11" s="63">
        <f>GEW!$E$12+($F11-GEW!$E$12)*SUM(Fasering!$D$5:$D$6)</f>
        <v>1867.582499877077</v>
      </c>
      <c r="K11" s="63">
        <f>GEW!$E$12+($F11-GEW!$E$12)*SUM(Fasering!$D$5:$D$7)</f>
        <v>1893.7573537616734</v>
      </c>
      <c r="L11" s="63">
        <f>GEW!$E$12+($F11-GEW!$E$12)*SUM(Fasering!$D$5:$D$8)</f>
        <v>1919.9322076462697</v>
      </c>
      <c r="M11" s="63">
        <f>GEW!$E$12+($F11-GEW!$E$12)*SUM(Fasering!$D$5:$D$9)</f>
        <v>1946.1070615308661</v>
      </c>
      <c r="N11" s="63">
        <f>GEW!$E$12+($F11-GEW!$E$12)*SUM(Fasering!$D$5:$D$10)</f>
        <v>1972.2230740320706</v>
      </c>
      <c r="O11" s="76">
        <f>GEW!$E$12+($F11-GEW!$E$12)*SUM(Fasering!$D$5:$D$11)</f>
        <v>1998.397927916667</v>
      </c>
      <c r="P11" s="134">
        <f t="shared" si="3"/>
        <v>102.40392308333332</v>
      </c>
      <c r="Q11" s="135">
        <f t="shared" si="4"/>
        <v>2.538526944373519</v>
      </c>
      <c r="R11" s="45">
        <f>$P11*SUM(Fasering!$D$5)</f>
        <v>0</v>
      </c>
      <c r="S11" s="45">
        <f>$P11*SUM(Fasering!$D$5:$D$6)</f>
        <v>26.477936481812353</v>
      </c>
      <c r="T11" s="45">
        <f>$P11*SUM(Fasering!$D$5:$D$7)</f>
        <v>41.669964173967912</v>
      </c>
      <c r="U11" s="45">
        <f>$P11*SUM(Fasering!$D$5:$D$8)</f>
        <v>56.861991866123475</v>
      </c>
      <c r="V11" s="45">
        <f>$P11*SUM(Fasering!$D$5:$D$9)</f>
        <v>72.054019558279037</v>
      </c>
      <c r="W11" s="45">
        <f>$P11*SUM(Fasering!$D$5:$D$10)</f>
        <v>87.211895391177777</v>
      </c>
      <c r="X11" s="75">
        <f>$P11*SUM(Fasering!$D$5:$D$11)</f>
        <v>102.40392308333332</v>
      </c>
      <c r="Y11" s="134">
        <f t="shared" si="5"/>
        <v>51.201400749999998</v>
      </c>
      <c r="Z11" s="135">
        <f t="shared" si="6"/>
        <v>1.2692495705244682</v>
      </c>
      <c r="AA11" s="74">
        <f>$Y11*SUM(Fasering!$D$5)</f>
        <v>0</v>
      </c>
      <c r="AB11" s="45">
        <f>$Y11*SUM(Fasering!$D$5:$D$6)</f>
        <v>13.238823240542105</v>
      </c>
      <c r="AC11" s="45">
        <f>$Y11*SUM(Fasering!$D$5:$D$7)</f>
        <v>20.834753890954396</v>
      </c>
      <c r="AD11" s="45">
        <f>$Y11*SUM(Fasering!$D$5:$D$8)</f>
        <v>28.430684541366688</v>
      </c>
      <c r="AE11" s="45">
        <f>$Y11*SUM(Fasering!$D$5:$D$9)</f>
        <v>36.02661519177898</v>
      </c>
      <c r="AF11" s="45">
        <f>$Y11*SUM(Fasering!$D$5:$D$10)</f>
        <v>43.605470099587713</v>
      </c>
      <c r="AG11" s="75">
        <f>$Y11*SUM(Fasering!$D$5:$D$11)</f>
        <v>51.201400749999998</v>
      </c>
      <c r="AH11" s="5">
        <f>($AK$2+(I11+R11)*12*7.57%)*SUM(Fasering!$D$5)</f>
        <v>0</v>
      </c>
      <c r="AI11" s="9">
        <f>($AK$2+(J11+S11)*12*7.57%)*SUM(Fasering!$D$5:$D$6)</f>
        <v>479.87469187419936</v>
      </c>
      <c r="AJ11" s="9">
        <f>($AK$2+(K11+T11)*12*7.57%)*SUM(Fasering!$D$5:$D$7)</f>
        <v>770.49946374520005</v>
      </c>
      <c r="AK11" s="9">
        <f>($AK$2+(L11+U11)*12*7.57%)*SUM(Fasering!$D$5:$D$8)</f>
        <v>1072.2738296049029</v>
      </c>
      <c r="AL11" s="9">
        <f>($AK$2+(M11+V11)*12*7.57%)*SUM(Fasering!$D$5:$D$9)</f>
        <v>1385.1977894533075</v>
      </c>
      <c r="AM11" s="9">
        <f>($AK$2+(N11+W11)*12*7.57%)*SUM(Fasering!$D$5:$D$10)</f>
        <v>1708.5303180427197</v>
      </c>
      <c r="AN11" s="86">
        <f>($AK$2+(O11+X11)*12*7.57%)*SUM(Fasering!$D$5:$D$11)</f>
        <v>2043.7284014484003</v>
      </c>
      <c r="AO11" s="5">
        <f>($AK$2+(I11+AA11)*12*7.57%)*SUM(Fasering!$D$5)</f>
        <v>0</v>
      </c>
      <c r="AP11" s="9">
        <f>($AK$2+(J11+AB11)*12*7.57%)*SUM(Fasering!$D$5:$D$6)</f>
        <v>476.76509877563637</v>
      </c>
      <c r="AQ11" s="9">
        <f>($AK$2+(K11+AC11)*12*7.57%)*SUM(Fasering!$D$5:$D$7)</f>
        <v>762.79785333406119</v>
      </c>
      <c r="AR11" s="9">
        <f>($AK$2+(L11+AD11)*12*7.57%)*SUM(Fasering!$D$5:$D$8)</f>
        <v>1057.932829812373</v>
      </c>
      <c r="AS11" s="9">
        <f>($AK$2+(M11+AE11)*12*7.57%)*SUM(Fasering!$D$5:$D$9)</f>
        <v>1362.1700282105721</v>
      </c>
      <c r="AT11" s="9">
        <f>($AK$2+(N11+AF11)*12*7.57%)*SUM(Fasering!$D$5:$D$10)</f>
        <v>1674.7948498261514</v>
      </c>
      <c r="AU11" s="86">
        <f>($AK$2+(O11+AG11)*12*7.57%)*SUM(Fasering!$D$5:$D$11)</f>
        <v>1997.2160301608005</v>
      </c>
    </row>
    <row r="12" spans="1:47" x14ac:dyDescent="0.3">
      <c r="A12" s="32">
        <f t="shared" si="7"/>
        <v>4</v>
      </c>
      <c r="B12" s="129">
        <v>18461.009999999998</v>
      </c>
      <c r="C12" s="130"/>
      <c r="D12" s="129">
        <f t="shared" si="0"/>
        <v>24846.673359</v>
      </c>
      <c r="E12" s="131">
        <f t="shared" si="1"/>
        <v>615.93294378518544</v>
      </c>
      <c r="F12" s="134">
        <f t="shared" si="2"/>
        <v>2070.5561132499997</v>
      </c>
      <c r="G12" s="135">
        <f t="shared" si="8"/>
        <v>51.327745315432111</v>
      </c>
      <c r="H12" s="63">
        <f>'L4'!$H$10</f>
        <v>1707.89</v>
      </c>
      <c r="I12" s="63">
        <f>GEW!$E$12+($F12-GEW!$E$12)*SUM(Fasering!$D$5)</f>
        <v>1821.9627753333334</v>
      </c>
      <c r="J12" s="63">
        <f>GEW!$E$12+($F12-GEW!$E$12)*SUM(Fasering!$D$5:$D$6)</f>
        <v>1886.2399867230063</v>
      </c>
      <c r="K12" s="63">
        <f>GEW!$E$12+($F12-GEW!$E$12)*SUM(Fasering!$D$5:$D$7)</f>
        <v>1923.1197932773123</v>
      </c>
      <c r="L12" s="63">
        <f>GEW!$E$12+($F12-GEW!$E$12)*SUM(Fasering!$D$5:$D$8)</f>
        <v>1959.9995998316185</v>
      </c>
      <c r="M12" s="63">
        <f>GEW!$E$12+($F12-GEW!$E$12)*SUM(Fasering!$D$5:$D$9)</f>
        <v>1996.8794063859245</v>
      </c>
      <c r="N12" s="63">
        <f>GEW!$E$12+($F12-GEW!$E$12)*SUM(Fasering!$D$5:$D$10)</f>
        <v>2033.6763066956937</v>
      </c>
      <c r="O12" s="76">
        <f>GEW!$E$12+($F12-GEW!$E$12)*SUM(Fasering!$D$5:$D$11)</f>
        <v>2070.5561132499997</v>
      </c>
      <c r="P12" s="134">
        <f t="shared" si="3"/>
        <v>102.40392308333332</v>
      </c>
      <c r="Q12" s="135">
        <f t="shared" si="4"/>
        <v>2.538526944373519</v>
      </c>
      <c r="R12" s="45">
        <f>$P12*SUM(Fasering!$D$5)</f>
        <v>0</v>
      </c>
      <c r="S12" s="45">
        <f>$P12*SUM(Fasering!$D$5:$D$6)</f>
        <v>26.477936481812353</v>
      </c>
      <c r="T12" s="45">
        <f>$P12*SUM(Fasering!$D$5:$D$7)</f>
        <v>41.669964173967912</v>
      </c>
      <c r="U12" s="45">
        <f>$P12*SUM(Fasering!$D$5:$D$8)</f>
        <v>56.861991866123475</v>
      </c>
      <c r="V12" s="45">
        <f>$P12*SUM(Fasering!$D$5:$D$9)</f>
        <v>72.054019558279037</v>
      </c>
      <c r="W12" s="45">
        <f>$P12*SUM(Fasering!$D$5:$D$10)</f>
        <v>87.211895391177777</v>
      </c>
      <c r="X12" s="75">
        <f>$P12*SUM(Fasering!$D$5:$D$11)</f>
        <v>102.40392308333332</v>
      </c>
      <c r="Y12" s="134">
        <f t="shared" si="5"/>
        <v>51.201400749999998</v>
      </c>
      <c r="Z12" s="135">
        <f t="shared" si="6"/>
        <v>1.2692495705244682</v>
      </c>
      <c r="AA12" s="74">
        <f>$Y12*SUM(Fasering!$D$5)</f>
        <v>0</v>
      </c>
      <c r="AB12" s="45">
        <f>$Y12*SUM(Fasering!$D$5:$D$6)</f>
        <v>13.238823240542105</v>
      </c>
      <c r="AC12" s="45">
        <f>$Y12*SUM(Fasering!$D$5:$D$7)</f>
        <v>20.834753890954396</v>
      </c>
      <c r="AD12" s="45">
        <f>$Y12*SUM(Fasering!$D$5:$D$8)</f>
        <v>28.430684541366688</v>
      </c>
      <c r="AE12" s="45">
        <f>$Y12*SUM(Fasering!$D$5:$D$9)</f>
        <v>36.02661519177898</v>
      </c>
      <c r="AF12" s="45">
        <f>$Y12*SUM(Fasering!$D$5:$D$10)</f>
        <v>43.605470099587713</v>
      </c>
      <c r="AG12" s="75">
        <f>$Y12*SUM(Fasering!$D$5:$D$11)</f>
        <v>51.201400749999998</v>
      </c>
      <c r="AH12" s="5">
        <f>($AK$2+(I12+R12)*12*7.57%)*SUM(Fasering!$D$5)</f>
        <v>0</v>
      </c>
      <c r="AI12" s="9">
        <f>($AK$2+(J12+S12)*12*7.57%)*SUM(Fasering!$D$5:$D$6)</f>
        <v>484.2569485461774</v>
      </c>
      <c r="AJ12" s="9">
        <f>($AK$2+(K12+T12)*12*7.57%)*SUM(Fasering!$D$5:$D$7)</f>
        <v>781.35311325477301</v>
      </c>
      <c r="AK12" s="9">
        <f>($AK$2+(L12+U12)*12*7.57%)*SUM(Fasering!$D$5:$D$8)</f>
        <v>1092.4841722547797</v>
      </c>
      <c r="AL12" s="9">
        <f>($AK$2+(M12+V12)*12*7.57%)*SUM(Fasering!$D$5:$D$9)</f>
        <v>1417.6501255461976</v>
      </c>
      <c r="AM12" s="9">
        <f>($AK$2+(N12+W12)*12*7.57%)*SUM(Fasering!$D$5:$D$10)</f>
        <v>1756.0727057405452</v>
      </c>
      <c r="AN12" s="86">
        <f>($AK$2+(O12+X12)*12*7.57%)*SUM(Fasering!$D$5:$D$11)</f>
        <v>2109.2768970051998</v>
      </c>
      <c r="AO12" s="5">
        <f>($AK$2+(I12+AA12)*12*7.57%)*SUM(Fasering!$D$5)</f>
        <v>0</v>
      </c>
      <c r="AP12" s="9">
        <f>($AK$2+(J12+AB12)*12*7.57%)*SUM(Fasering!$D$5:$D$6)</f>
        <v>481.14735544761453</v>
      </c>
      <c r="AQ12" s="9">
        <f>($AK$2+(K12+AC12)*12*7.57%)*SUM(Fasering!$D$5:$D$7)</f>
        <v>773.65150284363403</v>
      </c>
      <c r="AR12" s="9">
        <f>($AK$2+(L12+AD12)*12*7.57%)*SUM(Fasering!$D$5:$D$8)</f>
        <v>1078.14317246225</v>
      </c>
      <c r="AS12" s="9">
        <f>($AK$2+(M12+AE12)*12*7.57%)*SUM(Fasering!$D$5:$D$9)</f>
        <v>1394.6223643034621</v>
      </c>
      <c r="AT12" s="9">
        <f>($AK$2+(N12+AF12)*12*7.57%)*SUM(Fasering!$D$5:$D$10)</f>
        <v>1722.3372375239769</v>
      </c>
      <c r="AU12" s="86">
        <f>($AK$2+(O12+AG12)*12*7.57%)*SUM(Fasering!$D$5:$D$11)</f>
        <v>2062.7645257176</v>
      </c>
    </row>
    <row r="13" spans="1:47" x14ac:dyDescent="0.3">
      <c r="A13" s="32">
        <f t="shared" si="7"/>
        <v>5</v>
      </c>
      <c r="B13" s="129">
        <v>18470.98</v>
      </c>
      <c r="C13" s="130"/>
      <c r="D13" s="129">
        <f t="shared" si="0"/>
        <v>24860.091982000002</v>
      </c>
      <c r="E13" s="131">
        <f t="shared" si="1"/>
        <v>616.26558276049275</v>
      </c>
      <c r="F13" s="134">
        <f t="shared" si="2"/>
        <v>2071.6743318333333</v>
      </c>
      <c r="G13" s="135">
        <f t="shared" si="8"/>
        <v>51.355465230041062</v>
      </c>
      <c r="H13" s="63">
        <f>'L4'!$H$10</f>
        <v>1707.89</v>
      </c>
      <c r="I13" s="63">
        <f>GEW!$E$12+($F13-GEW!$E$12)*SUM(Fasering!$D$5)</f>
        <v>1821.9627753333334</v>
      </c>
      <c r="J13" s="63">
        <f>GEW!$E$12+($F13-GEW!$E$12)*SUM(Fasering!$D$5:$D$6)</f>
        <v>1886.5291174489666</v>
      </c>
      <c r="K13" s="63">
        <f>GEW!$E$12+($F13-GEW!$E$12)*SUM(Fasering!$D$5:$D$7)</f>
        <v>1923.5748161602564</v>
      </c>
      <c r="L13" s="63">
        <f>GEW!$E$12+($F13-GEW!$E$12)*SUM(Fasering!$D$5:$D$8)</f>
        <v>1960.6205148715464</v>
      </c>
      <c r="M13" s="63">
        <f>GEW!$E$12+($F13-GEW!$E$12)*SUM(Fasering!$D$5:$D$9)</f>
        <v>1997.6662135828362</v>
      </c>
      <c r="N13" s="63">
        <f>GEW!$E$12+($F13-GEW!$E$12)*SUM(Fasering!$D$5:$D$10)</f>
        <v>2034.6286331220435</v>
      </c>
      <c r="O13" s="76">
        <f>GEW!$E$12+($F13-GEW!$E$12)*SUM(Fasering!$D$5:$D$11)</f>
        <v>2071.6743318333333</v>
      </c>
      <c r="P13" s="134">
        <f t="shared" si="3"/>
        <v>102.40392308333332</v>
      </c>
      <c r="Q13" s="135">
        <f t="shared" si="4"/>
        <v>2.538526944373519</v>
      </c>
      <c r="R13" s="45">
        <f>$P13*SUM(Fasering!$D$5)</f>
        <v>0</v>
      </c>
      <c r="S13" s="45">
        <f>$P13*SUM(Fasering!$D$5:$D$6)</f>
        <v>26.477936481812353</v>
      </c>
      <c r="T13" s="45">
        <f>$P13*SUM(Fasering!$D$5:$D$7)</f>
        <v>41.669964173967912</v>
      </c>
      <c r="U13" s="45">
        <f>$P13*SUM(Fasering!$D$5:$D$8)</f>
        <v>56.861991866123475</v>
      </c>
      <c r="V13" s="45">
        <f>$P13*SUM(Fasering!$D$5:$D$9)</f>
        <v>72.054019558279037</v>
      </c>
      <c r="W13" s="45">
        <f>$P13*SUM(Fasering!$D$5:$D$10)</f>
        <v>87.211895391177777</v>
      </c>
      <c r="X13" s="75">
        <f>$P13*SUM(Fasering!$D$5:$D$11)</f>
        <v>102.40392308333332</v>
      </c>
      <c r="Y13" s="134">
        <f t="shared" si="5"/>
        <v>51.201400749999998</v>
      </c>
      <c r="Z13" s="135">
        <f t="shared" si="6"/>
        <v>1.2692495705244682</v>
      </c>
      <c r="AA13" s="74">
        <f>$Y13*SUM(Fasering!$D$5)</f>
        <v>0</v>
      </c>
      <c r="AB13" s="45">
        <f>$Y13*SUM(Fasering!$D$5:$D$6)</f>
        <v>13.238823240542105</v>
      </c>
      <c r="AC13" s="45">
        <f>$Y13*SUM(Fasering!$D$5:$D$7)</f>
        <v>20.834753890954396</v>
      </c>
      <c r="AD13" s="45">
        <f>$Y13*SUM(Fasering!$D$5:$D$8)</f>
        <v>28.430684541366688</v>
      </c>
      <c r="AE13" s="45">
        <f>$Y13*SUM(Fasering!$D$5:$D$9)</f>
        <v>36.02661519177898</v>
      </c>
      <c r="AF13" s="45">
        <f>$Y13*SUM(Fasering!$D$5:$D$10)</f>
        <v>43.605470099587713</v>
      </c>
      <c r="AG13" s="75">
        <f>$Y13*SUM(Fasering!$D$5:$D$11)</f>
        <v>51.201400749999998</v>
      </c>
      <c r="AH13" s="5">
        <f>($AK$2+(I13+R13)*12*7.57%)*SUM(Fasering!$D$5)</f>
        <v>0</v>
      </c>
      <c r="AI13" s="9">
        <f>($AK$2+(J13+S13)*12*7.57%)*SUM(Fasering!$D$5:$D$6)</f>
        <v>484.32485935664067</v>
      </c>
      <c r="AJ13" s="9">
        <f>($AK$2+(K13+T13)*12*7.57%)*SUM(Fasering!$D$5:$D$7)</f>
        <v>781.52130973203373</v>
      </c>
      <c r="AK13" s="9">
        <f>($AK$2+(L13+U13)*12*7.57%)*SUM(Fasering!$D$5:$D$8)</f>
        <v>1092.7973672252774</v>
      </c>
      <c r="AL13" s="9">
        <f>($AK$2+(M13+V13)*12*7.57%)*SUM(Fasering!$D$5:$D$9)</f>
        <v>1418.1530318363716</v>
      </c>
      <c r="AM13" s="9">
        <f>($AK$2+(N13+W13)*12*7.57%)*SUM(Fasering!$D$5:$D$10)</f>
        <v>1756.8094590440571</v>
      </c>
      <c r="AN13" s="86">
        <f>($AK$2+(O13+X13)*12*7.57%)*SUM(Fasering!$D$5:$D$11)</f>
        <v>2110.2926867663</v>
      </c>
      <c r="AO13" s="5">
        <f>($AK$2+(I13+AA13)*12*7.57%)*SUM(Fasering!$D$5)</f>
        <v>0</v>
      </c>
      <c r="AP13" s="9">
        <f>($AK$2+(J13+AB13)*12*7.57%)*SUM(Fasering!$D$5:$D$6)</f>
        <v>481.2152662580778</v>
      </c>
      <c r="AQ13" s="9">
        <f>($AK$2+(K13+AC13)*12*7.57%)*SUM(Fasering!$D$5:$D$7)</f>
        <v>773.81969932089476</v>
      </c>
      <c r="AR13" s="9">
        <f>($AK$2+(L13+AD13)*12*7.57%)*SUM(Fasering!$D$5:$D$8)</f>
        <v>1078.4563674327478</v>
      </c>
      <c r="AS13" s="9">
        <f>($AK$2+(M13+AE13)*12*7.57%)*SUM(Fasering!$D$5:$D$9)</f>
        <v>1395.1252705936361</v>
      </c>
      <c r="AT13" s="9">
        <f>($AK$2+(N13+AF13)*12*7.57%)*SUM(Fasering!$D$5:$D$10)</f>
        <v>1723.0739908274888</v>
      </c>
      <c r="AU13" s="86">
        <f>($AK$2+(O13+AG13)*12*7.57%)*SUM(Fasering!$D$5:$D$11)</f>
        <v>2063.7803154787002</v>
      </c>
    </row>
    <row r="14" spans="1:47" x14ac:dyDescent="0.3">
      <c r="A14" s="32">
        <f t="shared" si="7"/>
        <v>6</v>
      </c>
      <c r="B14" s="129">
        <v>19387.97</v>
      </c>
      <c r="C14" s="130"/>
      <c r="D14" s="129">
        <f t="shared" si="0"/>
        <v>26094.268823000002</v>
      </c>
      <c r="E14" s="131">
        <f t="shared" si="1"/>
        <v>646.86002749139197</v>
      </c>
      <c r="F14" s="129">
        <f t="shared" si="2"/>
        <v>2174.5224019166667</v>
      </c>
      <c r="G14" s="131">
        <f t="shared" si="8"/>
        <v>53.905002290949326</v>
      </c>
      <c r="H14" s="63">
        <f>'L4'!$H$10</f>
        <v>1707.89</v>
      </c>
      <c r="I14" s="63">
        <f>GEW!$E$12+($F14-GEW!$E$12)*SUM(Fasering!$D$5)</f>
        <v>1821.9627753333334</v>
      </c>
      <c r="J14" s="63">
        <f>GEW!$E$12+($F14-GEW!$E$12)*SUM(Fasering!$D$5:$D$6)</f>
        <v>1913.1218942191244</v>
      </c>
      <c r="K14" s="63">
        <f>GEW!$E$12+($F14-GEW!$E$12)*SUM(Fasering!$D$5:$D$7)</f>
        <v>1965.4255115896367</v>
      </c>
      <c r="L14" s="63">
        <f>GEW!$E$12+($F14-GEW!$E$12)*SUM(Fasering!$D$5:$D$8)</f>
        <v>2017.7291289601487</v>
      </c>
      <c r="M14" s="63">
        <f>GEW!$E$12+($F14-GEW!$E$12)*SUM(Fasering!$D$5:$D$9)</f>
        <v>2070.0327463306608</v>
      </c>
      <c r="N14" s="63">
        <f>GEW!$E$12+($F14-GEW!$E$12)*SUM(Fasering!$D$5:$D$10)</f>
        <v>2122.2187845461544</v>
      </c>
      <c r="O14" s="76">
        <f>GEW!$E$12+($F14-GEW!$E$12)*SUM(Fasering!$D$5:$D$11)</f>
        <v>2174.5224019166667</v>
      </c>
      <c r="P14" s="134">
        <f t="shared" si="3"/>
        <v>102.40392308333332</v>
      </c>
      <c r="Q14" s="135">
        <f t="shared" si="4"/>
        <v>2.538526944373519</v>
      </c>
      <c r="R14" s="45">
        <f>$P14*SUM(Fasering!$D$5)</f>
        <v>0</v>
      </c>
      <c r="S14" s="45">
        <f>$P14*SUM(Fasering!$D$5:$D$6)</f>
        <v>26.477936481812353</v>
      </c>
      <c r="T14" s="45">
        <f>$P14*SUM(Fasering!$D$5:$D$7)</f>
        <v>41.669964173967912</v>
      </c>
      <c r="U14" s="45">
        <f>$P14*SUM(Fasering!$D$5:$D$8)</f>
        <v>56.861991866123475</v>
      </c>
      <c r="V14" s="45">
        <f>$P14*SUM(Fasering!$D$5:$D$9)</f>
        <v>72.054019558279037</v>
      </c>
      <c r="W14" s="45">
        <f>$P14*SUM(Fasering!$D$5:$D$10)</f>
        <v>87.211895391177777</v>
      </c>
      <c r="X14" s="75">
        <f>$P14*SUM(Fasering!$D$5:$D$11)</f>
        <v>102.40392308333332</v>
      </c>
      <c r="Y14" s="134">
        <f t="shared" si="5"/>
        <v>51.201400749999998</v>
      </c>
      <c r="Z14" s="135">
        <f t="shared" si="6"/>
        <v>1.2692495705244682</v>
      </c>
      <c r="AA14" s="74">
        <f>$Y14*SUM(Fasering!$D$5)</f>
        <v>0</v>
      </c>
      <c r="AB14" s="45">
        <f>$Y14*SUM(Fasering!$D$5:$D$6)</f>
        <v>13.238823240542105</v>
      </c>
      <c r="AC14" s="45">
        <f>$Y14*SUM(Fasering!$D$5:$D$7)</f>
        <v>20.834753890954396</v>
      </c>
      <c r="AD14" s="45">
        <f>$Y14*SUM(Fasering!$D$5:$D$8)</f>
        <v>28.430684541366688</v>
      </c>
      <c r="AE14" s="45">
        <f>$Y14*SUM(Fasering!$D$5:$D$9)</f>
        <v>36.02661519177898</v>
      </c>
      <c r="AF14" s="45">
        <f>$Y14*SUM(Fasering!$D$5:$D$10)</f>
        <v>43.605470099587713</v>
      </c>
      <c r="AG14" s="75">
        <f>$Y14*SUM(Fasering!$D$5:$D$11)</f>
        <v>51.201400749999998</v>
      </c>
      <c r="AH14" s="5">
        <f>($AK$2+(I14+R14)*12*7.57%)*SUM(Fasering!$D$5)</f>
        <v>0</v>
      </c>
      <c r="AI14" s="9">
        <f>($AK$2+(J14+S14)*12*7.57%)*SUM(Fasering!$D$5:$D$6)</f>
        <v>490.57095104035926</v>
      </c>
      <c r="AJ14" s="9">
        <f>($AK$2+(K14+T14)*12*7.57%)*SUM(Fasering!$D$5:$D$7)</f>
        <v>796.99116807539258</v>
      </c>
      <c r="AK14" s="9">
        <f>($AK$2+(L14+U14)*12*7.57%)*SUM(Fasering!$D$5:$D$8)</f>
        <v>1121.6034510764814</v>
      </c>
      <c r="AL14" s="9">
        <f>($AK$2+(M14+V14)*12*7.57%)*SUM(Fasering!$D$5:$D$9)</f>
        <v>1464.4078000436261</v>
      </c>
      <c r="AM14" s="9">
        <f>($AK$2+(N14+W14)*12*7.57%)*SUM(Fasering!$D$5:$D$10)</f>
        <v>1824.5722887117845</v>
      </c>
      <c r="AN14" s="86">
        <f>($AK$2+(O14+X14)*12*7.57%)*SUM(Fasering!$D$5:$D$11)</f>
        <v>2203.7198736300002</v>
      </c>
      <c r="AO14" s="5">
        <f>($AK$2+(I14+AA14)*12*7.57%)*SUM(Fasering!$D$5)</f>
        <v>0</v>
      </c>
      <c r="AP14" s="9">
        <f>($AK$2+(J14+AB14)*12*7.57%)*SUM(Fasering!$D$5:$D$6)</f>
        <v>487.46135794179639</v>
      </c>
      <c r="AQ14" s="9">
        <f>($AK$2+(K14+AC14)*12*7.57%)*SUM(Fasering!$D$5:$D$7)</f>
        <v>789.28955766425372</v>
      </c>
      <c r="AR14" s="9">
        <f>($AK$2+(L14+AD14)*12*7.57%)*SUM(Fasering!$D$5:$D$8)</f>
        <v>1107.2624512839518</v>
      </c>
      <c r="AS14" s="9">
        <f>($AK$2+(M14+AE14)*12*7.57%)*SUM(Fasering!$D$5:$D$9)</f>
        <v>1441.3800388008908</v>
      </c>
      <c r="AT14" s="9">
        <f>($AK$2+(N14+AF14)*12*7.57%)*SUM(Fasering!$D$5:$D$10)</f>
        <v>1790.8368204952162</v>
      </c>
      <c r="AU14" s="86">
        <f>($AK$2+(O14+AG14)*12*7.57%)*SUM(Fasering!$D$5:$D$11)</f>
        <v>2157.2075023423999</v>
      </c>
    </row>
    <row r="15" spans="1:47" x14ac:dyDescent="0.3">
      <c r="A15" s="32">
        <f t="shared" si="7"/>
        <v>7</v>
      </c>
      <c r="B15" s="129">
        <v>19397.93</v>
      </c>
      <c r="C15" s="130"/>
      <c r="D15" s="129">
        <f t="shared" si="0"/>
        <v>26107.673987000002</v>
      </c>
      <c r="E15" s="131">
        <f t="shared" si="1"/>
        <v>647.19233282680432</v>
      </c>
      <c r="F15" s="129">
        <f t="shared" si="2"/>
        <v>2175.6394989166665</v>
      </c>
      <c r="G15" s="131">
        <f t="shared" si="8"/>
        <v>53.932694402233679</v>
      </c>
      <c r="H15" s="63">
        <f>'L4'!$H$10</f>
        <v>1707.89</v>
      </c>
      <c r="I15" s="63">
        <f>GEW!$E$12+($F15-GEW!$E$12)*SUM(Fasering!$D$5)</f>
        <v>1821.9627753333334</v>
      </c>
      <c r="J15" s="63">
        <f>GEW!$E$12+($F15-GEW!$E$12)*SUM(Fasering!$D$5:$D$6)</f>
        <v>1913.4107349443566</v>
      </c>
      <c r="K15" s="63">
        <f>GEW!$E$12+($F15-GEW!$E$12)*SUM(Fasering!$D$5:$D$7)</f>
        <v>1965.8800780805216</v>
      </c>
      <c r="L15" s="63">
        <f>GEW!$E$12+($F15-GEW!$E$12)*SUM(Fasering!$D$5:$D$8)</f>
        <v>2018.3494212166863</v>
      </c>
      <c r="M15" s="63">
        <f>GEW!$E$12+($F15-GEW!$E$12)*SUM(Fasering!$D$5:$D$9)</f>
        <v>2070.8187643528513</v>
      </c>
      <c r="N15" s="63">
        <f>GEW!$E$12+($F15-GEW!$E$12)*SUM(Fasering!$D$5:$D$10)</f>
        <v>2123.1701557805018</v>
      </c>
      <c r="O15" s="76">
        <f>GEW!$E$12+($F15-GEW!$E$12)*SUM(Fasering!$D$5:$D$11)</f>
        <v>2175.6394989166665</v>
      </c>
      <c r="P15" s="134">
        <f t="shared" si="3"/>
        <v>102.40392308333332</v>
      </c>
      <c r="Q15" s="135">
        <f t="shared" si="4"/>
        <v>2.538526944373519</v>
      </c>
      <c r="R15" s="45">
        <f>$P15*SUM(Fasering!$D$5)</f>
        <v>0</v>
      </c>
      <c r="S15" s="45">
        <f>$P15*SUM(Fasering!$D$5:$D$6)</f>
        <v>26.477936481812353</v>
      </c>
      <c r="T15" s="45">
        <f>$P15*SUM(Fasering!$D$5:$D$7)</f>
        <v>41.669964173967912</v>
      </c>
      <c r="U15" s="45">
        <f>$P15*SUM(Fasering!$D$5:$D$8)</f>
        <v>56.861991866123475</v>
      </c>
      <c r="V15" s="45">
        <f>$P15*SUM(Fasering!$D$5:$D$9)</f>
        <v>72.054019558279037</v>
      </c>
      <c r="W15" s="45">
        <f>$P15*SUM(Fasering!$D$5:$D$10)</f>
        <v>87.211895391177777</v>
      </c>
      <c r="X15" s="75">
        <f>$P15*SUM(Fasering!$D$5:$D$11)</f>
        <v>102.40392308333332</v>
      </c>
      <c r="Y15" s="134">
        <f t="shared" si="5"/>
        <v>51.201400749999998</v>
      </c>
      <c r="Z15" s="135">
        <f t="shared" si="6"/>
        <v>1.2692495705244682</v>
      </c>
      <c r="AA15" s="74">
        <f>$Y15*SUM(Fasering!$D$5)</f>
        <v>0</v>
      </c>
      <c r="AB15" s="45">
        <f>$Y15*SUM(Fasering!$D$5:$D$6)</f>
        <v>13.238823240542105</v>
      </c>
      <c r="AC15" s="45">
        <f>$Y15*SUM(Fasering!$D$5:$D$7)</f>
        <v>20.834753890954396</v>
      </c>
      <c r="AD15" s="45">
        <f>$Y15*SUM(Fasering!$D$5:$D$8)</f>
        <v>28.430684541366688</v>
      </c>
      <c r="AE15" s="45">
        <f>$Y15*SUM(Fasering!$D$5:$D$9)</f>
        <v>36.02661519177898</v>
      </c>
      <c r="AF15" s="45">
        <f>$Y15*SUM(Fasering!$D$5:$D$10)</f>
        <v>43.605470099587713</v>
      </c>
      <c r="AG15" s="75">
        <f>$Y15*SUM(Fasering!$D$5:$D$11)</f>
        <v>51.201400749999998</v>
      </c>
      <c r="AH15" s="5">
        <f>($AK$2+(I15+R15)*12*7.57%)*SUM(Fasering!$D$5)</f>
        <v>0</v>
      </c>
      <c r="AI15" s="9">
        <f>($AK$2+(J15+S15)*12*7.57%)*SUM(Fasering!$D$5:$D$6)</f>
        <v>490.63879373566641</v>
      </c>
      <c r="AJ15" s="9">
        <f>($AK$2+(K15+T15)*12*7.57%)*SUM(Fasering!$D$5:$D$7)</f>
        <v>797.15919585006816</v>
      </c>
      <c r="AK15" s="9">
        <f>($AK$2+(L15+U15)*12*7.57%)*SUM(Fasering!$D$5:$D$8)</f>
        <v>1121.9163319095965</v>
      </c>
      <c r="AL15" s="9">
        <f>($AK$2+(M15+V15)*12*7.57%)*SUM(Fasering!$D$5:$D$9)</f>
        <v>1464.910201914251</v>
      </c>
      <c r="AM15" s="9">
        <f>($AK$2+(N15+W15)*12*7.57%)*SUM(Fasering!$D$5:$D$10)</f>
        <v>1825.3083030450821</v>
      </c>
      <c r="AN15" s="86">
        <f>($AK$2+(O15+X15)*12*7.57%)*SUM(Fasering!$D$5:$D$11)</f>
        <v>2204.7346445448002</v>
      </c>
      <c r="AO15" s="5">
        <f>($AK$2+(I15+AA15)*12*7.57%)*SUM(Fasering!$D$5)</f>
        <v>0</v>
      </c>
      <c r="AP15" s="9">
        <f>($AK$2+(J15+AB15)*12*7.57%)*SUM(Fasering!$D$5:$D$6)</f>
        <v>487.52920063710354</v>
      </c>
      <c r="AQ15" s="9">
        <f>($AK$2+(K15+AC15)*12*7.57%)*SUM(Fasering!$D$5:$D$7)</f>
        <v>789.4575854389293</v>
      </c>
      <c r="AR15" s="9">
        <f>($AK$2+(L15+AD15)*12*7.57%)*SUM(Fasering!$D$5:$D$8)</f>
        <v>1107.5753321170669</v>
      </c>
      <c r="AS15" s="9">
        <f>($AK$2+(M15+AE15)*12*7.57%)*SUM(Fasering!$D$5:$D$9)</f>
        <v>1441.8824406715155</v>
      </c>
      <c r="AT15" s="9">
        <f>($AK$2+(N15+AF15)*12*7.57%)*SUM(Fasering!$D$5:$D$10)</f>
        <v>1791.5728348285138</v>
      </c>
      <c r="AU15" s="86">
        <f>($AK$2+(O15+AG15)*12*7.57%)*SUM(Fasering!$D$5:$D$11)</f>
        <v>2158.2222732572</v>
      </c>
    </row>
    <row r="16" spans="1:47" x14ac:dyDescent="0.3">
      <c r="A16" s="32">
        <f t="shared" si="7"/>
        <v>8</v>
      </c>
      <c r="B16" s="129">
        <v>20314.89</v>
      </c>
      <c r="C16" s="130"/>
      <c r="D16" s="129">
        <f t="shared" si="0"/>
        <v>27341.810451000001</v>
      </c>
      <c r="E16" s="131">
        <f t="shared" si="1"/>
        <v>677.78577663801843</v>
      </c>
      <c r="F16" s="129">
        <f t="shared" si="2"/>
        <v>2278.4842042500004</v>
      </c>
      <c r="G16" s="131">
        <f t="shared" si="8"/>
        <v>56.48214805316821</v>
      </c>
      <c r="H16" s="63">
        <f>'L4'!$H$10</f>
        <v>1707.89</v>
      </c>
      <c r="I16" s="63">
        <f>GEW!$E$12+($F16-GEW!$E$12)*SUM(Fasering!$D$5)</f>
        <v>1821.9627753333334</v>
      </c>
      <c r="J16" s="63">
        <f>GEW!$E$12+($F16-GEW!$E$12)*SUM(Fasering!$D$5:$D$6)</f>
        <v>1940.0026417123302</v>
      </c>
      <c r="K16" s="63">
        <f>GEW!$E$12+($F16-GEW!$E$12)*SUM(Fasering!$D$5:$D$7)</f>
        <v>2007.7294043337245</v>
      </c>
      <c r="L16" s="63">
        <f>GEW!$E$12+($F16-GEW!$E$12)*SUM(Fasering!$D$5:$D$8)</f>
        <v>2075.4561669551185</v>
      </c>
      <c r="M16" s="63">
        <f>GEW!$E$12+($F16-GEW!$E$12)*SUM(Fasering!$D$5:$D$9)</f>
        <v>2143.1829295765128</v>
      </c>
      <c r="N16" s="63">
        <f>GEW!$E$12+($F16-GEW!$E$12)*SUM(Fasering!$D$5:$D$10)</f>
        <v>2210.7574416286061</v>
      </c>
      <c r="O16" s="76">
        <f>GEW!$E$12+($F16-GEW!$E$12)*SUM(Fasering!$D$5:$D$11)</f>
        <v>2278.4842042500004</v>
      </c>
      <c r="P16" s="134">
        <f t="shared" si="3"/>
        <v>63.518628916666636</v>
      </c>
      <c r="Q16" s="135">
        <f t="shared" si="4"/>
        <v>1.5745856810915901</v>
      </c>
      <c r="R16" s="45">
        <f>$P16*SUM(Fasering!$D$5)</f>
        <v>0</v>
      </c>
      <c r="S16" s="45">
        <f>$P16*SUM(Fasering!$D$5:$D$6)</f>
        <v>16.423611237029217</v>
      </c>
      <c r="T16" s="45">
        <f>$P16*SUM(Fasering!$D$5:$D$7)</f>
        <v>25.846851484226409</v>
      </c>
      <c r="U16" s="45">
        <f>$P16*SUM(Fasering!$D$5:$D$8)</f>
        <v>35.270091731423605</v>
      </c>
      <c r="V16" s="45">
        <f>$P16*SUM(Fasering!$D$5:$D$9)</f>
        <v>44.693331978620797</v>
      </c>
      <c r="W16" s="45">
        <f>$P16*SUM(Fasering!$D$5:$D$10)</f>
        <v>54.09538866946945</v>
      </c>
      <c r="X16" s="75">
        <f>$P16*SUM(Fasering!$D$5:$D$11)</f>
        <v>63.518628916666636</v>
      </c>
      <c r="Y16" s="134">
        <f t="shared" si="5"/>
        <v>25.601261166666667</v>
      </c>
      <c r="Z16" s="135">
        <f t="shared" si="6"/>
        <v>0.63463868692452552</v>
      </c>
      <c r="AA16" s="74">
        <f>$Y16*SUM(Fasering!$D$5)</f>
        <v>0</v>
      </c>
      <c r="AB16" s="45">
        <f>$Y16*SUM(Fasering!$D$5:$D$6)</f>
        <v>6.6195566206351257</v>
      </c>
      <c r="AC16" s="45">
        <f>$Y16*SUM(Fasering!$D$5:$D$7)</f>
        <v>10.41760514150676</v>
      </c>
      <c r="AD16" s="45">
        <f>$Y16*SUM(Fasering!$D$5:$D$8)</f>
        <v>14.215653662378395</v>
      </c>
      <c r="AE16" s="45">
        <f>$Y16*SUM(Fasering!$D$5:$D$9)</f>
        <v>18.013702183250029</v>
      </c>
      <c r="AF16" s="45">
        <f>$Y16*SUM(Fasering!$D$5:$D$10)</f>
        <v>21.803212645795035</v>
      </c>
      <c r="AG16" s="75">
        <f>$Y16*SUM(Fasering!$D$5:$D$11)</f>
        <v>25.601261166666667</v>
      </c>
      <c r="AH16" s="5">
        <f>($AK$2+(I16+R16)*12*7.57%)*SUM(Fasering!$D$5)</f>
        <v>0</v>
      </c>
      <c r="AI16" s="9">
        <f>($AK$2+(J16+S16)*12*7.57%)*SUM(Fasering!$D$5:$D$6)</f>
        <v>494.52312861778893</v>
      </c>
      <c r="AJ16" s="9">
        <f>($AK$2+(K16+T16)*12*7.57%)*SUM(Fasering!$D$5:$D$7)</f>
        <v>806.77962946317632</v>
      </c>
      <c r="AK16" s="9">
        <f>($AK$2+(L16+U16)*12*7.57%)*SUM(Fasering!$D$5:$D$8)</f>
        <v>1139.8303302923355</v>
      </c>
      <c r="AL16" s="9">
        <f>($AK$2+(M16+V16)*12*7.57%)*SUM(Fasering!$D$5:$D$9)</f>
        <v>1493.6752311052669</v>
      </c>
      <c r="AM16" s="9">
        <f>($AK$2+(N16+W16)*12*7.57%)*SUM(Fasering!$D$5:$D$10)</f>
        <v>1867.4488184774407</v>
      </c>
      <c r="AN16" s="86">
        <f>($AK$2+(O16+X16)*12*7.57%)*SUM(Fasering!$D$5:$D$11)</f>
        <v>2262.8353736486006</v>
      </c>
      <c r="AO16" s="5">
        <f>($AK$2+(I16+AA16)*12*7.57%)*SUM(Fasering!$D$5)</f>
        <v>0</v>
      </c>
      <c r="AP16" s="9">
        <f>($AK$2+(J16+AB16)*12*7.57%)*SUM(Fasering!$D$5:$D$6)</f>
        <v>492.2203595412289</v>
      </c>
      <c r="AQ16" s="9">
        <f>($AK$2+(K16+AC16)*12*7.57%)*SUM(Fasering!$D$5:$D$7)</f>
        <v>801.07630117154895</v>
      </c>
      <c r="AR16" s="9">
        <f>($AK$2+(L16+AD16)*12*7.57%)*SUM(Fasering!$D$5:$D$8)</f>
        <v>1129.2102877972409</v>
      </c>
      <c r="AS16" s="9">
        <f>($AK$2+(M16+AE16)*12*7.57%)*SUM(Fasering!$D$5:$D$9)</f>
        <v>1476.6223194183056</v>
      </c>
      <c r="AT16" s="9">
        <f>($AK$2+(N16+AF16)*12*7.57%)*SUM(Fasering!$D$5:$D$10)</f>
        <v>1842.4664524475295</v>
      </c>
      <c r="AU16" s="86">
        <f>($AK$2+(O16+AG16)*12*7.57%)*SUM(Fasering!$D$5:$D$11)</f>
        <v>2228.3912367845005</v>
      </c>
    </row>
    <row r="17" spans="1:47" x14ac:dyDescent="0.3">
      <c r="A17" s="32">
        <f t="shared" si="7"/>
        <v>9</v>
      </c>
      <c r="B17" s="129">
        <v>20324.86</v>
      </c>
      <c r="C17" s="130"/>
      <c r="D17" s="129">
        <f t="shared" si="0"/>
        <v>27355.229074000003</v>
      </c>
      <c r="E17" s="131">
        <f t="shared" si="1"/>
        <v>678.11841561332585</v>
      </c>
      <c r="F17" s="129">
        <f t="shared" si="2"/>
        <v>2279.6024228333335</v>
      </c>
      <c r="G17" s="131">
        <f t="shared" si="8"/>
        <v>56.509867967777154</v>
      </c>
      <c r="H17" s="63">
        <f>'L4'!$H$10</f>
        <v>1707.89</v>
      </c>
      <c r="I17" s="63">
        <f>GEW!$E$12+($F17-GEW!$E$12)*SUM(Fasering!$D$5)</f>
        <v>1821.9627753333334</v>
      </c>
      <c r="J17" s="63">
        <f>GEW!$E$12+($F17-GEW!$E$12)*SUM(Fasering!$D$5:$D$6)</f>
        <v>1940.2917724382905</v>
      </c>
      <c r="K17" s="63">
        <f>GEW!$E$12+($F17-GEW!$E$12)*SUM(Fasering!$D$5:$D$7)</f>
        <v>2008.1844272166684</v>
      </c>
      <c r="L17" s="63">
        <f>GEW!$E$12+($F17-GEW!$E$12)*SUM(Fasering!$D$5:$D$8)</f>
        <v>2076.0770819950462</v>
      </c>
      <c r="M17" s="63">
        <f>GEW!$E$12+($F17-GEW!$E$12)*SUM(Fasering!$D$5:$D$9)</f>
        <v>2143.9697367734243</v>
      </c>
      <c r="N17" s="63">
        <f>GEW!$E$12+($F17-GEW!$E$12)*SUM(Fasering!$D$5:$D$10)</f>
        <v>2211.7097680549559</v>
      </c>
      <c r="O17" s="76">
        <f>GEW!$E$12+($F17-GEW!$E$12)*SUM(Fasering!$D$5:$D$11)</f>
        <v>2279.6024228333335</v>
      </c>
      <c r="P17" s="134">
        <f t="shared" si="3"/>
        <v>62.40041033333317</v>
      </c>
      <c r="Q17" s="135">
        <f t="shared" si="4"/>
        <v>1.5468657664826431</v>
      </c>
      <c r="R17" s="45">
        <f>$P17*SUM(Fasering!$D$5)</f>
        <v>0</v>
      </c>
      <c r="S17" s="45">
        <f>$P17*SUM(Fasering!$D$5:$D$6)</f>
        <v>16.13448051106873</v>
      </c>
      <c r="T17" s="45">
        <f>$P17*SUM(Fasering!$D$5:$D$7)</f>
        <v>25.391828601282246</v>
      </c>
      <c r="U17" s="45">
        <f>$P17*SUM(Fasering!$D$5:$D$8)</f>
        <v>34.649176691495761</v>
      </c>
      <c r="V17" s="45">
        <f>$P17*SUM(Fasering!$D$5:$D$9)</f>
        <v>43.90652478170928</v>
      </c>
      <c r="W17" s="45">
        <f>$P17*SUM(Fasering!$D$5:$D$10)</f>
        <v>53.143062243119658</v>
      </c>
      <c r="X17" s="75">
        <f>$P17*SUM(Fasering!$D$5:$D$11)</f>
        <v>62.40041033333317</v>
      </c>
      <c r="Y17" s="134">
        <f t="shared" si="5"/>
        <v>25.601261166666667</v>
      </c>
      <c r="Z17" s="135">
        <f t="shared" si="6"/>
        <v>0.63463868692452552</v>
      </c>
      <c r="AA17" s="74">
        <f>$Y17*SUM(Fasering!$D$5)</f>
        <v>0</v>
      </c>
      <c r="AB17" s="45">
        <f>$Y17*SUM(Fasering!$D$5:$D$6)</f>
        <v>6.6195566206351257</v>
      </c>
      <c r="AC17" s="45">
        <f>$Y17*SUM(Fasering!$D$5:$D$7)</f>
        <v>10.41760514150676</v>
      </c>
      <c r="AD17" s="45">
        <f>$Y17*SUM(Fasering!$D$5:$D$8)</f>
        <v>14.215653662378395</v>
      </c>
      <c r="AE17" s="45">
        <f>$Y17*SUM(Fasering!$D$5:$D$9)</f>
        <v>18.013702183250029</v>
      </c>
      <c r="AF17" s="45">
        <f>$Y17*SUM(Fasering!$D$5:$D$10)</f>
        <v>21.803212645795035</v>
      </c>
      <c r="AG17" s="75">
        <f>$Y17*SUM(Fasering!$D$5:$D$11)</f>
        <v>25.601261166666667</v>
      </c>
      <c r="AH17" s="5">
        <f>($AK$2+(I17+R17)*12*7.57%)*SUM(Fasering!$D$5)</f>
        <v>0</v>
      </c>
      <c r="AI17" s="9">
        <f>($AK$2+(J17+S17)*12*7.57%)*SUM(Fasering!$D$5:$D$6)</f>
        <v>494.52312861778893</v>
      </c>
      <c r="AJ17" s="9">
        <f>($AK$2+(K17+T17)*12*7.57%)*SUM(Fasering!$D$5:$D$7)</f>
        <v>806.77962946317609</v>
      </c>
      <c r="AK17" s="9">
        <f>($AK$2+(L17+U17)*12*7.57%)*SUM(Fasering!$D$5:$D$8)</f>
        <v>1139.8303302923352</v>
      </c>
      <c r="AL17" s="9">
        <f>($AK$2+(M17+V17)*12*7.57%)*SUM(Fasering!$D$5:$D$9)</f>
        <v>1493.6752311052669</v>
      </c>
      <c r="AM17" s="9">
        <f>($AK$2+(N17+W17)*12*7.57%)*SUM(Fasering!$D$5:$D$10)</f>
        <v>1867.4488184774411</v>
      </c>
      <c r="AN17" s="86">
        <f>($AK$2+(O17+X17)*12*7.57%)*SUM(Fasering!$D$5:$D$11)</f>
        <v>2262.8353736486001</v>
      </c>
      <c r="AO17" s="5">
        <f>($AK$2+(I17+AA17)*12*7.57%)*SUM(Fasering!$D$5)</f>
        <v>0</v>
      </c>
      <c r="AP17" s="9">
        <f>($AK$2+(J17+AB17)*12*7.57%)*SUM(Fasering!$D$5:$D$6)</f>
        <v>492.28827035169212</v>
      </c>
      <c r="AQ17" s="9">
        <f>($AK$2+(K17+AC17)*12*7.57%)*SUM(Fasering!$D$5:$D$7)</f>
        <v>801.24449764880944</v>
      </c>
      <c r="AR17" s="9">
        <f>($AK$2+(L17+AD17)*12*7.57%)*SUM(Fasering!$D$5:$D$8)</f>
        <v>1129.5234827677384</v>
      </c>
      <c r="AS17" s="9">
        <f>($AK$2+(M17+AE17)*12*7.57%)*SUM(Fasering!$D$5:$D$9)</f>
        <v>1477.1252257084791</v>
      </c>
      <c r="AT17" s="9">
        <f>($AK$2+(N17+AF17)*12*7.57%)*SUM(Fasering!$D$5:$D$10)</f>
        <v>1843.2032057510414</v>
      </c>
      <c r="AU17" s="86">
        <f>($AK$2+(O17+AG17)*12*7.57%)*SUM(Fasering!$D$5:$D$11)</f>
        <v>2229.4070265456003</v>
      </c>
    </row>
    <row r="18" spans="1:47" x14ac:dyDescent="0.3">
      <c r="A18" s="32">
        <f t="shared" si="7"/>
        <v>10</v>
      </c>
      <c r="B18" s="129">
        <v>21241.85</v>
      </c>
      <c r="C18" s="130"/>
      <c r="D18" s="129">
        <f t="shared" si="0"/>
        <v>28589.405914999999</v>
      </c>
      <c r="E18" s="131">
        <f t="shared" si="1"/>
        <v>708.71286034422496</v>
      </c>
      <c r="F18" s="129">
        <f t="shared" si="2"/>
        <v>2382.4504929166665</v>
      </c>
      <c r="G18" s="131">
        <f t="shared" si="8"/>
        <v>59.059405028685404</v>
      </c>
      <c r="H18" s="63">
        <f>'L4'!$H$10</f>
        <v>1707.89</v>
      </c>
      <c r="I18" s="63">
        <f>GEW!$E$12+($F18-GEW!$E$12)*SUM(Fasering!$D$5)</f>
        <v>1821.9627753333334</v>
      </c>
      <c r="J18" s="63">
        <f>GEW!$E$12+($F18-GEW!$E$12)*SUM(Fasering!$D$5:$D$6)</f>
        <v>1966.8845492084481</v>
      </c>
      <c r="K18" s="63">
        <f>GEW!$E$12+($F18-GEW!$E$12)*SUM(Fasering!$D$5:$D$7)</f>
        <v>2050.0351226460484</v>
      </c>
      <c r="L18" s="63">
        <f>GEW!$E$12+($F18-GEW!$E$12)*SUM(Fasering!$D$5:$D$8)</f>
        <v>2133.1856960836485</v>
      </c>
      <c r="M18" s="63">
        <f>GEW!$E$12+($F18-GEW!$E$12)*SUM(Fasering!$D$5:$D$9)</f>
        <v>2216.3362695212486</v>
      </c>
      <c r="N18" s="63">
        <f>GEW!$E$12+($F18-GEW!$E$12)*SUM(Fasering!$D$5:$D$10)</f>
        <v>2299.2999194790664</v>
      </c>
      <c r="O18" s="76">
        <f>GEW!$E$12+($F18-GEW!$E$12)*SUM(Fasering!$D$5:$D$11)</f>
        <v>2382.4504929166665</v>
      </c>
      <c r="P18" s="129">
        <f t="shared" si="3"/>
        <v>51.201400749999998</v>
      </c>
      <c r="Q18" s="131">
        <f t="shared" si="4"/>
        <v>1.2692495705244682</v>
      </c>
      <c r="R18" s="45">
        <f>$P18*SUM(Fasering!$D$5)</f>
        <v>0</v>
      </c>
      <c r="S18" s="45">
        <f>$P18*SUM(Fasering!$D$5:$D$6)</f>
        <v>13.238823240542105</v>
      </c>
      <c r="T18" s="45">
        <f>$P18*SUM(Fasering!$D$5:$D$7)</f>
        <v>20.834753890954396</v>
      </c>
      <c r="U18" s="45">
        <f>$P18*SUM(Fasering!$D$5:$D$8)</f>
        <v>28.430684541366688</v>
      </c>
      <c r="V18" s="45">
        <f>$P18*SUM(Fasering!$D$5:$D$9)</f>
        <v>36.02661519177898</v>
      </c>
      <c r="W18" s="45">
        <f>$P18*SUM(Fasering!$D$5:$D$10)</f>
        <v>43.605470099587713</v>
      </c>
      <c r="X18" s="75">
        <f>$P18*SUM(Fasering!$D$5:$D$11)</f>
        <v>51.201400749999998</v>
      </c>
      <c r="Y18" s="129">
        <f t="shared" si="5"/>
        <v>25.601261166666667</v>
      </c>
      <c r="Z18" s="131">
        <f t="shared" si="6"/>
        <v>0.63463868692452552</v>
      </c>
      <c r="AA18" s="74">
        <f>$Y18*SUM(Fasering!$D$5)</f>
        <v>0</v>
      </c>
      <c r="AB18" s="45">
        <f>$Y18*SUM(Fasering!$D$5:$D$6)</f>
        <v>6.6195566206351257</v>
      </c>
      <c r="AC18" s="45">
        <f>$Y18*SUM(Fasering!$D$5:$D$7)</f>
        <v>10.41760514150676</v>
      </c>
      <c r="AD18" s="45">
        <f>$Y18*SUM(Fasering!$D$5:$D$8)</f>
        <v>14.215653662378395</v>
      </c>
      <c r="AE18" s="45">
        <f>$Y18*SUM(Fasering!$D$5:$D$9)</f>
        <v>18.013702183250029</v>
      </c>
      <c r="AF18" s="45">
        <f>$Y18*SUM(Fasering!$D$5:$D$10)</f>
        <v>21.803212645795035</v>
      </c>
      <c r="AG18" s="75">
        <f>$Y18*SUM(Fasering!$D$5:$D$11)</f>
        <v>25.601261166666667</v>
      </c>
      <c r="AH18" s="5">
        <f>($AK$2+(I18+R18)*12*7.57%)*SUM(Fasering!$D$5)</f>
        <v>0</v>
      </c>
      <c r="AI18" s="9">
        <f>($AK$2+(J18+S18)*12*7.57%)*SUM(Fasering!$D$5:$D$6)</f>
        <v>500.08909046953625</v>
      </c>
      <c r="AJ18" s="9">
        <f>($AK$2+(K18+T18)*12*7.57%)*SUM(Fasering!$D$5:$D$7)</f>
        <v>820.56499249515275</v>
      </c>
      <c r="AK18" s="9">
        <f>($AK$2+(L18+U18)*12*7.57%)*SUM(Fasering!$D$5:$D$8)</f>
        <v>1165.499752377825</v>
      </c>
      <c r="AL18" s="9">
        <f>($AK$2+(M18+V18)*12*7.57%)*SUM(Fasering!$D$5:$D$9)</f>
        <v>1534.8933701175526</v>
      </c>
      <c r="AM18" s="9">
        <f>($AK$2+(N18+W18)*12*7.57%)*SUM(Fasering!$D$5:$D$10)</f>
        <v>1927.8330305568381</v>
      </c>
      <c r="AN18" s="86">
        <f>($AK$2+(O18+X18)*12*7.57%)*SUM(Fasering!$D$5:$D$11)</f>
        <v>2346.0893802067999</v>
      </c>
      <c r="AO18" s="5">
        <f>($AK$2+(I18+AA18)*12*7.57%)*SUM(Fasering!$D$5)</f>
        <v>0</v>
      </c>
      <c r="AP18" s="9">
        <f>($AK$2+(J18+AB18)*12*7.57%)*SUM(Fasering!$D$5:$D$6)</f>
        <v>498.53436203541071</v>
      </c>
      <c r="AQ18" s="9">
        <f>($AK$2+(K18+AC18)*12*7.57%)*SUM(Fasering!$D$5:$D$7)</f>
        <v>816.71435599216818</v>
      </c>
      <c r="AR18" s="9">
        <f>($AK$2+(L18+AD18)*12*7.57%)*SUM(Fasering!$D$5:$D$8)</f>
        <v>1158.3295666189426</v>
      </c>
      <c r="AS18" s="9">
        <f>($AK$2+(M18+AE18)*12*7.57%)*SUM(Fasering!$D$5:$D$9)</f>
        <v>1523.3799939157338</v>
      </c>
      <c r="AT18" s="9">
        <f>($AK$2+(N18+AF18)*12*7.57%)*SUM(Fasering!$D$5:$D$10)</f>
        <v>1910.9660354187683</v>
      </c>
      <c r="AU18" s="86">
        <f>($AK$2+(O18+AG18)*12*7.57%)*SUM(Fasering!$D$5:$D$11)</f>
        <v>2322.8342134093</v>
      </c>
    </row>
    <row r="19" spans="1:47" x14ac:dyDescent="0.3">
      <c r="A19" s="32">
        <f t="shared" si="7"/>
        <v>11</v>
      </c>
      <c r="B19" s="129">
        <v>21251.81</v>
      </c>
      <c r="C19" s="130"/>
      <c r="D19" s="129">
        <f t="shared" si="0"/>
        <v>28602.811079000003</v>
      </c>
      <c r="E19" s="131">
        <f t="shared" si="1"/>
        <v>709.04516567963731</v>
      </c>
      <c r="F19" s="129">
        <f t="shared" si="2"/>
        <v>2383.5675899166672</v>
      </c>
      <c r="G19" s="131">
        <f t="shared" si="8"/>
        <v>59.087097139969785</v>
      </c>
      <c r="H19" s="63">
        <f>'L4'!$H$10</f>
        <v>1707.89</v>
      </c>
      <c r="I19" s="63">
        <f>GEW!$E$12+($F19-GEW!$E$12)*SUM(Fasering!$D$5)</f>
        <v>1821.9627753333334</v>
      </c>
      <c r="J19" s="63">
        <f>GEW!$E$12+($F19-GEW!$E$12)*SUM(Fasering!$D$5:$D$6)</f>
        <v>1967.1733899336807</v>
      </c>
      <c r="K19" s="63">
        <f>GEW!$E$12+($F19-GEW!$E$12)*SUM(Fasering!$D$5:$D$7)</f>
        <v>2050.4896891369335</v>
      </c>
      <c r="L19" s="63">
        <f>GEW!$E$12+($F19-GEW!$E$12)*SUM(Fasering!$D$5:$D$8)</f>
        <v>2133.8059883401866</v>
      </c>
      <c r="M19" s="63">
        <f>GEW!$E$12+($F19-GEW!$E$12)*SUM(Fasering!$D$5:$D$9)</f>
        <v>2217.1222875434396</v>
      </c>
      <c r="N19" s="63">
        <f>GEW!$E$12+($F19-GEW!$E$12)*SUM(Fasering!$D$5:$D$10)</f>
        <v>2300.2512907134142</v>
      </c>
      <c r="O19" s="76">
        <f>GEW!$E$12+($F19-GEW!$E$12)*SUM(Fasering!$D$5:$D$11)</f>
        <v>2383.5675899166672</v>
      </c>
      <c r="P19" s="129">
        <f t="shared" si="3"/>
        <v>51.201400749999998</v>
      </c>
      <c r="Q19" s="131">
        <f t="shared" si="4"/>
        <v>1.2692495705244682</v>
      </c>
      <c r="R19" s="45">
        <f>$P19*SUM(Fasering!$D$5)</f>
        <v>0</v>
      </c>
      <c r="S19" s="45">
        <f>$P19*SUM(Fasering!$D$5:$D$6)</f>
        <v>13.238823240542105</v>
      </c>
      <c r="T19" s="45">
        <f>$P19*SUM(Fasering!$D$5:$D$7)</f>
        <v>20.834753890954396</v>
      </c>
      <c r="U19" s="45">
        <f>$P19*SUM(Fasering!$D$5:$D$8)</f>
        <v>28.430684541366688</v>
      </c>
      <c r="V19" s="45">
        <f>$P19*SUM(Fasering!$D$5:$D$9)</f>
        <v>36.02661519177898</v>
      </c>
      <c r="W19" s="45">
        <f>$P19*SUM(Fasering!$D$5:$D$10)</f>
        <v>43.605470099587713</v>
      </c>
      <c r="X19" s="75">
        <f>$P19*SUM(Fasering!$D$5:$D$11)</f>
        <v>51.201400749999998</v>
      </c>
      <c r="Y19" s="129">
        <f t="shared" si="5"/>
        <v>25.601261166666667</v>
      </c>
      <c r="Z19" s="131">
        <f t="shared" si="6"/>
        <v>0.63463868692452552</v>
      </c>
      <c r="AA19" s="74">
        <f>$Y19*SUM(Fasering!$D$5)</f>
        <v>0</v>
      </c>
      <c r="AB19" s="45">
        <f>$Y19*SUM(Fasering!$D$5:$D$6)</f>
        <v>6.6195566206351257</v>
      </c>
      <c r="AC19" s="45">
        <f>$Y19*SUM(Fasering!$D$5:$D$7)</f>
        <v>10.41760514150676</v>
      </c>
      <c r="AD19" s="45">
        <f>$Y19*SUM(Fasering!$D$5:$D$8)</f>
        <v>14.215653662378395</v>
      </c>
      <c r="AE19" s="45">
        <f>$Y19*SUM(Fasering!$D$5:$D$9)</f>
        <v>18.013702183250029</v>
      </c>
      <c r="AF19" s="45">
        <f>$Y19*SUM(Fasering!$D$5:$D$10)</f>
        <v>21.803212645795035</v>
      </c>
      <c r="AG19" s="75">
        <f>$Y19*SUM(Fasering!$D$5:$D$11)</f>
        <v>25.601261166666667</v>
      </c>
      <c r="AH19" s="5">
        <f>($AK$2+(I19+R19)*12*7.57%)*SUM(Fasering!$D$5)</f>
        <v>0</v>
      </c>
      <c r="AI19" s="9">
        <f>($AK$2+(J19+S19)*12*7.57%)*SUM(Fasering!$D$5:$D$6)</f>
        <v>500.15693316484357</v>
      </c>
      <c r="AJ19" s="9">
        <f>($AK$2+(K19+T19)*12*7.57%)*SUM(Fasering!$D$5:$D$7)</f>
        <v>820.73302026982833</v>
      </c>
      <c r="AK19" s="9">
        <f>($AK$2+(L19+U19)*12*7.57%)*SUM(Fasering!$D$5:$D$8)</f>
        <v>1165.8126332109398</v>
      </c>
      <c r="AL19" s="9">
        <f>($AK$2+(M19+V19)*12*7.57%)*SUM(Fasering!$D$5:$D$9)</f>
        <v>1535.395771988178</v>
      </c>
      <c r="AM19" s="9">
        <f>($AK$2+(N19+W19)*12*7.57%)*SUM(Fasering!$D$5:$D$10)</f>
        <v>1928.5690448901364</v>
      </c>
      <c r="AN19" s="86">
        <f>($AK$2+(O19+X19)*12*7.57%)*SUM(Fasering!$D$5:$D$11)</f>
        <v>2347.1041511216008</v>
      </c>
      <c r="AO19" s="5">
        <f>($AK$2+(I19+AA19)*12*7.57%)*SUM(Fasering!$D$5)</f>
        <v>0</v>
      </c>
      <c r="AP19" s="9">
        <f>($AK$2+(J19+AB19)*12*7.57%)*SUM(Fasering!$D$5:$D$6)</f>
        <v>498.60220473071803</v>
      </c>
      <c r="AQ19" s="9">
        <f>($AK$2+(K19+AC19)*12*7.57%)*SUM(Fasering!$D$5:$D$7)</f>
        <v>816.88238376684399</v>
      </c>
      <c r="AR19" s="9">
        <f>($AK$2+(L19+AD19)*12*7.57%)*SUM(Fasering!$D$5:$D$8)</f>
        <v>1158.6424474520577</v>
      </c>
      <c r="AS19" s="9">
        <f>($AK$2+(M19+AE19)*12*7.57%)*SUM(Fasering!$D$5:$D$9)</f>
        <v>1523.882395786359</v>
      </c>
      <c r="AT19" s="9">
        <f>($AK$2+(N19+AF19)*12*7.57%)*SUM(Fasering!$D$5:$D$10)</f>
        <v>1911.7020497520659</v>
      </c>
      <c r="AU19" s="86">
        <f>($AK$2+(O19+AG19)*12*7.57%)*SUM(Fasering!$D$5:$D$11)</f>
        <v>2323.8489843241005</v>
      </c>
    </row>
    <row r="20" spans="1:47" x14ac:dyDescent="0.3">
      <c r="A20" s="32">
        <f t="shared" si="7"/>
        <v>12</v>
      </c>
      <c r="B20" s="129">
        <v>22168.799999999999</v>
      </c>
      <c r="C20" s="130"/>
      <c r="D20" s="129">
        <f t="shared" si="0"/>
        <v>29836.98792</v>
      </c>
      <c r="E20" s="131">
        <f t="shared" si="1"/>
        <v>739.63961041053642</v>
      </c>
      <c r="F20" s="129">
        <f t="shared" si="2"/>
        <v>2486.4156600000001</v>
      </c>
      <c r="G20" s="131">
        <f t="shared" si="8"/>
        <v>61.636634200878042</v>
      </c>
      <c r="H20" s="63">
        <f>'L4'!$H$10</f>
        <v>1707.89</v>
      </c>
      <c r="I20" s="63">
        <f>GEW!$E$12+($F20-GEW!$E$12)*SUM(Fasering!$D$5)</f>
        <v>1821.9627753333334</v>
      </c>
      <c r="J20" s="63">
        <f>GEW!$E$12+($F20-GEW!$E$12)*SUM(Fasering!$D$5:$D$6)</f>
        <v>1993.7661667038383</v>
      </c>
      <c r="K20" s="63">
        <f>GEW!$E$12+($F20-GEW!$E$12)*SUM(Fasering!$D$5:$D$7)</f>
        <v>2092.3403845663133</v>
      </c>
      <c r="L20" s="63">
        <f>GEW!$E$12+($F20-GEW!$E$12)*SUM(Fasering!$D$5:$D$8)</f>
        <v>2190.9146024287884</v>
      </c>
      <c r="M20" s="63">
        <f>GEW!$E$12+($F20-GEW!$E$12)*SUM(Fasering!$D$5:$D$9)</f>
        <v>2289.4888202912634</v>
      </c>
      <c r="N20" s="63">
        <f>GEW!$E$12+($F20-GEW!$E$12)*SUM(Fasering!$D$5:$D$10)</f>
        <v>2387.8414421375251</v>
      </c>
      <c r="O20" s="76">
        <f>GEW!$E$12+($F20-GEW!$E$12)*SUM(Fasering!$D$5:$D$11)</f>
        <v>2486.4156600000001</v>
      </c>
      <c r="P20" s="129">
        <f t="shared" si="3"/>
        <v>51.201400749999998</v>
      </c>
      <c r="Q20" s="131">
        <f t="shared" si="4"/>
        <v>1.2692495705244682</v>
      </c>
      <c r="R20" s="45">
        <f>$P20*SUM(Fasering!$D$5)</f>
        <v>0</v>
      </c>
      <c r="S20" s="45">
        <f>$P20*SUM(Fasering!$D$5:$D$6)</f>
        <v>13.238823240542105</v>
      </c>
      <c r="T20" s="45">
        <f>$P20*SUM(Fasering!$D$5:$D$7)</f>
        <v>20.834753890954396</v>
      </c>
      <c r="U20" s="45">
        <f>$P20*SUM(Fasering!$D$5:$D$8)</f>
        <v>28.430684541366688</v>
      </c>
      <c r="V20" s="45">
        <f>$P20*SUM(Fasering!$D$5:$D$9)</f>
        <v>36.02661519177898</v>
      </c>
      <c r="W20" s="45">
        <f>$P20*SUM(Fasering!$D$5:$D$10)</f>
        <v>43.605470099587713</v>
      </c>
      <c r="X20" s="75">
        <f>$P20*SUM(Fasering!$D$5:$D$11)</f>
        <v>51.201400749999998</v>
      </c>
      <c r="Y20" s="129">
        <f t="shared" si="5"/>
        <v>25.601261166666667</v>
      </c>
      <c r="Z20" s="131">
        <f t="shared" si="6"/>
        <v>0.63463868692452552</v>
      </c>
      <c r="AA20" s="74">
        <f>$Y20*SUM(Fasering!$D$5)</f>
        <v>0</v>
      </c>
      <c r="AB20" s="45">
        <f>$Y20*SUM(Fasering!$D$5:$D$6)</f>
        <v>6.6195566206351257</v>
      </c>
      <c r="AC20" s="45">
        <f>$Y20*SUM(Fasering!$D$5:$D$7)</f>
        <v>10.41760514150676</v>
      </c>
      <c r="AD20" s="45">
        <f>$Y20*SUM(Fasering!$D$5:$D$8)</f>
        <v>14.215653662378395</v>
      </c>
      <c r="AE20" s="45">
        <f>$Y20*SUM(Fasering!$D$5:$D$9)</f>
        <v>18.013702183250029</v>
      </c>
      <c r="AF20" s="45">
        <f>$Y20*SUM(Fasering!$D$5:$D$10)</f>
        <v>21.803212645795035</v>
      </c>
      <c r="AG20" s="75">
        <f>$Y20*SUM(Fasering!$D$5:$D$11)</f>
        <v>25.601261166666667</v>
      </c>
      <c r="AH20" s="5">
        <f>($AK$2+(I20+R20)*12*7.57%)*SUM(Fasering!$D$5)</f>
        <v>0</v>
      </c>
      <c r="AI20" s="9">
        <f>($AK$2+(J20+S20)*12*7.57%)*SUM(Fasering!$D$5:$D$6)</f>
        <v>506.40302484856215</v>
      </c>
      <c r="AJ20" s="9">
        <f>($AK$2+(K20+T20)*12*7.57%)*SUM(Fasering!$D$5:$D$7)</f>
        <v>836.20287861318729</v>
      </c>
      <c r="AK20" s="9">
        <f>($AK$2+(L20+U20)*12*7.57%)*SUM(Fasering!$D$5:$D$8)</f>
        <v>1194.618717062144</v>
      </c>
      <c r="AL20" s="9">
        <f>($AK$2+(M20+V20)*12*7.57%)*SUM(Fasering!$D$5:$D$9)</f>
        <v>1581.6505401954323</v>
      </c>
      <c r="AM20" s="9">
        <f>($AK$2+(N20+W20)*12*7.57%)*SUM(Fasering!$D$5:$D$10)</f>
        <v>1996.3318745578638</v>
      </c>
      <c r="AN20" s="86">
        <f>($AK$2+(O20+X20)*12*7.57%)*SUM(Fasering!$D$5:$D$11)</f>
        <v>2440.5313379853005</v>
      </c>
      <c r="AO20" s="5">
        <f>($AK$2+(I20+AA20)*12*7.57%)*SUM(Fasering!$D$5)</f>
        <v>0</v>
      </c>
      <c r="AP20" s="9">
        <f>($AK$2+(J20+AB20)*12*7.57%)*SUM(Fasering!$D$5:$D$6)</f>
        <v>504.84829641443662</v>
      </c>
      <c r="AQ20" s="9">
        <f>($AK$2+(K20+AC20)*12*7.57%)*SUM(Fasering!$D$5:$D$7)</f>
        <v>832.35224211020295</v>
      </c>
      <c r="AR20" s="9">
        <f>($AK$2+(L20+AD20)*12*7.57%)*SUM(Fasering!$D$5:$D$8)</f>
        <v>1187.4485313032619</v>
      </c>
      <c r="AS20" s="9">
        <f>($AK$2+(M20+AE20)*12*7.57%)*SUM(Fasering!$D$5:$D$9)</f>
        <v>1570.1371639936135</v>
      </c>
      <c r="AT20" s="9">
        <f>($AK$2+(N20+AF20)*12*7.57%)*SUM(Fasering!$D$5:$D$10)</f>
        <v>1979.4648794197938</v>
      </c>
      <c r="AU20" s="86">
        <f>($AK$2+(O20+AG20)*12*7.57%)*SUM(Fasering!$D$5:$D$11)</f>
        <v>2417.2761711878002</v>
      </c>
    </row>
    <row r="21" spans="1:47" x14ac:dyDescent="0.3">
      <c r="A21" s="32">
        <f t="shared" si="7"/>
        <v>13</v>
      </c>
      <c r="B21" s="129">
        <v>22178.77</v>
      </c>
      <c r="C21" s="130"/>
      <c r="D21" s="129">
        <f t="shared" si="0"/>
        <v>29850.406543000001</v>
      </c>
      <c r="E21" s="131">
        <f t="shared" si="1"/>
        <v>739.97224938584384</v>
      </c>
      <c r="F21" s="129">
        <f t="shared" si="2"/>
        <v>2487.5338785833333</v>
      </c>
      <c r="G21" s="131">
        <f t="shared" si="8"/>
        <v>61.664354115486979</v>
      </c>
      <c r="H21" s="63">
        <f>'L4'!$H$10</f>
        <v>1707.89</v>
      </c>
      <c r="I21" s="63">
        <f>GEW!$E$12+($F21-GEW!$E$12)*SUM(Fasering!$D$5)</f>
        <v>1821.9627753333334</v>
      </c>
      <c r="J21" s="63">
        <f>GEW!$E$12+($F21-GEW!$E$12)*SUM(Fasering!$D$5:$D$6)</f>
        <v>1994.0552974297987</v>
      </c>
      <c r="K21" s="63">
        <f>GEW!$E$12+($F21-GEW!$E$12)*SUM(Fasering!$D$5:$D$7)</f>
        <v>2092.7954074492573</v>
      </c>
      <c r="L21" s="63">
        <f>GEW!$E$12+($F21-GEW!$E$12)*SUM(Fasering!$D$5:$D$8)</f>
        <v>2191.5355174687161</v>
      </c>
      <c r="M21" s="63">
        <f>GEW!$E$12+($F21-GEW!$E$12)*SUM(Fasering!$D$5:$D$9)</f>
        <v>2290.2756274881749</v>
      </c>
      <c r="N21" s="63">
        <f>GEW!$E$12+($F21-GEW!$E$12)*SUM(Fasering!$D$5:$D$10)</f>
        <v>2388.7937685638744</v>
      </c>
      <c r="O21" s="76">
        <f>GEW!$E$12+($F21-GEW!$E$12)*SUM(Fasering!$D$5:$D$11)</f>
        <v>2487.5338785833333</v>
      </c>
      <c r="P21" s="129">
        <f t="shared" si="3"/>
        <v>51.201400749999998</v>
      </c>
      <c r="Q21" s="131">
        <f t="shared" si="4"/>
        <v>1.2692495705244682</v>
      </c>
      <c r="R21" s="45">
        <f>$P21*SUM(Fasering!$D$5)</f>
        <v>0</v>
      </c>
      <c r="S21" s="45">
        <f>$P21*SUM(Fasering!$D$5:$D$6)</f>
        <v>13.238823240542105</v>
      </c>
      <c r="T21" s="45">
        <f>$P21*SUM(Fasering!$D$5:$D$7)</f>
        <v>20.834753890954396</v>
      </c>
      <c r="U21" s="45">
        <f>$P21*SUM(Fasering!$D$5:$D$8)</f>
        <v>28.430684541366688</v>
      </c>
      <c r="V21" s="45">
        <f>$P21*SUM(Fasering!$D$5:$D$9)</f>
        <v>36.02661519177898</v>
      </c>
      <c r="W21" s="45">
        <f>$P21*SUM(Fasering!$D$5:$D$10)</f>
        <v>43.605470099587713</v>
      </c>
      <c r="X21" s="75">
        <f>$P21*SUM(Fasering!$D$5:$D$11)</f>
        <v>51.201400749999998</v>
      </c>
      <c r="Y21" s="129">
        <f t="shared" si="5"/>
        <v>25.601261166666667</v>
      </c>
      <c r="Z21" s="131">
        <f t="shared" si="6"/>
        <v>0.63463868692452552</v>
      </c>
      <c r="AA21" s="74">
        <f>$Y21*SUM(Fasering!$D$5)</f>
        <v>0</v>
      </c>
      <c r="AB21" s="45">
        <f>$Y21*SUM(Fasering!$D$5:$D$6)</f>
        <v>6.6195566206351257</v>
      </c>
      <c r="AC21" s="45">
        <f>$Y21*SUM(Fasering!$D$5:$D$7)</f>
        <v>10.41760514150676</v>
      </c>
      <c r="AD21" s="45">
        <f>$Y21*SUM(Fasering!$D$5:$D$8)</f>
        <v>14.215653662378395</v>
      </c>
      <c r="AE21" s="45">
        <f>$Y21*SUM(Fasering!$D$5:$D$9)</f>
        <v>18.013702183250029</v>
      </c>
      <c r="AF21" s="45">
        <f>$Y21*SUM(Fasering!$D$5:$D$10)</f>
        <v>21.803212645795035</v>
      </c>
      <c r="AG21" s="75">
        <f>$Y21*SUM(Fasering!$D$5:$D$11)</f>
        <v>25.601261166666667</v>
      </c>
      <c r="AH21" s="5">
        <f>($AK$2+(I21+R21)*12*7.57%)*SUM(Fasering!$D$5)</f>
        <v>0</v>
      </c>
      <c r="AI21" s="9">
        <f>($AK$2+(J21+S21)*12*7.57%)*SUM(Fasering!$D$5:$D$6)</f>
        <v>506.47093565902537</v>
      </c>
      <c r="AJ21" s="9">
        <f>($AK$2+(K21+T21)*12*7.57%)*SUM(Fasering!$D$5:$D$7)</f>
        <v>836.37107509044779</v>
      </c>
      <c r="AK21" s="9">
        <f>($AK$2+(L21+U21)*12*7.57%)*SUM(Fasering!$D$5:$D$8)</f>
        <v>1194.9319120326415</v>
      </c>
      <c r="AL21" s="9">
        <f>($AK$2+(M21+V21)*12*7.57%)*SUM(Fasering!$D$5:$D$9)</f>
        <v>1582.1534464856059</v>
      </c>
      <c r="AM21" s="9">
        <f>($AK$2+(N21+W21)*12*7.57%)*SUM(Fasering!$D$5:$D$10)</f>
        <v>1997.0686278613755</v>
      </c>
      <c r="AN21" s="86">
        <f>($AK$2+(O21+X21)*12*7.57%)*SUM(Fasering!$D$5:$D$11)</f>
        <v>2441.5471277464003</v>
      </c>
      <c r="AO21" s="5">
        <f>($AK$2+(I21+AA21)*12*7.57%)*SUM(Fasering!$D$5)</f>
        <v>0</v>
      </c>
      <c r="AP21" s="9">
        <f>($AK$2+(J21+AB21)*12*7.57%)*SUM(Fasering!$D$5:$D$6)</f>
        <v>504.91620722489984</v>
      </c>
      <c r="AQ21" s="9">
        <f>($AK$2+(K21+AC21)*12*7.57%)*SUM(Fasering!$D$5:$D$7)</f>
        <v>832.52043858746345</v>
      </c>
      <c r="AR21" s="9">
        <f>($AK$2+(L21+AD21)*12*7.57%)*SUM(Fasering!$D$5:$D$8)</f>
        <v>1187.761726273759</v>
      </c>
      <c r="AS21" s="9">
        <f>($AK$2+(M21+AE21)*12*7.57%)*SUM(Fasering!$D$5:$D$9)</f>
        <v>1570.6400702837871</v>
      </c>
      <c r="AT21" s="9">
        <f>($AK$2+(N21+AF21)*12*7.57%)*SUM(Fasering!$D$5:$D$10)</f>
        <v>1980.201632723305</v>
      </c>
      <c r="AU21" s="86">
        <f>($AK$2+(O21+AG21)*12*7.57%)*SUM(Fasering!$D$5:$D$11)</f>
        <v>2418.2919609488999</v>
      </c>
    </row>
    <row r="22" spans="1:47" x14ac:dyDescent="0.3">
      <c r="A22" s="32">
        <f t="shared" si="7"/>
        <v>14</v>
      </c>
      <c r="B22" s="129">
        <v>23095.72</v>
      </c>
      <c r="C22" s="130"/>
      <c r="D22" s="129">
        <f t="shared" si="0"/>
        <v>31084.529548000002</v>
      </c>
      <c r="E22" s="131">
        <f t="shared" si="1"/>
        <v>770.56535955716311</v>
      </c>
      <c r="F22" s="129">
        <f t="shared" si="2"/>
        <v>2590.3774623333338</v>
      </c>
      <c r="G22" s="131">
        <f t="shared" si="8"/>
        <v>64.213779963096925</v>
      </c>
      <c r="H22" s="63">
        <f>'L4'!$H$10</f>
        <v>1707.89</v>
      </c>
      <c r="I22" s="63">
        <f>GEW!$E$12+($F22-GEW!$E$12)*SUM(Fasering!$D$5)</f>
        <v>1821.9627753333334</v>
      </c>
      <c r="J22" s="63">
        <f>GEW!$E$12+($F22-GEW!$E$12)*SUM(Fasering!$D$5:$D$6)</f>
        <v>2020.646914197044</v>
      </c>
      <c r="K22" s="63">
        <f>GEW!$E$12+($F22-GEW!$E$12)*SUM(Fasering!$D$5:$D$7)</f>
        <v>2134.6442773104013</v>
      </c>
      <c r="L22" s="63">
        <f>GEW!$E$12+($F22-GEW!$E$12)*SUM(Fasering!$D$5:$D$8)</f>
        <v>2248.6416404237584</v>
      </c>
      <c r="M22" s="63">
        <f>GEW!$E$12+($F22-GEW!$E$12)*SUM(Fasering!$D$5:$D$9)</f>
        <v>2362.6390035371155</v>
      </c>
      <c r="N22" s="63">
        <f>GEW!$E$12+($F22-GEW!$E$12)*SUM(Fasering!$D$5:$D$10)</f>
        <v>2476.3800992199767</v>
      </c>
      <c r="O22" s="76">
        <f>GEW!$E$12+($F22-GEW!$E$12)*SUM(Fasering!$D$5:$D$11)</f>
        <v>2590.3774623333338</v>
      </c>
      <c r="P22" s="129">
        <f t="shared" si="3"/>
        <v>2.2891515833333171</v>
      </c>
      <c r="Q22" s="131">
        <f t="shared" si="4"/>
        <v>5.6746585473273783E-2</v>
      </c>
      <c r="R22" s="45">
        <f>$P22*SUM(Fasering!$D$5)</f>
        <v>0</v>
      </c>
      <c r="S22" s="45">
        <f>$P22*SUM(Fasering!$D$5:$D$6)</f>
        <v>0.59189148614370435</v>
      </c>
      <c r="T22" s="45">
        <f>$P22*SUM(Fasering!$D$5:$D$7)</f>
        <v>0.9314961926669213</v>
      </c>
      <c r="U22" s="45">
        <f>$P22*SUM(Fasering!$D$5:$D$8)</f>
        <v>1.2711008991901382</v>
      </c>
      <c r="V22" s="45">
        <f>$P22*SUM(Fasering!$D$5:$D$9)</f>
        <v>1.6107056057133553</v>
      </c>
      <c r="W22" s="45">
        <f>$P22*SUM(Fasering!$D$5:$D$10)</f>
        <v>1.9495468768101003</v>
      </c>
      <c r="X22" s="75">
        <f>$P22*SUM(Fasering!$D$5:$D$11)</f>
        <v>2.2891515833333171</v>
      </c>
      <c r="Y22" s="129">
        <f t="shared" si="5"/>
        <v>0</v>
      </c>
      <c r="Z22" s="131">
        <f t="shared" si="6"/>
        <v>0</v>
      </c>
      <c r="AA22" s="74">
        <f>$Y22*SUM(Fasering!$D$5)</f>
        <v>0</v>
      </c>
      <c r="AB22" s="45">
        <f>$Y22*SUM(Fasering!$D$5:$D$6)</f>
        <v>0</v>
      </c>
      <c r="AC22" s="45">
        <f>$Y22*SUM(Fasering!$D$5:$D$7)</f>
        <v>0</v>
      </c>
      <c r="AD22" s="45">
        <f>$Y22*SUM(Fasering!$D$5:$D$8)</f>
        <v>0</v>
      </c>
      <c r="AE22" s="45">
        <f>$Y22*SUM(Fasering!$D$5:$D$9)</f>
        <v>0</v>
      </c>
      <c r="AF22" s="45">
        <f>$Y22*SUM(Fasering!$D$5:$D$10)</f>
        <v>0</v>
      </c>
      <c r="AG22" s="75">
        <f>$Y22*SUM(Fasering!$D$5:$D$11)</f>
        <v>0</v>
      </c>
      <c r="AH22" s="5">
        <f>($AK$2+(I22+R22)*12*7.57%)*SUM(Fasering!$D$5)</f>
        <v>0</v>
      </c>
      <c r="AI22" s="9">
        <f>($AK$2+(J22+S22)*12*7.57%)*SUM(Fasering!$D$5:$D$6)</f>
        <v>509.74625293196846</v>
      </c>
      <c r="AJ22" s="9">
        <f>($AK$2+(K22+T22)*12*7.57%)*SUM(Fasering!$D$5:$D$7)</f>
        <v>844.48313889093015</v>
      </c>
      <c r="AK22" s="9">
        <f>($AK$2+(L22+U22)*12*7.57%)*SUM(Fasering!$D$5:$D$8)</f>
        <v>1210.0372080771474</v>
      </c>
      <c r="AL22" s="9">
        <f>($AK$2+(M22+V22)*12*7.57%)*SUM(Fasering!$D$5:$D$9)</f>
        <v>1606.4084604906211</v>
      </c>
      <c r="AM22" s="9">
        <f>($AK$2+(N22+W22)*12*7.57%)*SUM(Fasering!$D$5:$D$10)</f>
        <v>2032.6020106089813</v>
      </c>
      <c r="AN22" s="86">
        <f>($AK$2+(O22+X22)*12*7.57%)*SUM(Fasering!$D$5:$D$11)</f>
        <v>2490.5383520819009</v>
      </c>
      <c r="AO22" s="5">
        <f>($AK$2+(I22+AA22)*12*7.57%)*SUM(Fasering!$D$5)</f>
        <v>0</v>
      </c>
      <c r="AP22" s="9">
        <f>($AK$2+(J22+AB22)*12*7.57%)*SUM(Fasering!$D$5:$D$6)</f>
        <v>509.60722989871329</v>
      </c>
      <c r="AQ22" s="9">
        <f>($AK$2+(K22+AC22)*12*7.57%)*SUM(Fasering!$D$5:$D$7)</f>
        <v>844.13881691491315</v>
      </c>
      <c r="AR22" s="9">
        <f>($AK$2+(L22+AD22)*12*7.57%)*SUM(Fasering!$D$5:$D$8)</f>
        <v>1209.3960536791683</v>
      </c>
      <c r="AS22" s="9">
        <f>($AK$2+(M22+AE22)*12*7.57%)*SUM(Fasering!$D$5:$D$9)</f>
        <v>1605.3789401914792</v>
      </c>
      <c r="AT22" s="9">
        <f>($AK$2+(N22+AF22)*12*7.57%)*SUM(Fasering!$D$5:$D$10)</f>
        <v>2031.0937724018925</v>
      </c>
      <c r="AU22" s="86">
        <f>($AK$2+(O22+AG22)*12*7.57%)*SUM(Fasering!$D$5:$D$11)</f>
        <v>2488.4588867836005</v>
      </c>
    </row>
    <row r="23" spans="1:47" x14ac:dyDescent="0.3">
      <c r="A23" s="32">
        <f t="shared" si="7"/>
        <v>15</v>
      </c>
      <c r="B23" s="129">
        <v>23105.69</v>
      </c>
      <c r="C23" s="130"/>
      <c r="D23" s="129">
        <f t="shared" si="0"/>
        <v>31097.948171</v>
      </c>
      <c r="E23" s="131">
        <f t="shared" si="1"/>
        <v>770.8979985324703</v>
      </c>
      <c r="F23" s="129">
        <f t="shared" si="2"/>
        <v>2591.495680916667</v>
      </c>
      <c r="G23" s="131">
        <f t="shared" si="8"/>
        <v>64.241499877705863</v>
      </c>
      <c r="H23" s="63">
        <f>'L4'!$H$10</f>
        <v>1707.89</v>
      </c>
      <c r="I23" s="63">
        <f>GEW!$E$12+($F23-GEW!$E$12)*SUM(Fasering!$D$5)</f>
        <v>1821.9627753333334</v>
      </c>
      <c r="J23" s="63">
        <f>GEW!$E$12+($F23-GEW!$E$12)*SUM(Fasering!$D$5:$D$6)</f>
        <v>2020.9360449230044</v>
      </c>
      <c r="K23" s="63">
        <f>GEW!$E$12+($F23-GEW!$E$12)*SUM(Fasering!$D$5:$D$7)</f>
        <v>2135.0993001933452</v>
      </c>
      <c r="L23" s="63">
        <f>GEW!$E$12+($F23-GEW!$E$12)*SUM(Fasering!$D$5:$D$8)</f>
        <v>2249.2625554636861</v>
      </c>
      <c r="M23" s="63">
        <f>GEW!$E$12+($F23-GEW!$E$12)*SUM(Fasering!$D$5:$D$9)</f>
        <v>2363.425810734027</v>
      </c>
      <c r="N23" s="63">
        <f>GEW!$E$12+($F23-GEW!$E$12)*SUM(Fasering!$D$5:$D$10)</f>
        <v>2477.3324256463261</v>
      </c>
      <c r="O23" s="76">
        <f>GEW!$E$12+($F23-GEW!$E$12)*SUM(Fasering!$D$5:$D$11)</f>
        <v>2591.495680916667</v>
      </c>
      <c r="P23" s="129">
        <f t="shared" si="3"/>
        <v>1.1709330000002613</v>
      </c>
      <c r="Q23" s="131">
        <f t="shared" si="4"/>
        <v>2.9026670864336832E-2</v>
      </c>
      <c r="R23" s="45">
        <f>$P23*SUM(Fasering!$D$5)</f>
        <v>0</v>
      </c>
      <c r="S23" s="45">
        <f>$P23*SUM(Fasering!$D$5:$D$6)</f>
        <v>0.30276076018332659</v>
      </c>
      <c r="T23" s="45">
        <f>$P23*SUM(Fasering!$D$5:$D$7)</f>
        <v>0.47647330972292495</v>
      </c>
      <c r="U23" s="45">
        <f>$P23*SUM(Fasering!$D$5:$D$8)</f>
        <v>0.65018585926252326</v>
      </c>
      <c r="V23" s="45">
        <f>$P23*SUM(Fasering!$D$5:$D$9)</f>
        <v>0.82389840880212162</v>
      </c>
      <c r="W23" s="45">
        <f>$P23*SUM(Fasering!$D$5:$D$10)</f>
        <v>0.9972204504606631</v>
      </c>
      <c r="X23" s="75">
        <f>$P23*SUM(Fasering!$D$5:$D$11)</f>
        <v>1.1709330000002613</v>
      </c>
      <c r="Y23" s="129">
        <f t="shared" si="5"/>
        <v>0</v>
      </c>
      <c r="Z23" s="131">
        <f t="shared" si="6"/>
        <v>0</v>
      </c>
      <c r="AA23" s="74">
        <f>$Y23*SUM(Fasering!$D$5)</f>
        <v>0</v>
      </c>
      <c r="AB23" s="45">
        <f>$Y23*SUM(Fasering!$D$5:$D$6)</f>
        <v>0</v>
      </c>
      <c r="AC23" s="45">
        <f>$Y23*SUM(Fasering!$D$5:$D$7)</f>
        <v>0</v>
      </c>
      <c r="AD23" s="45">
        <f>$Y23*SUM(Fasering!$D$5:$D$8)</f>
        <v>0</v>
      </c>
      <c r="AE23" s="45">
        <f>$Y23*SUM(Fasering!$D$5:$D$9)</f>
        <v>0</v>
      </c>
      <c r="AF23" s="45">
        <f>$Y23*SUM(Fasering!$D$5:$D$10)</f>
        <v>0</v>
      </c>
      <c r="AG23" s="75">
        <f>$Y23*SUM(Fasering!$D$5:$D$11)</f>
        <v>0</v>
      </c>
      <c r="AH23" s="5">
        <f>($AK$2+(I23+R23)*12*7.57%)*SUM(Fasering!$D$5)</f>
        <v>0</v>
      </c>
      <c r="AI23" s="9">
        <f>($AK$2+(J23+S23)*12*7.57%)*SUM(Fasering!$D$5:$D$6)</f>
        <v>509.74625293196846</v>
      </c>
      <c r="AJ23" s="9">
        <f>($AK$2+(K23+T23)*12*7.57%)*SUM(Fasering!$D$5:$D$7)</f>
        <v>844.48313889093015</v>
      </c>
      <c r="AK23" s="9">
        <f>($AK$2+(L23+U23)*12*7.57%)*SUM(Fasering!$D$5:$D$8)</f>
        <v>1210.0372080771474</v>
      </c>
      <c r="AL23" s="9">
        <f>($AK$2+(M23+V23)*12*7.57%)*SUM(Fasering!$D$5:$D$9)</f>
        <v>1606.4084604906211</v>
      </c>
      <c r="AM23" s="9">
        <f>($AK$2+(N23+W23)*12*7.57%)*SUM(Fasering!$D$5:$D$10)</f>
        <v>2032.6020106089813</v>
      </c>
      <c r="AN23" s="86">
        <f>($AK$2+(O23+X23)*12*7.57%)*SUM(Fasering!$D$5:$D$11)</f>
        <v>2490.5383520819009</v>
      </c>
      <c r="AO23" s="5">
        <f>($AK$2+(I23+AA23)*12*7.57%)*SUM(Fasering!$D$5)</f>
        <v>0</v>
      </c>
      <c r="AP23" s="9">
        <f>($AK$2+(J23+AB23)*12*7.57%)*SUM(Fasering!$D$5:$D$6)</f>
        <v>509.67514070917639</v>
      </c>
      <c r="AQ23" s="9">
        <f>($AK$2+(K23+AC23)*12*7.57%)*SUM(Fasering!$D$5:$D$7)</f>
        <v>844.30701339217364</v>
      </c>
      <c r="AR23" s="9">
        <f>($AK$2+(L23+AD23)*12*7.57%)*SUM(Fasering!$D$5:$D$8)</f>
        <v>1209.7092486496658</v>
      </c>
      <c r="AS23" s="9">
        <f>($AK$2+(M23+AE23)*12*7.57%)*SUM(Fasering!$D$5:$D$9)</f>
        <v>1605.8818464816527</v>
      </c>
      <c r="AT23" s="9">
        <f>($AK$2+(N23+AF23)*12*7.57%)*SUM(Fasering!$D$5:$D$10)</f>
        <v>2031.8305257054039</v>
      </c>
      <c r="AU23" s="86">
        <f>($AK$2+(O23+AG23)*12*7.57%)*SUM(Fasering!$D$5:$D$11)</f>
        <v>2489.4746765447003</v>
      </c>
    </row>
    <row r="24" spans="1:47" x14ac:dyDescent="0.3">
      <c r="A24" s="32">
        <f t="shared" si="7"/>
        <v>16</v>
      </c>
      <c r="B24" s="129">
        <v>24022.68</v>
      </c>
      <c r="C24" s="130"/>
      <c r="D24" s="129">
        <f t="shared" si="0"/>
        <v>32332.125012000004</v>
      </c>
      <c r="E24" s="131">
        <f t="shared" si="1"/>
        <v>801.49244326336964</v>
      </c>
      <c r="F24" s="129">
        <f t="shared" si="2"/>
        <v>2694.3437510000003</v>
      </c>
      <c r="G24" s="131">
        <f t="shared" si="8"/>
        <v>66.791036938614141</v>
      </c>
      <c r="H24" s="63">
        <f>'L4'!$H$10</f>
        <v>1707.89</v>
      </c>
      <c r="I24" s="63">
        <f>GEW!$E$12+($F24-GEW!$E$12)*SUM(Fasering!$D$5)</f>
        <v>1821.9627753333334</v>
      </c>
      <c r="J24" s="63">
        <f>GEW!$E$12+($F24-GEW!$E$12)*SUM(Fasering!$D$5:$D$6)</f>
        <v>2047.5288216931622</v>
      </c>
      <c r="K24" s="63">
        <f>GEW!$E$12+($F24-GEW!$E$12)*SUM(Fasering!$D$5:$D$7)</f>
        <v>2176.9499956227255</v>
      </c>
      <c r="L24" s="63">
        <f>GEW!$E$12+($F24-GEW!$E$12)*SUM(Fasering!$D$5:$D$8)</f>
        <v>2306.3711695522884</v>
      </c>
      <c r="M24" s="63">
        <f>GEW!$E$12+($F24-GEW!$E$12)*SUM(Fasering!$D$5:$D$9)</f>
        <v>2435.7923434818517</v>
      </c>
      <c r="N24" s="63">
        <f>GEW!$E$12+($F24-GEW!$E$12)*SUM(Fasering!$D$5:$D$10)</f>
        <v>2564.922577070437</v>
      </c>
      <c r="O24" s="76">
        <f>GEW!$E$12+($F24-GEW!$E$12)*SUM(Fasering!$D$5:$D$11)</f>
        <v>2694.3437510000003</v>
      </c>
      <c r="P24" s="129">
        <f t="shared" si="3"/>
        <v>0</v>
      </c>
      <c r="Q24" s="131">
        <f t="shared" si="4"/>
        <v>0</v>
      </c>
      <c r="R24" s="45">
        <f>$P24*SUM(Fasering!$D$5)</f>
        <v>0</v>
      </c>
      <c r="S24" s="45">
        <f>$P24*SUM(Fasering!$D$5:$D$6)</f>
        <v>0</v>
      </c>
      <c r="T24" s="45">
        <f>$P24*SUM(Fasering!$D$5:$D$7)</f>
        <v>0</v>
      </c>
      <c r="U24" s="45">
        <f>$P24*SUM(Fasering!$D$5:$D$8)</f>
        <v>0</v>
      </c>
      <c r="V24" s="45">
        <f>$P24*SUM(Fasering!$D$5:$D$9)</f>
        <v>0</v>
      </c>
      <c r="W24" s="45">
        <f>$P24*SUM(Fasering!$D$5:$D$10)</f>
        <v>0</v>
      </c>
      <c r="X24" s="75">
        <f>$P24*SUM(Fasering!$D$5:$D$11)</f>
        <v>0</v>
      </c>
      <c r="Y24" s="129">
        <f t="shared" si="5"/>
        <v>0</v>
      </c>
      <c r="Z24" s="131">
        <f t="shared" si="6"/>
        <v>0</v>
      </c>
      <c r="AA24" s="74">
        <f>$Y24*SUM(Fasering!$D$5)</f>
        <v>0</v>
      </c>
      <c r="AB24" s="45">
        <f>$Y24*SUM(Fasering!$D$5:$D$6)</f>
        <v>0</v>
      </c>
      <c r="AC24" s="45">
        <f>$Y24*SUM(Fasering!$D$5:$D$7)</f>
        <v>0</v>
      </c>
      <c r="AD24" s="45">
        <f>$Y24*SUM(Fasering!$D$5:$D$8)</f>
        <v>0</v>
      </c>
      <c r="AE24" s="45">
        <f>$Y24*SUM(Fasering!$D$5:$D$9)</f>
        <v>0</v>
      </c>
      <c r="AF24" s="45">
        <f>$Y24*SUM(Fasering!$D$5:$D$10)</f>
        <v>0</v>
      </c>
      <c r="AG24" s="75">
        <f>$Y24*SUM(Fasering!$D$5:$D$11)</f>
        <v>0</v>
      </c>
      <c r="AH24" s="5">
        <f>($AK$2+(I24+R24)*12*7.57%)*SUM(Fasering!$D$5)</f>
        <v>0</v>
      </c>
      <c r="AI24" s="9">
        <f>($AK$2+(J24+S24)*12*7.57%)*SUM(Fasering!$D$5:$D$6)</f>
        <v>515.92123239289515</v>
      </c>
      <c r="AJ24" s="9">
        <f>($AK$2+(K24+T24)*12*7.57%)*SUM(Fasering!$D$5:$D$7)</f>
        <v>859.77687173553261</v>
      </c>
      <c r="AK24" s="9">
        <f>($AK$2+(L24+U24)*12*7.57%)*SUM(Fasering!$D$5:$D$8)</f>
        <v>1238.5153325008698</v>
      </c>
      <c r="AL24" s="9">
        <f>($AK$2+(M24+V24)*12*7.57%)*SUM(Fasering!$D$5:$D$9)</f>
        <v>1652.1366146889077</v>
      </c>
      <c r="AM24" s="9">
        <f>($AK$2+(N24+W24)*12*7.57%)*SUM(Fasering!$D$5:$D$10)</f>
        <v>2099.5933553731315</v>
      </c>
      <c r="AN24" s="86">
        <f>($AK$2+(O24+X24)*12*7.57%)*SUM(Fasering!$D$5:$D$11)</f>
        <v>2582.9018634084005</v>
      </c>
      <c r="AO24" s="5">
        <f>($AK$2+(I24+AA24)*12*7.57%)*SUM(Fasering!$D$5)</f>
        <v>0</v>
      </c>
      <c r="AP24" s="9">
        <f>($AK$2+(J24+AB24)*12*7.57%)*SUM(Fasering!$D$5:$D$6)</f>
        <v>515.92123239289515</v>
      </c>
      <c r="AQ24" s="9">
        <f>($AK$2+(K24+AC24)*12*7.57%)*SUM(Fasering!$D$5:$D$7)</f>
        <v>859.77687173553261</v>
      </c>
      <c r="AR24" s="9">
        <f>($AK$2+(L24+AD24)*12*7.57%)*SUM(Fasering!$D$5:$D$8)</f>
        <v>1238.5153325008698</v>
      </c>
      <c r="AS24" s="9">
        <f>($AK$2+(M24+AE24)*12*7.57%)*SUM(Fasering!$D$5:$D$9)</f>
        <v>1652.1366146889077</v>
      </c>
      <c r="AT24" s="9">
        <f>($AK$2+(N24+AF24)*12*7.57%)*SUM(Fasering!$D$5:$D$10)</f>
        <v>2099.5933553731315</v>
      </c>
      <c r="AU24" s="86">
        <f>($AK$2+(O24+AG24)*12*7.57%)*SUM(Fasering!$D$5:$D$11)</f>
        <v>2582.9018634084005</v>
      </c>
    </row>
    <row r="25" spans="1:47" x14ac:dyDescent="0.3">
      <c r="A25" s="32">
        <f t="shared" si="7"/>
        <v>17</v>
      </c>
      <c r="B25" s="129">
        <v>24032.65</v>
      </c>
      <c r="C25" s="130"/>
      <c r="D25" s="129">
        <f t="shared" si="0"/>
        <v>32345.543635000005</v>
      </c>
      <c r="E25" s="131">
        <f t="shared" si="1"/>
        <v>801.82508223867694</v>
      </c>
      <c r="F25" s="129">
        <f t="shared" si="2"/>
        <v>2695.4619695833339</v>
      </c>
      <c r="G25" s="131">
        <f t="shared" si="8"/>
        <v>66.818756853223078</v>
      </c>
      <c r="H25" s="63">
        <f>'L4'!$H$10</f>
        <v>1707.89</v>
      </c>
      <c r="I25" s="63">
        <f>GEW!$E$12+($F25-GEW!$E$12)*SUM(Fasering!$D$5)</f>
        <v>1821.9627753333334</v>
      </c>
      <c r="J25" s="63">
        <f>GEW!$E$12+($F25-GEW!$E$12)*SUM(Fasering!$D$5:$D$6)</f>
        <v>2047.8179524191225</v>
      </c>
      <c r="K25" s="63">
        <f>GEW!$E$12+($F25-GEW!$E$12)*SUM(Fasering!$D$5:$D$7)</f>
        <v>2177.4050185056694</v>
      </c>
      <c r="L25" s="63">
        <f>GEW!$E$12+($F25-GEW!$E$12)*SUM(Fasering!$D$5:$D$8)</f>
        <v>2306.9920845922161</v>
      </c>
      <c r="M25" s="63">
        <f>GEW!$E$12+($F25-GEW!$E$12)*SUM(Fasering!$D$5:$D$9)</f>
        <v>2436.5791506787632</v>
      </c>
      <c r="N25" s="63">
        <f>GEW!$E$12+($F25-GEW!$E$12)*SUM(Fasering!$D$5:$D$10)</f>
        <v>2565.8749034967873</v>
      </c>
      <c r="O25" s="76">
        <f>GEW!$E$12+($F25-GEW!$E$12)*SUM(Fasering!$D$5:$D$11)</f>
        <v>2695.4619695833339</v>
      </c>
      <c r="P25" s="129">
        <f t="shared" si="3"/>
        <v>0</v>
      </c>
      <c r="Q25" s="131">
        <f t="shared" si="4"/>
        <v>0</v>
      </c>
      <c r="R25" s="45">
        <f>$P25*SUM(Fasering!$D$5)</f>
        <v>0</v>
      </c>
      <c r="S25" s="45">
        <f>$P25*SUM(Fasering!$D$5:$D$6)</f>
        <v>0</v>
      </c>
      <c r="T25" s="45">
        <f>$P25*SUM(Fasering!$D$5:$D$7)</f>
        <v>0</v>
      </c>
      <c r="U25" s="45">
        <f>$P25*SUM(Fasering!$D$5:$D$8)</f>
        <v>0</v>
      </c>
      <c r="V25" s="45">
        <f>$P25*SUM(Fasering!$D$5:$D$9)</f>
        <v>0</v>
      </c>
      <c r="W25" s="45">
        <f>$P25*SUM(Fasering!$D$5:$D$10)</f>
        <v>0</v>
      </c>
      <c r="X25" s="75">
        <f>$P25*SUM(Fasering!$D$5:$D$11)</f>
        <v>0</v>
      </c>
      <c r="Y25" s="129">
        <f t="shared" si="5"/>
        <v>0</v>
      </c>
      <c r="Z25" s="131">
        <f t="shared" si="6"/>
        <v>0</v>
      </c>
      <c r="AA25" s="74">
        <f>$Y25*SUM(Fasering!$D$5)</f>
        <v>0</v>
      </c>
      <c r="AB25" s="45">
        <f>$Y25*SUM(Fasering!$D$5:$D$6)</f>
        <v>0</v>
      </c>
      <c r="AC25" s="45">
        <f>$Y25*SUM(Fasering!$D$5:$D$7)</f>
        <v>0</v>
      </c>
      <c r="AD25" s="45">
        <f>$Y25*SUM(Fasering!$D$5:$D$8)</f>
        <v>0</v>
      </c>
      <c r="AE25" s="45">
        <f>$Y25*SUM(Fasering!$D$5:$D$9)</f>
        <v>0</v>
      </c>
      <c r="AF25" s="45">
        <f>$Y25*SUM(Fasering!$D$5:$D$10)</f>
        <v>0</v>
      </c>
      <c r="AG25" s="75">
        <f>$Y25*SUM(Fasering!$D$5:$D$11)</f>
        <v>0</v>
      </c>
      <c r="AH25" s="5">
        <f>($AK$2+(I25+R25)*12*7.57%)*SUM(Fasering!$D$5)</f>
        <v>0</v>
      </c>
      <c r="AI25" s="9">
        <f>($AK$2+(J25+S25)*12*7.57%)*SUM(Fasering!$D$5:$D$6)</f>
        <v>515.98914320335825</v>
      </c>
      <c r="AJ25" s="9">
        <f>($AK$2+(K25+T25)*12*7.57%)*SUM(Fasering!$D$5:$D$7)</f>
        <v>859.94506821279333</v>
      </c>
      <c r="AK25" s="9">
        <f>($AK$2+(L25+U25)*12*7.57%)*SUM(Fasering!$D$5:$D$8)</f>
        <v>1238.8285274713676</v>
      </c>
      <c r="AL25" s="9">
        <f>($AK$2+(M25+V25)*12*7.57%)*SUM(Fasering!$D$5:$D$9)</f>
        <v>1652.6395209790817</v>
      </c>
      <c r="AM25" s="9">
        <f>($AK$2+(N25+W25)*12*7.57%)*SUM(Fasering!$D$5:$D$10)</f>
        <v>2100.3301086766432</v>
      </c>
      <c r="AN25" s="86">
        <f>($AK$2+(O25+X25)*12*7.57%)*SUM(Fasering!$D$5:$D$11)</f>
        <v>2583.9176531695011</v>
      </c>
      <c r="AO25" s="5">
        <f>($AK$2+(I25+AA25)*12*7.57%)*SUM(Fasering!$D$5)</f>
        <v>0</v>
      </c>
      <c r="AP25" s="9">
        <f>($AK$2+(J25+AB25)*12*7.57%)*SUM(Fasering!$D$5:$D$6)</f>
        <v>515.98914320335825</v>
      </c>
      <c r="AQ25" s="9">
        <f>($AK$2+(K25+AC25)*12*7.57%)*SUM(Fasering!$D$5:$D$7)</f>
        <v>859.94506821279333</v>
      </c>
      <c r="AR25" s="9">
        <f>($AK$2+(L25+AD25)*12*7.57%)*SUM(Fasering!$D$5:$D$8)</f>
        <v>1238.8285274713676</v>
      </c>
      <c r="AS25" s="9">
        <f>($AK$2+(M25+AE25)*12*7.57%)*SUM(Fasering!$D$5:$D$9)</f>
        <v>1652.6395209790817</v>
      </c>
      <c r="AT25" s="9">
        <f>($AK$2+(N25+AF25)*12*7.57%)*SUM(Fasering!$D$5:$D$10)</f>
        <v>2100.3301086766432</v>
      </c>
      <c r="AU25" s="86">
        <f>($AK$2+(O25+AG25)*12*7.57%)*SUM(Fasering!$D$5:$D$11)</f>
        <v>2583.9176531695011</v>
      </c>
    </row>
    <row r="26" spans="1:47" x14ac:dyDescent="0.3">
      <c r="A26" s="32">
        <f t="shared" si="7"/>
        <v>18</v>
      </c>
      <c r="B26" s="129">
        <v>24949.599999999999</v>
      </c>
      <c r="C26" s="130"/>
      <c r="D26" s="129">
        <f t="shared" si="0"/>
        <v>33579.666640000003</v>
      </c>
      <c r="E26" s="131">
        <f t="shared" si="1"/>
        <v>832.4181924099961</v>
      </c>
      <c r="F26" s="129">
        <f t="shared" si="2"/>
        <v>2798.3055533333336</v>
      </c>
      <c r="G26" s="131">
        <f t="shared" si="8"/>
        <v>69.368182700833017</v>
      </c>
      <c r="H26" s="63">
        <f>'L4'!$H$10</f>
        <v>1707.89</v>
      </c>
      <c r="I26" s="63">
        <f>GEW!$E$12+($F26-GEW!$E$12)*SUM(Fasering!$D$5)</f>
        <v>1821.9627753333334</v>
      </c>
      <c r="J26" s="63">
        <f>GEW!$E$12+($F26-GEW!$E$12)*SUM(Fasering!$D$5:$D$6)</f>
        <v>2074.4095691863677</v>
      </c>
      <c r="K26" s="63">
        <f>GEW!$E$12+($F26-GEW!$E$12)*SUM(Fasering!$D$5:$D$7)</f>
        <v>2219.253888366813</v>
      </c>
      <c r="L26" s="63">
        <f>GEW!$E$12+($F26-GEW!$E$12)*SUM(Fasering!$D$5:$D$8)</f>
        <v>2364.098207547258</v>
      </c>
      <c r="M26" s="63">
        <f>GEW!$E$12+($F26-GEW!$E$12)*SUM(Fasering!$D$5:$D$9)</f>
        <v>2508.9425267277034</v>
      </c>
      <c r="N26" s="63">
        <f>GEW!$E$12+($F26-GEW!$E$12)*SUM(Fasering!$D$5:$D$10)</f>
        <v>2653.4612341528887</v>
      </c>
      <c r="O26" s="76">
        <f>GEW!$E$12+($F26-GEW!$E$12)*SUM(Fasering!$D$5:$D$11)</f>
        <v>2798.3055533333336</v>
      </c>
      <c r="P26" s="129">
        <f t="shared" si="3"/>
        <v>0</v>
      </c>
      <c r="Q26" s="131">
        <f t="shared" si="4"/>
        <v>0</v>
      </c>
      <c r="R26" s="45">
        <f>$P26*SUM(Fasering!$D$5)</f>
        <v>0</v>
      </c>
      <c r="S26" s="45">
        <f>$P26*SUM(Fasering!$D$5:$D$6)</f>
        <v>0</v>
      </c>
      <c r="T26" s="45">
        <f>$P26*SUM(Fasering!$D$5:$D$7)</f>
        <v>0</v>
      </c>
      <c r="U26" s="45">
        <f>$P26*SUM(Fasering!$D$5:$D$8)</f>
        <v>0</v>
      </c>
      <c r="V26" s="45">
        <f>$P26*SUM(Fasering!$D$5:$D$9)</f>
        <v>0</v>
      </c>
      <c r="W26" s="45">
        <f>$P26*SUM(Fasering!$D$5:$D$10)</f>
        <v>0</v>
      </c>
      <c r="X26" s="75">
        <f>$P26*SUM(Fasering!$D$5:$D$11)</f>
        <v>0</v>
      </c>
      <c r="Y26" s="129">
        <f t="shared" si="5"/>
        <v>0</v>
      </c>
      <c r="Z26" s="131">
        <f t="shared" si="6"/>
        <v>0</v>
      </c>
      <c r="AA26" s="74">
        <f>$Y26*SUM(Fasering!$D$5)</f>
        <v>0</v>
      </c>
      <c r="AB26" s="45">
        <f>$Y26*SUM(Fasering!$D$5:$D$6)</f>
        <v>0</v>
      </c>
      <c r="AC26" s="45">
        <f>$Y26*SUM(Fasering!$D$5:$D$7)</f>
        <v>0</v>
      </c>
      <c r="AD26" s="45">
        <f>$Y26*SUM(Fasering!$D$5:$D$8)</f>
        <v>0</v>
      </c>
      <c r="AE26" s="45">
        <f>$Y26*SUM(Fasering!$D$5:$D$9)</f>
        <v>0</v>
      </c>
      <c r="AF26" s="45">
        <f>$Y26*SUM(Fasering!$D$5:$D$10)</f>
        <v>0</v>
      </c>
      <c r="AG26" s="75">
        <f>$Y26*SUM(Fasering!$D$5:$D$11)</f>
        <v>0</v>
      </c>
      <c r="AH26" s="5">
        <f>($AK$2+(I26+R26)*12*7.57%)*SUM(Fasering!$D$5)</f>
        <v>0</v>
      </c>
      <c r="AI26" s="9">
        <f>($AK$2+(J26+S26)*12*7.57%)*SUM(Fasering!$D$5:$D$6)</f>
        <v>522.23496242645319</v>
      </c>
      <c r="AJ26" s="9">
        <f>($AK$2+(K26+T26)*12*7.57%)*SUM(Fasering!$D$5:$D$7)</f>
        <v>875.41425174581195</v>
      </c>
      <c r="AK26" s="9">
        <f>($AK$2+(L26+U26)*12*7.57%)*SUM(Fasering!$D$5:$D$8)</f>
        <v>1267.6333547730412</v>
      </c>
      <c r="AL26" s="9">
        <f>($AK$2+(M26+V26)*12*7.57%)*SUM(Fasering!$D$5:$D$9)</f>
        <v>1698.8922715081405</v>
      </c>
      <c r="AM26" s="9">
        <f>($AK$2+(N26+W26)*12*7.57%)*SUM(Fasering!$D$5:$D$10)</f>
        <v>2168.0899824635144</v>
      </c>
      <c r="AN26" s="86">
        <f>($AK$2+(O26+X26)*12*7.57%)*SUM(Fasering!$D$5:$D$11)</f>
        <v>2677.3407646480005</v>
      </c>
      <c r="AO26" s="5">
        <f>($AK$2+(I26+AA26)*12*7.57%)*SUM(Fasering!$D$5)</f>
        <v>0</v>
      </c>
      <c r="AP26" s="9">
        <f>($AK$2+(J26+AB26)*12*7.57%)*SUM(Fasering!$D$5:$D$6)</f>
        <v>522.23496242645319</v>
      </c>
      <c r="AQ26" s="9">
        <f>($AK$2+(K26+AC26)*12*7.57%)*SUM(Fasering!$D$5:$D$7)</f>
        <v>875.41425174581195</v>
      </c>
      <c r="AR26" s="9">
        <f>($AK$2+(L26+AD26)*12*7.57%)*SUM(Fasering!$D$5:$D$8)</f>
        <v>1267.6333547730412</v>
      </c>
      <c r="AS26" s="9">
        <f>($AK$2+(M26+AE26)*12*7.57%)*SUM(Fasering!$D$5:$D$9)</f>
        <v>1698.8922715081405</v>
      </c>
      <c r="AT26" s="9">
        <f>($AK$2+(N26+AF26)*12*7.57%)*SUM(Fasering!$D$5:$D$10)</f>
        <v>2168.0899824635144</v>
      </c>
      <c r="AU26" s="86">
        <f>($AK$2+(O26+AG26)*12*7.57%)*SUM(Fasering!$D$5:$D$11)</f>
        <v>2677.3407646480005</v>
      </c>
    </row>
    <row r="27" spans="1:47" x14ac:dyDescent="0.3">
      <c r="A27" s="32">
        <f t="shared" si="7"/>
        <v>19</v>
      </c>
      <c r="B27" s="129">
        <v>24959.57</v>
      </c>
      <c r="C27" s="130"/>
      <c r="D27" s="129">
        <f t="shared" si="0"/>
        <v>33593.085263000001</v>
      </c>
      <c r="E27" s="131">
        <f t="shared" si="1"/>
        <v>832.7508313853034</v>
      </c>
      <c r="F27" s="129">
        <f t="shared" si="2"/>
        <v>2799.4237719166667</v>
      </c>
      <c r="G27" s="131">
        <f t="shared" si="8"/>
        <v>69.395902615441955</v>
      </c>
      <c r="H27" s="63">
        <f>'L4'!$H$10</f>
        <v>1707.89</v>
      </c>
      <c r="I27" s="63">
        <f>GEW!$E$12+($F27-GEW!$E$12)*SUM(Fasering!$D$5)</f>
        <v>1821.9627753333334</v>
      </c>
      <c r="J27" s="63">
        <f>GEW!$E$12+($F27-GEW!$E$12)*SUM(Fasering!$D$5:$D$6)</f>
        <v>2074.6986999123283</v>
      </c>
      <c r="K27" s="63">
        <f>GEW!$E$12+($F27-GEW!$E$12)*SUM(Fasering!$D$5:$D$7)</f>
        <v>2219.708911249757</v>
      </c>
      <c r="L27" s="63">
        <f>GEW!$E$12+($F27-GEW!$E$12)*SUM(Fasering!$D$5:$D$8)</f>
        <v>2364.7191225871857</v>
      </c>
      <c r="M27" s="63">
        <f>GEW!$E$12+($F27-GEW!$E$12)*SUM(Fasering!$D$5:$D$9)</f>
        <v>2509.7293339246144</v>
      </c>
      <c r="N27" s="63">
        <f>GEW!$E$12+($F27-GEW!$E$12)*SUM(Fasering!$D$5:$D$10)</f>
        <v>2654.413560579238</v>
      </c>
      <c r="O27" s="76">
        <f>GEW!$E$12+($F27-GEW!$E$12)*SUM(Fasering!$D$5:$D$11)</f>
        <v>2799.4237719166667</v>
      </c>
      <c r="P27" s="129">
        <f t="shared" si="3"/>
        <v>0</v>
      </c>
      <c r="Q27" s="131">
        <f t="shared" si="4"/>
        <v>0</v>
      </c>
      <c r="R27" s="45">
        <f>$P27*SUM(Fasering!$D$5)</f>
        <v>0</v>
      </c>
      <c r="S27" s="45">
        <f>$P27*SUM(Fasering!$D$5:$D$6)</f>
        <v>0</v>
      </c>
      <c r="T27" s="45">
        <f>$P27*SUM(Fasering!$D$5:$D$7)</f>
        <v>0</v>
      </c>
      <c r="U27" s="45">
        <f>$P27*SUM(Fasering!$D$5:$D$8)</f>
        <v>0</v>
      </c>
      <c r="V27" s="45">
        <f>$P27*SUM(Fasering!$D$5:$D$9)</f>
        <v>0</v>
      </c>
      <c r="W27" s="45">
        <f>$P27*SUM(Fasering!$D$5:$D$10)</f>
        <v>0</v>
      </c>
      <c r="X27" s="75">
        <f>$P27*SUM(Fasering!$D$5:$D$11)</f>
        <v>0</v>
      </c>
      <c r="Y27" s="129">
        <f t="shared" si="5"/>
        <v>0</v>
      </c>
      <c r="Z27" s="131">
        <f t="shared" si="6"/>
        <v>0</v>
      </c>
      <c r="AA27" s="74">
        <f>$Y27*SUM(Fasering!$D$5)</f>
        <v>0</v>
      </c>
      <c r="AB27" s="45">
        <f>$Y27*SUM(Fasering!$D$5:$D$6)</f>
        <v>0</v>
      </c>
      <c r="AC27" s="45">
        <f>$Y27*SUM(Fasering!$D$5:$D$7)</f>
        <v>0</v>
      </c>
      <c r="AD27" s="45">
        <f>$Y27*SUM(Fasering!$D$5:$D$8)</f>
        <v>0</v>
      </c>
      <c r="AE27" s="45">
        <f>$Y27*SUM(Fasering!$D$5:$D$9)</f>
        <v>0</v>
      </c>
      <c r="AF27" s="45">
        <f>$Y27*SUM(Fasering!$D$5:$D$10)</f>
        <v>0</v>
      </c>
      <c r="AG27" s="75">
        <f>$Y27*SUM(Fasering!$D$5:$D$11)</f>
        <v>0</v>
      </c>
      <c r="AH27" s="5">
        <f>($AK$2+(I27+R27)*12*7.57%)*SUM(Fasering!$D$5)</f>
        <v>0</v>
      </c>
      <c r="AI27" s="9">
        <f>($AK$2+(J27+S27)*12*7.57%)*SUM(Fasering!$D$5:$D$6)</f>
        <v>522.30287323691641</v>
      </c>
      <c r="AJ27" s="9">
        <f>($AK$2+(K27+T27)*12*7.57%)*SUM(Fasering!$D$5:$D$7)</f>
        <v>875.58244822307267</v>
      </c>
      <c r="AK27" s="9">
        <f>($AK$2+(L27+U27)*12*7.57%)*SUM(Fasering!$D$5:$D$8)</f>
        <v>1267.9465497435385</v>
      </c>
      <c r="AL27" s="9">
        <f>($AK$2+(M27+V27)*12*7.57%)*SUM(Fasering!$D$5:$D$9)</f>
        <v>1699.3951777983143</v>
      </c>
      <c r="AM27" s="9">
        <f>($AK$2+(N27+W27)*12*7.57%)*SUM(Fasering!$D$5:$D$10)</f>
        <v>2168.8267357670256</v>
      </c>
      <c r="AN27" s="86">
        <f>($AK$2+(O27+X27)*12*7.57%)*SUM(Fasering!$D$5:$D$11)</f>
        <v>2678.3565544091002</v>
      </c>
      <c r="AO27" s="5">
        <f>($AK$2+(I27+AA27)*12*7.57%)*SUM(Fasering!$D$5)</f>
        <v>0</v>
      </c>
      <c r="AP27" s="9">
        <f>($AK$2+(J27+AB27)*12*7.57%)*SUM(Fasering!$D$5:$D$6)</f>
        <v>522.30287323691641</v>
      </c>
      <c r="AQ27" s="9">
        <f>($AK$2+(K27+AC27)*12*7.57%)*SUM(Fasering!$D$5:$D$7)</f>
        <v>875.58244822307267</v>
      </c>
      <c r="AR27" s="9">
        <f>($AK$2+(L27+AD27)*12*7.57%)*SUM(Fasering!$D$5:$D$8)</f>
        <v>1267.9465497435385</v>
      </c>
      <c r="AS27" s="9">
        <f>($AK$2+(M27+AE27)*12*7.57%)*SUM(Fasering!$D$5:$D$9)</f>
        <v>1699.3951777983143</v>
      </c>
      <c r="AT27" s="9">
        <f>($AK$2+(N27+AF27)*12*7.57%)*SUM(Fasering!$D$5:$D$10)</f>
        <v>2168.8267357670256</v>
      </c>
      <c r="AU27" s="86">
        <f>($AK$2+(O27+AG27)*12*7.57%)*SUM(Fasering!$D$5:$D$11)</f>
        <v>2678.3565544091002</v>
      </c>
    </row>
    <row r="28" spans="1:47" x14ac:dyDescent="0.3">
      <c r="A28" s="32">
        <f t="shared" si="7"/>
        <v>20</v>
      </c>
      <c r="B28" s="129">
        <v>25876.560000000001</v>
      </c>
      <c r="C28" s="130"/>
      <c r="D28" s="129">
        <f t="shared" si="0"/>
        <v>34827.262104000001</v>
      </c>
      <c r="E28" s="131">
        <f t="shared" si="1"/>
        <v>863.34527611620263</v>
      </c>
      <c r="F28" s="129">
        <f t="shared" si="2"/>
        <v>2902.2718420000006</v>
      </c>
      <c r="G28" s="131">
        <f t="shared" si="8"/>
        <v>71.945439676350233</v>
      </c>
      <c r="H28" s="63">
        <f>'L4'!$H$10</f>
        <v>1707.89</v>
      </c>
      <c r="I28" s="63">
        <f>GEW!$E$12+($F28-GEW!$E$12)*SUM(Fasering!$D$5)</f>
        <v>1821.9627753333334</v>
      </c>
      <c r="J28" s="63">
        <f>GEW!$E$12+($F28-GEW!$E$12)*SUM(Fasering!$D$5:$D$6)</f>
        <v>2101.2914766824861</v>
      </c>
      <c r="K28" s="63">
        <f>GEW!$E$12+($F28-GEW!$E$12)*SUM(Fasering!$D$5:$D$7)</f>
        <v>2261.5596066791372</v>
      </c>
      <c r="L28" s="63">
        <f>GEW!$E$12+($F28-GEW!$E$12)*SUM(Fasering!$D$5:$D$8)</f>
        <v>2421.8277366757884</v>
      </c>
      <c r="M28" s="63">
        <f>GEW!$E$12+($F28-GEW!$E$12)*SUM(Fasering!$D$5:$D$9)</f>
        <v>2582.0958666724396</v>
      </c>
      <c r="N28" s="63">
        <f>GEW!$E$12+($F28-GEW!$E$12)*SUM(Fasering!$D$5:$D$10)</f>
        <v>2742.0037120033494</v>
      </c>
      <c r="O28" s="76">
        <f>GEW!$E$12+($F28-GEW!$E$12)*SUM(Fasering!$D$5:$D$11)</f>
        <v>2902.2718420000006</v>
      </c>
      <c r="P28" s="129">
        <f t="shared" si="3"/>
        <v>0</v>
      </c>
      <c r="Q28" s="131">
        <f t="shared" si="4"/>
        <v>0</v>
      </c>
      <c r="R28" s="45">
        <f>$P28*SUM(Fasering!$D$5)</f>
        <v>0</v>
      </c>
      <c r="S28" s="45">
        <f>$P28*SUM(Fasering!$D$5:$D$6)</f>
        <v>0</v>
      </c>
      <c r="T28" s="45">
        <f>$P28*SUM(Fasering!$D$5:$D$7)</f>
        <v>0</v>
      </c>
      <c r="U28" s="45">
        <f>$P28*SUM(Fasering!$D$5:$D$8)</f>
        <v>0</v>
      </c>
      <c r="V28" s="45">
        <f>$P28*SUM(Fasering!$D$5:$D$9)</f>
        <v>0</v>
      </c>
      <c r="W28" s="45">
        <f>$P28*SUM(Fasering!$D$5:$D$10)</f>
        <v>0</v>
      </c>
      <c r="X28" s="75">
        <f>$P28*SUM(Fasering!$D$5:$D$11)</f>
        <v>0</v>
      </c>
      <c r="Y28" s="129">
        <f t="shared" si="5"/>
        <v>0</v>
      </c>
      <c r="Z28" s="131">
        <f t="shared" si="6"/>
        <v>0</v>
      </c>
      <c r="AA28" s="74">
        <f>$Y28*SUM(Fasering!$D$5)</f>
        <v>0</v>
      </c>
      <c r="AB28" s="45">
        <f>$Y28*SUM(Fasering!$D$5:$D$6)</f>
        <v>0</v>
      </c>
      <c r="AC28" s="45">
        <f>$Y28*SUM(Fasering!$D$5:$D$7)</f>
        <v>0</v>
      </c>
      <c r="AD28" s="45">
        <f>$Y28*SUM(Fasering!$D$5:$D$8)</f>
        <v>0</v>
      </c>
      <c r="AE28" s="45">
        <f>$Y28*SUM(Fasering!$D$5:$D$9)</f>
        <v>0</v>
      </c>
      <c r="AF28" s="45">
        <f>$Y28*SUM(Fasering!$D$5:$D$10)</f>
        <v>0</v>
      </c>
      <c r="AG28" s="75">
        <f>$Y28*SUM(Fasering!$D$5:$D$11)</f>
        <v>0</v>
      </c>
      <c r="AH28" s="5">
        <f>($AK$2+(I28+R28)*12*7.57%)*SUM(Fasering!$D$5)</f>
        <v>0</v>
      </c>
      <c r="AI28" s="9">
        <f>($AK$2+(J28+S28)*12*7.57%)*SUM(Fasering!$D$5:$D$6)</f>
        <v>528.54896492063494</v>
      </c>
      <c r="AJ28" s="9">
        <f>($AK$2+(K28+T28)*12*7.57%)*SUM(Fasering!$D$5:$D$7)</f>
        <v>891.05230656643164</v>
      </c>
      <c r="AK28" s="9">
        <f>($AK$2+(L28+U28)*12*7.57%)*SUM(Fasering!$D$5:$D$8)</f>
        <v>1296.7526335947432</v>
      </c>
      <c r="AL28" s="9">
        <f>($AK$2+(M28+V28)*12*7.57%)*SUM(Fasering!$D$5:$D$9)</f>
        <v>1745.6499460055693</v>
      </c>
      <c r="AM28" s="9">
        <f>($AK$2+(N28+W28)*12*7.57%)*SUM(Fasering!$D$5:$D$10)</f>
        <v>2236.5895654347541</v>
      </c>
      <c r="AN28" s="86">
        <f>($AK$2+(O28+X28)*12*7.57%)*SUM(Fasering!$D$5:$D$11)</f>
        <v>2771.7837412728009</v>
      </c>
      <c r="AO28" s="5">
        <f>($AK$2+(I28+AA28)*12*7.57%)*SUM(Fasering!$D$5)</f>
        <v>0</v>
      </c>
      <c r="AP28" s="9">
        <f>($AK$2+(J28+AB28)*12*7.57%)*SUM(Fasering!$D$5:$D$6)</f>
        <v>528.54896492063494</v>
      </c>
      <c r="AQ28" s="9">
        <f>($AK$2+(K28+AC28)*12*7.57%)*SUM(Fasering!$D$5:$D$7)</f>
        <v>891.05230656643164</v>
      </c>
      <c r="AR28" s="9">
        <f>($AK$2+(L28+AD28)*12*7.57%)*SUM(Fasering!$D$5:$D$8)</f>
        <v>1296.7526335947432</v>
      </c>
      <c r="AS28" s="9">
        <f>($AK$2+(M28+AE28)*12*7.57%)*SUM(Fasering!$D$5:$D$9)</f>
        <v>1745.6499460055693</v>
      </c>
      <c r="AT28" s="9">
        <f>($AK$2+(N28+AF28)*12*7.57%)*SUM(Fasering!$D$5:$D$10)</f>
        <v>2236.5895654347541</v>
      </c>
      <c r="AU28" s="86">
        <f>($AK$2+(O28+AG28)*12*7.57%)*SUM(Fasering!$D$5:$D$11)</f>
        <v>2771.7837412728009</v>
      </c>
    </row>
    <row r="29" spans="1:47" x14ac:dyDescent="0.3">
      <c r="A29" s="32">
        <f t="shared" si="7"/>
        <v>21</v>
      </c>
      <c r="B29" s="129">
        <v>25886.53</v>
      </c>
      <c r="C29" s="130"/>
      <c r="D29" s="129">
        <f t="shared" si="0"/>
        <v>34840.680726999999</v>
      </c>
      <c r="E29" s="131">
        <f t="shared" si="1"/>
        <v>863.67791509150982</v>
      </c>
      <c r="F29" s="129">
        <f t="shared" si="2"/>
        <v>2903.3900605833333</v>
      </c>
      <c r="G29" s="131">
        <f t="shared" si="8"/>
        <v>71.973159590959156</v>
      </c>
      <c r="H29" s="63">
        <f>'L4'!$H$10</f>
        <v>1707.89</v>
      </c>
      <c r="I29" s="63">
        <f>GEW!$E$12+($F29-GEW!$E$12)*SUM(Fasering!$D$5)</f>
        <v>1821.9627753333334</v>
      </c>
      <c r="J29" s="63">
        <f>GEW!$E$12+($F29-GEW!$E$12)*SUM(Fasering!$D$5:$D$6)</f>
        <v>2101.5806074084462</v>
      </c>
      <c r="K29" s="63">
        <f>GEW!$E$12+($F29-GEW!$E$12)*SUM(Fasering!$D$5:$D$7)</f>
        <v>2262.0146295620812</v>
      </c>
      <c r="L29" s="63">
        <f>GEW!$E$12+($F29-GEW!$E$12)*SUM(Fasering!$D$5:$D$8)</f>
        <v>2422.4486517157156</v>
      </c>
      <c r="M29" s="63">
        <f>GEW!$E$12+($F29-GEW!$E$12)*SUM(Fasering!$D$5:$D$9)</f>
        <v>2582.8826738693506</v>
      </c>
      <c r="N29" s="63">
        <f>GEW!$E$12+($F29-GEW!$E$12)*SUM(Fasering!$D$5:$D$10)</f>
        <v>2742.9560384296988</v>
      </c>
      <c r="O29" s="76">
        <f>GEW!$E$12+($F29-GEW!$E$12)*SUM(Fasering!$D$5:$D$11)</f>
        <v>2903.3900605833333</v>
      </c>
      <c r="P29" s="129">
        <f t="shared" si="3"/>
        <v>0</v>
      </c>
      <c r="Q29" s="131">
        <f t="shared" si="4"/>
        <v>0</v>
      </c>
      <c r="R29" s="45">
        <f>$P29*SUM(Fasering!$D$5)</f>
        <v>0</v>
      </c>
      <c r="S29" s="45">
        <f>$P29*SUM(Fasering!$D$5:$D$6)</f>
        <v>0</v>
      </c>
      <c r="T29" s="45">
        <f>$P29*SUM(Fasering!$D$5:$D$7)</f>
        <v>0</v>
      </c>
      <c r="U29" s="45">
        <f>$P29*SUM(Fasering!$D$5:$D$8)</f>
        <v>0</v>
      </c>
      <c r="V29" s="45">
        <f>$P29*SUM(Fasering!$D$5:$D$9)</f>
        <v>0</v>
      </c>
      <c r="W29" s="45">
        <f>$P29*SUM(Fasering!$D$5:$D$10)</f>
        <v>0</v>
      </c>
      <c r="X29" s="75">
        <f>$P29*SUM(Fasering!$D$5:$D$11)</f>
        <v>0</v>
      </c>
      <c r="Y29" s="129">
        <f t="shared" si="5"/>
        <v>0</v>
      </c>
      <c r="Z29" s="131">
        <f t="shared" si="6"/>
        <v>0</v>
      </c>
      <c r="AA29" s="74">
        <f>$Y29*SUM(Fasering!$D$5)</f>
        <v>0</v>
      </c>
      <c r="AB29" s="45">
        <f>$Y29*SUM(Fasering!$D$5:$D$6)</f>
        <v>0</v>
      </c>
      <c r="AC29" s="45">
        <f>$Y29*SUM(Fasering!$D$5:$D$7)</f>
        <v>0</v>
      </c>
      <c r="AD29" s="45">
        <f>$Y29*SUM(Fasering!$D$5:$D$8)</f>
        <v>0</v>
      </c>
      <c r="AE29" s="45">
        <f>$Y29*SUM(Fasering!$D$5:$D$9)</f>
        <v>0</v>
      </c>
      <c r="AF29" s="45">
        <f>$Y29*SUM(Fasering!$D$5:$D$10)</f>
        <v>0</v>
      </c>
      <c r="AG29" s="75">
        <f>$Y29*SUM(Fasering!$D$5:$D$11)</f>
        <v>0</v>
      </c>
      <c r="AH29" s="5">
        <f>($AK$2+(I29+R29)*12*7.57%)*SUM(Fasering!$D$5)</f>
        <v>0</v>
      </c>
      <c r="AI29" s="9">
        <f>($AK$2+(J29+S29)*12*7.57%)*SUM(Fasering!$D$5:$D$6)</f>
        <v>528.61687573109816</v>
      </c>
      <c r="AJ29" s="9">
        <f>($AK$2+(K29+T29)*12*7.57%)*SUM(Fasering!$D$5:$D$7)</f>
        <v>891.22050304369213</v>
      </c>
      <c r="AK29" s="9">
        <f>($AK$2+(L29+U29)*12*7.57%)*SUM(Fasering!$D$5:$D$8)</f>
        <v>1297.0658285652405</v>
      </c>
      <c r="AL29" s="9">
        <f>($AK$2+(M29+V29)*12*7.57%)*SUM(Fasering!$D$5:$D$9)</f>
        <v>1746.1528522957431</v>
      </c>
      <c r="AM29" s="9">
        <f>($AK$2+(N29+W29)*12*7.57%)*SUM(Fasering!$D$5:$D$10)</f>
        <v>2237.3263187382654</v>
      </c>
      <c r="AN29" s="86">
        <f>($AK$2+(O29+X29)*12*7.57%)*SUM(Fasering!$D$5:$D$11)</f>
        <v>2772.7995310339002</v>
      </c>
      <c r="AO29" s="5">
        <f>($AK$2+(I29+AA29)*12*7.57%)*SUM(Fasering!$D$5)</f>
        <v>0</v>
      </c>
      <c r="AP29" s="9">
        <f>($AK$2+(J29+AB29)*12*7.57%)*SUM(Fasering!$D$5:$D$6)</f>
        <v>528.61687573109816</v>
      </c>
      <c r="AQ29" s="9">
        <f>($AK$2+(K29+AC29)*12*7.57%)*SUM(Fasering!$D$5:$D$7)</f>
        <v>891.22050304369213</v>
      </c>
      <c r="AR29" s="9">
        <f>($AK$2+(L29+AD29)*12*7.57%)*SUM(Fasering!$D$5:$D$8)</f>
        <v>1297.0658285652405</v>
      </c>
      <c r="AS29" s="9">
        <f>($AK$2+(M29+AE29)*12*7.57%)*SUM(Fasering!$D$5:$D$9)</f>
        <v>1746.1528522957431</v>
      </c>
      <c r="AT29" s="9">
        <f>($AK$2+(N29+AF29)*12*7.57%)*SUM(Fasering!$D$5:$D$10)</f>
        <v>2237.3263187382654</v>
      </c>
      <c r="AU29" s="86">
        <f>($AK$2+(O29+AG29)*12*7.57%)*SUM(Fasering!$D$5:$D$11)</f>
        <v>2772.7995310339002</v>
      </c>
    </row>
    <row r="30" spans="1:47" x14ac:dyDescent="0.3">
      <c r="A30" s="32">
        <f t="shared" si="7"/>
        <v>22</v>
      </c>
      <c r="B30" s="129">
        <v>26803.48</v>
      </c>
      <c r="C30" s="130"/>
      <c r="D30" s="129">
        <f t="shared" si="0"/>
        <v>36074.803732</v>
      </c>
      <c r="E30" s="131">
        <f t="shared" si="1"/>
        <v>894.27102526282908</v>
      </c>
      <c r="F30" s="129">
        <f t="shared" si="2"/>
        <v>3006.2336443333338</v>
      </c>
      <c r="G30" s="131">
        <f t="shared" si="8"/>
        <v>74.522585438569109</v>
      </c>
      <c r="H30" s="63">
        <f>'L4'!$H$10</f>
        <v>1707.89</v>
      </c>
      <c r="I30" s="63">
        <f>GEW!$E$12+($F30-GEW!$E$12)*SUM(Fasering!$D$5)</f>
        <v>1821.9627753333334</v>
      </c>
      <c r="J30" s="63">
        <f>GEW!$E$12+($F30-GEW!$E$12)*SUM(Fasering!$D$5:$D$6)</f>
        <v>2128.1722241756916</v>
      </c>
      <c r="K30" s="63">
        <f>GEW!$E$12+($F30-GEW!$E$12)*SUM(Fasering!$D$5:$D$7)</f>
        <v>2303.8634994232248</v>
      </c>
      <c r="L30" s="63">
        <f>GEW!$E$12+($F30-GEW!$E$12)*SUM(Fasering!$D$5:$D$8)</f>
        <v>2479.554774670758</v>
      </c>
      <c r="M30" s="63">
        <f>GEW!$E$12+($F30-GEW!$E$12)*SUM(Fasering!$D$5:$D$9)</f>
        <v>2655.2460499182912</v>
      </c>
      <c r="N30" s="63">
        <f>GEW!$E$12+($F30-GEW!$E$12)*SUM(Fasering!$D$5:$D$10)</f>
        <v>2830.5423690858006</v>
      </c>
      <c r="O30" s="76">
        <f>GEW!$E$12+($F30-GEW!$E$12)*SUM(Fasering!$D$5:$D$11)</f>
        <v>3006.2336443333338</v>
      </c>
      <c r="P30" s="129">
        <f t="shared" si="3"/>
        <v>0</v>
      </c>
      <c r="Q30" s="131">
        <f t="shared" si="4"/>
        <v>0</v>
      </c>
      <c r="R30" s="45">
        <f>$P30*SUM(Fasering!$D$5)</f>
        <v>0</v>
      </c>
      <c r="S30" s="45">
        <f>$P30*SUM(Fasering!$D$5:$D$6)</f>
        <v>0</v>
      </c>
      <c r="T30" s="45">
        <f>$P30*SUM(Fasering!$D$5:$D$7)</f>
        <v>0</v>
      </c>
      <c r="U30" s="45">
        <f>$P30*SUM(Fasering!$D$5:$D$8)</f>
        <v>0</v>
      </c>
      <c r="V30" s="45">
        <f>$P30*SUM(Fasering!$D$5:$D$9)</f>
        <v>0</v>
      </c>
      <c r="W30" s="45">
        <f>$P30*SUM(Fasering!$D$5:$D$10)</f>
        <v>0</v>
      </c>
      <c r="X30" s="75">
        <f>$P30*SUM(Fasering!$D$5:$D$11)</f>
        <v>0</v>
      </c>
      <c r="Y30" s="129">
        <f t="shared" si="5"/>
        <v>0</v>
      </c>
      <c r="Z30" s="131">
        <f t="shared" si="6"/>
        <v>0</v>
      </c>
      <c r="AA30" s="74">
        <f>$Y30*SUM(Fasering!$D$5)</f>
        <v>0</v>
      </c>
      <c r="AB30" s="45">
        <f>$Y30*SUM(Fasering!$D$5:$D$6)</f>
        <v>0</v>
      </c>
      <c r="AC30" s="45">
        <f>$Y30*SUM(Fasering!$D$5:$D$7)</f>
        <v>0</v>
      </c>
      <c r="AD30" s="45">
        <f>$Y30*SUM(Fasering!$D$5:$D$8)</f>
        <v>0</v>
      </c>
      <c r="AE30" s="45">
        <f>$Y30*SUM(Fasering!$D$5:$D$9)</f>
        <v>0</v>
      </c>
      <c r="AF30" s="45">
        <f>$Y30*SUM(Fasering!$D$5:$D$10)</f>
        <v>0</v>
      </c>
      <c r="AG30" s="75">
        <f>$Y30*SUM(Fasering!$D$5:$D$11)</f>
        <v>0</v>
      </c>
      <c r="AH30" s="5">
        <f>($AK$2+(I30+R30)*12*7.57%)*SUM(Fasering!$D$5)</f>
        <v>0</v>
      </c>
      <c r="AI30" s="9">
        <f>($AK$2+(J30+S30)*12*7.57%)*SUM(Fasering!$D$5:$D$6)</f>
        <v>534.86269495419299</v>
      </c>
      <c r="AJ30" s="9">
        <f>($AK$2+(K30+T30)*12*7.57%)*SUM(Fasering!$D$5:$D$7)</f>
        <v>906.68968657671098</v>
      </c>
      <c r="AK30" s="9">
        <f>($AK$2+(L30+U30)*12*7.57%)*SUM(Fasering!$D$5:$D$8)</f>
        <v>1325.8706558669141</v>
      </c>
      <c r="AL30" s="9">
        <f>($AK$2+(M30+V30)*12*7.57%)*SUM(Fasering!$D$5:$D$9)</f>
        <v>1792.4056028248026</v>
      </c>
      <c r="AM30" s="9">
        <f>($AK$2+(N30+W30)*12*7.57%)*SUM(Fasering!$D$5:$D$10)</f>
        <v>2305.0861925251365</v>
      </c>
      <c r="AN30" s="86">
        <f>($AK$2+(O30+X30)*12*7.57%)*SUM(Fasering!$D$5:$D$11)</f>
        <v>2866.2226425124009</v>
      </c>
      <c r="AO30" s="5">
        <f>($AK$2+(I30+AA30)*12*7.57%)*SUM(Fasering!$D$5)</f>
        <v>0</v>
      </c>
      <c r="AP30" s="9">
        <f>($AK$2+(J30+AB30)*12*7.57%)*SUM(Fasering!$D$5:$D$6)</f>
        <v>534.86269495419299</v>
      </c>
      <c r="AQ30" s="9">
        <f>($AK$2+(K30+AC30)*12*7.57%)*SUM(Fasering!$D$5:$D$7)</f>
        <v>906.68968657671098</v>
      </c>
      <c r="AR30" s="9">
        <f>($AK$2+(L30+AD30)*12*7.57%)*SUM(Fasering!$D$5:$D$8)</f>
        <v>1325.8706558669141</v>
      </c>
      <c r="AS30" s="9">
        <f>($AK$2+(M30+AE30)*12*7.57%)*SUM(Fasering!$D$5:$D$9)</f>
        <v>1792.4056028248026</v>
      </c>
      <c r="AT30" s="9">
        <f>($AK$2+(N30+AF30)*12*7.57%)*SUM(Fasering!$D$5:$D$10)</f>
        <v>2305.0861925251365</v>
      </c>
      <c r="AU30" s="86">
        <f>($AK$2+(O30+AG30)*12*7.57%)*SUM(Fasering!$D$5:$D$11)</f>
        <v>2866.2226425124009</v>
      </c>
    </row>
    <row r="31" spans="1:47" x14ac:dyDescent="0.3">
      <c r="A31" s="32">
        <f t="shared" si="7"/>
        <v>23</v>
      </c>
      <c r="B31" s="129">
        <v>27730.44</v>
      </c>
      <c r="C31" s="130"/>
      <c r="D31" s="129">
        <f t="shared" si="0"/>
        <v>37322.399195999998</v>
      </c>
      <c r="E31" s="131">
        <f t="shared" si="1"/>
        <v>925.19810896903562</v>
      </c>
      <c r="F31" s="129">
        <f t="shared" si="2"/>
        <v>3110.1999329999999</v>
      </c>
      <c r="G31" s="131">
        <f t="shared" si="8"/>
        <v>77.099842414086297</v>
      </c>
      <c r="H31" s="63">
        <f>'L4'!$H$10</f>
        <v>1707.89</v>
      </c>
      <c r="I31" s="63">
        <f>GEW!$E$12+($F31-GEW!$E$12)*SUM(Fasering!$D$5)</f>
        <v>1821.9627753333334</v>
      </c>
      <c r="J31" s="63">
        <f>GEW!$E$12+($F31-GEW!$E$12)*SUM(Fasering!$D$5:$D$6)</f>
        <v>2155.0541316718095</v>
      </c>
      <c r="K31" s="63">
        <f>GEW!$E$12+($F31-GEW!$E$12)*SUM(Fasering!$D$5:$D$7)</f>
        <v>2346.1692177355485</v>
      </c>
      <c r="L31" s="63">
        <f>GEW!$E$12+($F31-GEW!$E$12)*SUM(Fasering!$D$5:$D$8)</f>
        <v>2537.284303799288</v>
      </c>
      <c r="M31" s="63">
        <f>GEW!$E$12+($F31-GEW!$E$12)*SUM(Fasering!$D$5:$D$9)</f>
        <v>2728.399389863027</v>
      </c>
      <c r="N31" s="63">
        <f>GEW!$E$12+($F31-GEW!$E$12)*SUM(Fasering!$D$5:$D$10)</f>
        <v>2919.0848469362609</v>
      </c>
      <c r="O31" s="76">
        <f>GEW!$E$12+($F31-GEW!$E$12)*SUM(Fasering!$D$5:$D$11)</f>
        <v>3110.1999329999999</v>
      </c>
      <c r="P31" s="129">
        <f t="shared" si="3"/>
        <v>0</v>
      </c>
      <c r="Q31" s="131">
        <f t="shared" si="4"/>
        <v>0</v>
      </c>
      <c r="R31" s="45">
        <f>$P31*SUM(Fasering!$D$5)</f>
        <v>0</v>
      </c>
      <c r="S31" s="45">
        <f>$P31*SUM(Fasering!$D$5:$D$6)</f>
        <v>0</v>
      </c>
      <c r="T31" s="45">
        <f>$P31*SUM(Fasering!$D$5:$D$7)</f>
        <v>0</v>
      </c>
      <c r="U31" s="45">
        <f>$P31*SUM(Fasering!$D$5:$D$8)</f>
        <v>0</v>
      </c>
      <c r="V31" s="45">
        <f>$P31*SUM(Fasering!$D$5:$D$9)</f>
        <v>0</v>
      </c>
      <c r="W31" s="45">
        <f>$P31*SUM(Fasering!$D$5:$D$10)</f>
        <v>0</v>
      </c>
      <c r="X31" s="75">
        <f>$P31*SUM(Fasering!$D$5:$D$11)</f>
        <v>0</v>
      </c>
      <c r="Y31" s="129">
        <f t="shared" si="5"/>
        <v>0</v>
      </c>
      <c r="Z31" s="131">
        <f t="shared" si="6"/>
        <v>0</v>
      </c>
      <c r="AA31" s="74">
        <f>$Y31*SUM(Fasering!$D$5)</f>
        <v>0</v>
      </c>
      <c r="AB31" s="45">
        <f>$Y31*SUM(Fasering!$D$5:$D$6)</f>
        <v>0</v>
      </c>
      <c r="AC31" s="45">
        <f>$Y31*SUM(Fasering!$D$5:$D$7)</f>
        <v>0</v>
      </c>
      <c r="AD31" s="45">
        <f>$Y31*SUM(Fasering!$D$5:$D$8)</f>
        <v>0</v>
      </c>
      <c r="AE31" s="45">
        <f>$Y31*SUM(Fasering!$D$5:$D$9)</f>
        <v>0</v>
      </c>
      <c r="AF31" s="45">
        <f>$Y31*SUM(Fasering!$D$5:$D$10)</f>
        <v>0</v>
      </c>
      <c r="AG31" s="75">
        <f>$Y31*SUM(Fasering!$D$5:$D$11)</f>
        <v>0</v>
      </c>
      <c r="AH31" s="5">
        <f>($AK$2+(I31+R31)*12*7.57%)*SUM(Fasering!$D$5)</f>
        <v>0</v>
      </c>
      <c r="AI31" s="9">
        <f>($AK$2+(J31+S31)*12*7.57%)*SUM(Fasering!$D$5:$D$6)</f>
        <v>541.17669744837474</v>
      </c>
      <c r="AJ31" s="9">
        <f>($AK$2+(K31+T31)*12*7.57%)*SUM(Fasering!$D$5:$D$7)</f>
        <v>922.32774139733033</v>
      </c>
      <c r="AK31" s="9">
        <f>($AK$2+(L31+U31)*12*7.57%)*SUM(Fasering!$D$5:$D$8)</f>
        <v>1354.9899346886161</v>
      </c>
      <c r="AL31" s="9">
        <f>($AK$2+(M31+V31)*12*7.57%)*SUM(Fasering!$D$5:$D$9)</f>
        <v>1839.1632773222309</v>
      </c>
      <c r="AM31" s="9">
        <f>($AK$2+(N31+W31)*12*7.57%)*SUM(Fasering!$D$5:$D$10)</f>
        <v>2373.5857754963754</v>
      </c>
      <c r="AN31" s="86">
        <f>($AK$2+(O31+X31)*12*7.57%)*SUM(Fasering!$D$5:$D$11)</f>
        <v>2960.6656191372003</v>
      </c>
      <c r="AO31" s="5">
        <f>($AK$2+(I31+AA31)*12*7.57%)*SUM(Fasering!$D$5)</f>
        <v>0</v>
      </c>
      <c r="AP31" s="9">
        <f>($AK$2+(J31+AB31)*12*7.57%)*SUM(Fasering!$D$5:$D$6)</f>
        <v>541.17669744837474</v>
      </c>
      <c r="AQ31" s="9">
        <f>($AK$2+(K31+AC31)*12*7.57%)*SUM(Fasering!$D$5:$D$7)</f>
        <v>922.32774139733033</v>
      </c>
      <c r="AR31" s="9">
        <f>($AK$2+(L31+AD31)*12*7.57%)*SUM(Fasering!$D$5:$D$8)</f>
        <v>1354.9899346886161</v>
      </c>
      <c r="AS31" s="9">
        <f>($AK$2+(M31+AE31)*12*7.57%)*SUM(Fasering!$D$5:$D$9)</f>
        <v>1839.1632773222309</v>
      </c>
      <c r="AT31" s="9">
        <f>($AK$2+(N31+AF31)*12*7.57%)*SUM(Fasering!$D$5:$D$10)</f>
        <v>2373.5857754963754</v>
      </c>
      <c r="AU31" s="86">
        <f>($AK$2+(O31+AG31)*12*7.57%)*SUM(Fasering!$D$5:$D$11)</f>
        <v>2960.6656191372003</v>
      </c>
    </row>
    <row r="32" spans="1:47" x14ac:dyDescent="0.3">
      <c r="A32" s="32">
        <f t="shared" si="7"/>
        <v>24</v>
      </c>
      <c r="B32" s="129">
        <v>28647.43</v>
      </c>
      <c r="C32" s="130"/>
      <c r="D32" s="129">
        <f t="shared" si="0"/>
        <v>38556.576037000006</v>
      </c>
      <c r="E32" s="131">
        <f t="shared" si="1"/>
        <v>955.79255369993496</v>
      </c>
      <c r="F32" s="129">
        <f t="shared" si="2"/>
        <v>3213.0480030833337</v>
      </c>
      <c r="G32" s="131">
        <f t="shared" si="8"/>
        <v>79.649379474994575</v>
      </c>
      <c r="H32" s="63">
        <f>'L4'!$H$10</f>
        <v>1707.89</v>
      </c>
      <c r="I32" s="63">
        <f>GEW!$E$12+($F32-GEW!$E$12)*SUM(Fasering!$D$5)</f>
        <v>1821.9627753333334</v>
      </c>
      <c r="J32" s="63">
        <f>GEW!$E$12+($F32-GEW!$E$12)*SUM(Fasering!$D$5:$D$6)</f>
        <v>2181.6469084419673</v>
      </c>
      <c r="K32" s="63">
        <f>GEW!$E$12+($F32-GEW!$E$12)*SUM(Fasering!$D$5:$D$7)</f>
        <v>2388.0199131649288</v>
      </c>
      <c r="L32" s="63">
        <f>GEW!$E$12+($F32-GEW!$E$12)*SUM(Fasering!$D$5:$D$8)</f>
        <v>2594.3929178878902</v>
      </c>
      <c r="M32" s="63">
        <f>GEW!$E$12+($F32-GEW!$E$12)*SUM(Fasering!$D$5:$D$9)</f>
        <v>2800.7659226108517</v>
      </c>
      <c r="N32" s="63">
        <f>GEW!$E$12+($F32-GEW!$E$12)*SUM(Fasering!$D$5:$D$10)</f>
        <v>3006.6749983603722</v>
      </c>
      <c r="O32" s="76">
        <f>GEW!$E$12+($F32-GEW!$E$12)*SUM(Fasering!$D$5:$D$11)</f>
        <v>3213.0480030833337</v>
      </c>
      <c r="P32" s="129">
        <f t="shared" si="3"/>
        <v>0</v>
      </c>
      <c r="Q32" s="131">
        <f t="shared" si="4"/>
        <v>0</v>
      </c>
      <c r="R32" s="45">
        <f>$P32*SUM(Fasering!$D$5)</f>
        <v>0</v>
      </c>
      <c r="S32" s="45">
        <f>$P32*SUM(Fasering!$D$5:$D$6)</f>
        <v>0</v>
      </c>
      <c r="T32" s="45">
        <f>$P32*SUM(Fasering!$D$5:$D$7)</f>
        <v>0</v>
      </c>
      <c r="U32" s="45">
        <f>$P32*SUM(Fasering!$D$5:$D$8)</f>
        <v>0</v>
      </c>
      <c r="V32" s="45">
        <f>$P32*SUM(Fasering!$D$5:$D$9)</f>
        <v>0</v>
      </c>
      <c r="W32" s="45">
        <f>$P32*SUM(Fasering!$D$5:$D$10)</f>
        <v>0</v>
      </c>
      <c r="X32" s="75">
        <f>$P32*SUM(Fasering!$D$5:$D$11)</f>
        <v>0</v>
      </c>
      <c r="Y32" s="129">
        <f t="shared" si="5"/>
        <v>0</v>
      </c>
      <c r="Z32" s="131">
        <f t="shared" si="6"/>
        <v>0</v>
      </c>
      <c r="AA32" s="74">
        <f>$Y32*SUM(Fasering!$D$5)</f>
        <v>0</v>
      </c>
      <c r="AB32" s="45">
        <f>$Y32*SUM(Fasering!$D$5:$D$6)</f>
        <v>0</v>
      </c>
      <c r="AC32" s="45">
        <f>$Y32*SUM(Fasering!$D$5:$D$7)</f>
        <v>0</v>
      </c>
      <c r="AD32" s="45">
        <f>$Y32*SUM(Fasering!$D$5:$D$8)</f>
        <v>0</v>
      </c>
      <c r="AE32" s="45">
        <f>$Y32*SUM(Fasering!$D$5:$D$9)</f>
        <v>0</v>
      </c>
      <c r="AF32" s="45">
        <f>$Y32*SUM(Fasering!$D$5:$D$10)</f>
        <v>0</v>
      </c>
      <c r="AG32" s="75">
        <f>$Y32*SUM(Fasering!$D$5:$D$11)</f>
        <v>0</v>
      </c>
      <c r="AH32" s="5">
        <f>($AK$2+(I32+R32)*12*7.57%)*SUM(Fasering!$D$5)</f>
        <v>0</v>
      </c>
      <c r="AI32" s="9">
        <f>($AK$2+(J32+S32)*12*7.57%)*SUM(Fasering!$D$5:$D$6)</f>
        <v>547.42278913209338</v>
      </c>
      <c r="AJ32" s="9">
        <f>($AK$2+(K32+T32)*12*7.57%)*SUM(Fasering!$D$5:$D$7)</f>
        <v>937.79759974068941</v>
      </c>
      <c r="AK32" s="9">
        <f>($AK$2+(L32+U32)*12*7.57%)*SUM(Fasering!$D$5:$D$8)</f>
        <v>1383.7960185398201</v>
      </c>
      <c r="AL32" s="9">
        <f>($AK$2+(M32+V32)*12*7.57%)*SUM(Fasering!$D$5:$D$9)</f>
        <v>1885.4180455294861</v>
      </c>
      <c r="AM32" s="9">
        <f>($AK$2+(N32+W32)*12*7.57%)*SUM(Fasering!$D$5:$D$10)</f>
        <v>2441.348605164103</v>
      </c>
      <c r="AN32" s="86">
        <f>($AK$2+(O32+X32)*12*7.57%)*SUM(Fasering!$D$5:$D$11)</f>
        <v>3054.0928060009005</v>
      </c>
      <c r="AO32" s="5">
        <f>($AK$2+(I32+AA32)*12*7.57%)*SUM(Fasering!$D$5)</f>
        <v>0</v>
      </c>
      <c r="AP32" s="9">
        <f>($AK$2+(J32+AB32)*12*7.57%)*SUM(Fasering!$D$5:$D$6)</f>
        <v>547.42278913209338</v>
      </c>
      <c r="AQ32" s="9">
        <f>($AK$2+(K32+AC32)*12*7.57%)*SUM(Fasering!$D$5:$D$7)</f>
        <v>937.79759974068941</v>
      </c>
      <c r="AR32" s="9">
        <f>($AK$2+(L32+AD32)*12*7.57%)*SUM(Fasering!$D$5:$D$8)</f>
        <v>1383.7960185398201</v>
      </c>
      <c r="AS32" s="9">
        <f>($AK$2+(M32+AE32)*12*7.57%)*SUM(Fasering!$D$5:$D$9)</f>
        <v>1885.4180455294861</v>
      </c>
      <c r="AT32" s="9">
        <f>($AK$2+(N32+AF32)*12*7.57%)*SUM(Fasering!$D$5:$D$10)</f>
        <v>2441.348605164103</v>
      </c>
      <c r="AU32" s="86">
        <f>($AK$2+(O32+AG32)*12*7.57%)*SUM(Fasering!$D$5:$D$11)</f>
        <v>3054.0928060009005</v>
      </c>
    </row>
    <row r="33" spans="1:47" x14ac:dyDescent="0.3">
      <c r="A33" s="32">
        <f t="shared" si="7"/>
        <v>25</v>
      </c>
      <c r="B33" s="129">
        <v>28657.360000000001</v>
      </c>
      <c r="C33" s="130"/>
      <c r="D33" s="129">
        <f t="shared" si="0"/>
        <v>38569.940824000005</v>
      </c>
      <c r="E33" s="131">
        <f t="shared" si="1"/>
        <v>956.1238581156623</v>
      </c>
      <c r="F33" s="129">
        <f t="shared" si="2"/>
        <v>3214.1617353333336</v>
      </c>
      <c r="G33" s="131">
        <f t="shared" si="8"/>
        <v>79.676988176305187</v>
      </c>
      <c r="H33" s="63">
        <f>'L4'!$H$10</f>
        <v>1707.89</v>
      </c>
      <c r="I33" s="63">
        <f>GEW!$E$12+($F33-GEW!$E$12)*SUM(Fasering!$D$5)</f>
        <v>1821.9627753333334</v>
      </c>
      <c r="J33" s="63">
        <f>GEW!$E$12+($F33-GEW!$E$12)*SUM(Fasering!$D$5:$D$6)</f>
        <v>2181.9348791650154</v>
      </c>
      <c r="K33" s="63">
        <f>GEW!$E$12+($F33-GEW!$E$12)*SUM(Fasering!$D$5:$D$7)</f>
        <v>2388.4731104796365</v>
      </c>
      <c r="L33" s="63">
        <f>GEW!$E$12+($F33-GEW!$E$12)*SUM(Fasering!$D$5:$D$8)</f>
        <v>2595.0113417942575</v>
      </c>
      <c r="M33" s="63">
        <f>GEW!$E$12+($F33-GEW!$E$12)*SUM(Fasering!$D$5:$D$9)</f>
        <v>2801.5495731088786</v>
      </c>
      <c r="N33" s="63">
        <f>GEW!$E$12+($F33-GEW!$E$12)*SUM(Fasering!$D$5:$D$10)</f>
        <v>3007.6235040187125</v>
      </c>
      <c r="O33" s="76">
        <f>GEW!$E$12+($F33-GEW!$E$12)*SUM(Fasering!$D$5:$D$11)</f>
        <v>3214.1617353333336</v>
      </c>
      <c r="P33" s="129">
        <f t="shared" si="3"/>
        <v>0</v>
      </c>
      <c r="Q33" s="131">
        <f t="shared" si="4"/>
        <v>0</v>
      </c>
      <c r="R33" s="45">
        <f>$P33*SUM(Fasering!$D$5)</f>
        <v>0</v>
      </c>
      <c r="S33" s="45">
        <f>$P33*SUM(Fasering!$D$5:$D$6)</f>
        <v>0</v>
      </c>
      <c r="T33" s="45">
        <f>$P33*SUM(Fasering!$D$5:$D$7)</f>
        <v>0</v>
      </c>
      <c r="U33" s="45">
        <f>$P33*SUM(Fasering!$D$5:$D$8)</f>
        <v>0</v>
      </c>
      <c r="V33" s="45">
        <f>$P33*SUM(Fasering!$D$5:$D$9)</f>
        <v>0</v>
      </c>
      <c r="W33" s="45">
        <f>$P33*SUM(Fasering!$D$5:$D$10)</f>
        <v>0</v>
      </c>
      <c r="X33" s="75">
        <f>$P33*SUM(Fasering!$D$5:$D$11)</f>
        <v>0</v>
      </c>
      <c r="Y33" s="129">
        <f t="shared" si="5"/>
        <v>0</v>
      </c>
      <c r="Z33" s="131">
        <f t="shared" si="6"/>
        <v>0</v>
      </c>
      <c r="AA33" s="74">
        <f>$Y33*SUM(Fasering!$D$5)</f>
        <v>0</v>
      </c>
      <c r="AB33" s="45">
        <f>$Y33*SUM(Fasering!$D$5:$D$6)</f>
        <v>0</v>
      </c>
      <c r="AC33" s="45">
        <f>$Y33*SUM(Fasering!$D$5:$D$7)</f>
        <v>0</v>
      </c>
      <c r="AD33" s="45">
        <f>$Y33*SUM(Fasering!$D$5:$D$8)</f>
        <v>0</v>
      </c>
      <c r="AE33" s="45">
        <f>$Y33*SUM(Fasering!$D$5:$D$9)</f>
        <v>0</v>
      </c>
      <c r="AF33" s="45">
        <f>$Y33*SUM(Fasering!$D$5:$D$10)</f>
        <v>0</v>
      </c>
      <c r="AG33" s="75">
        <f>$Y33*SUM(Fasering!$D$5:$D$11)</f>
        <v>0</v>
      </c>
      <c r="AH33" s="5">
        <f>($AK$2+(I33+R33)*12*7.57%)*SUM(Fasering!$D$5)</f>
        <v>0</v>
      </c>
      <c r="AI33" s="9">
        <f>($AK$2+(J33+S33)*12*7.57%)*SUM(Fasering!$D$5:$D$6)</f>
        <v>547.49042748193301</v>
      </c>
      <c r="AJ33" s="9">
        <f>($AK$2+(K33+T33)*12*7.57%)*SUM(Fasering!$D$5:$D$7)</f>
        <v>937.96512140761001</v>
      </c>
      <c r="AK33" s="9">
        <f>($AK$2+(L33+U33)*12*7.57%)*SUM(Fasering!$D$5:$D$8)</f>
        <v>1384.1079569607871</v>
      </c>
      <c r="AL33" s="9">
        <f>($AK$2+(M33+V33)*12*7.57%)*SUM(Fasering!$D$5:$D$9)</f>
        <v>1885.9189341414644</v>
      </c>
      <c r="AM33" s="9">
        <f>($AK$2+(N33+W33)*12*7.57%)*SUM(Fasering!$D$5:$D$10)</f>
        <v>2442.0824025867582</v>
      </c>
      <c r="AN33" s="86">
        <f>($AK$2+(O33+X33)*12*7.57%)*SUM(Fasering!$D$5:$D$11)</f>
        <v>3055.1045203768008</v>
      </c>
      <c r="AO33" s="5">
        <f>($AK$2+(I33+AA33)*12*7.57%)*SUM(Fasering!$D$5)</f>
        <v>0</v>
      </c>
      <c r="AP33" s="9">
        <f>($AK$2+(J33+AB33)*12*7.57%)*SUM(Fasering!$D$5:$D$6)</f>
        <v>547.49042748193301</v>
      </c>
      <c r="AQ33" s="9">
        <f>($AK$2+(K33+AC33)*12*7.57%)*SUM(Fasering!$D$5:$D$7)</f>
        <v>937.96512140761001</v>
      </c>
      <c r="AR33" s="9">
        <f>($AK$2+(L33+AD33)*12*7.57%)*SUM(Fasering!$D$5:$D$8)</f>
        <v>1384.1079569607871</v>
      </c>
      <c r="AS33" s="9">
        <f>($AK$2+(M33+AE33)*12*7.57%)*SUM(Fasering!$D$5:$D$9)</f>
        <v>1885.9189341414644</v>
      </c>
      <c r="AT33" s="9">
        <f>($AK$2+(N33+AF33)*12*7.57%)*SUM(Fasering!$D$5:$D$10)</f>
        <v>2442.0824025867582</v>
      </c>
      <c r="AU33" s="86">
        <f>($AK$2+(O33+AG33)*12*7.57%)*SUM(Fasering!$D$5:$D$11)</f>
        <v>3055.1045203768008</v>
      </c>
    </row>
    <row r="34" spans="1:47" x14ac:dyDescent="0.3">
      <c r="A34" s="32">
        <f t="shared" si="7"/>
        <v>26</v>
      </c>
      <c r="B34" s="129">
        <v>28657.360000000001</v>
      </c>
      <c r="C34" s="130"/>
      <c r="D34" s="129">
        <f t="shared" si="0"/>
        <v>38569.940824000005</v>
      </c>
      <c r="E34" s="131">
        <f t="shared" si="1"/>
        <v>956.1238581156623</v>
      </c>
      <c r="F34" s="129">
        <f t="shared" si="2"/>
        <v>3214.1617353333336</v>
      </c>
      <c r="G34" s="131">
        <f t="shared" si="8"/>
        <v>79.676988176305187</v>
      </c>
      <c r="H34" s="63">
        <f>'L4'!$H$10</f>
        <v>1707.89</v>
      </c>
      <c r="I34" s="63">
        <f>GEW!$E$12+($F34-GEW!$E$12)*SUM(Fasering!$D$5)</f>
        <v>1821.9627753333334</v>
      </c>
      <c r="J34" s="63">
        <f>GEW!$E$12+($F34-GEW!$E$12)*SUM(Fasering!$D$5:$D$6)</f>
        <v>2181.9348791650154</v>
      </c>
      <c r="K34" s="63">
        <f>GEW!$E$12+($F34-GEW!$E$12)*SUM(Fasering!$D$5:$D$7)</f>
        <v>2388.4731104796365</v>
      </c>
      <c r="L34" s="63">
        <f>GEW!$E$12+($F34-GEW!$E$12)*SUM(Fasering!$D$5:$D$8)</f>
        <v>2595.0113417942575</v>
      </c>
      <c r="M34" s="63">
        <f>GEW!$E$12+($F34-GEW!$E$12)*SUM(Fasering!$D$5:$D$9)</f>
        <v>2801.5495731088786</v>
      </c>
      <c r="N34" s="63">
        <f>GEW!$E$12+($F34-GEW!$E$12)*SUM(Fasering!$D$5:$D$10)</f>
        <v>3007.6235040187125</v>
      </c>
      <c r="O34" s="76">
        <f>GEW!$E$12+($F34-GEW!$E$12)*SUM(Fasering!$D$5:$D$11)</f>
        <v>3214.1617353333336</v>
      </c>
      <c r="P34" s="129">
        <f t="shared" si="3"/>
        <v>0</v>
      </c>
      <c r="Q34" s="131">
        <f t="shared" si="4"/>
        <v>0</v>
      </c>
      <c r="R34" s="45">
        <f>$P34*SUM(Fasering!$D$5)</f>
        <v>0</v>
      </c>
      <c r="S34" s="45">
        <f>$P34*SUM(Fasering!$D$5:$D$6)</f>
        <v>0</v>
      </c>
      <c r="T34" s="45">
        <f>$P34*SUM(Fasering!$D$5:$D$7)</f>
        <v>0</v>
      </c>
      <c r="U34" s="45">
        <f>$P34*SUM(Fasering!$D$5:$D$8)</f>
        <v>0</v>
      </c>
      <c r="V34" s="45">
        <f>$P34*SUM(Fasering!$D$5:$D$9)</f>
        <v>0</v>
      </c>
      <c r="W34" s="45">
        <f>$P34*SUM(Fasering!$D$5:$D$10)</f>
        <v>0</v>
      </c>
      <c r="X34" s="75">
        <f>$P34*SUM(Fasering!$D$5:$D$11)</f>
        <v>0</v>
      </c>
      <c r="Y34" s="129">
        <f t="shared" si="5"/>
        <v>0</v>
      </c>
      <c r="Z34" s="131">
        <f t="shared" si="6"/>
        <v>0</v>
      </c>
      <c r="AA34" s="74">
        <f>$Y34*SUM(Fasering!$D$5)</f>
        <v>0</v>
      </c>
      <c r="AB34" s="45">
        <f>$Y34*SUM(Fasering!$D$5:$D$6)</f>
        <v>0</v>
      </c>
      <c r="AC34" s="45">
        <f>$Y34*SUM(Fasering!$D$5:$D$7)</f>
        <v>0</v>
      </c>
      <c r="AD34" s="45">
        <f>$Y34*SUM(Fasering!$D$5:$D$8)</f>
        <v>0</v>
      </c>
      <c r="AE34" s="45">
        <f>$Y34*SUM(Fasering!$D$5:$D$9)</f>
        <v>0</v>
      </c>
      <c r="AF34" s="45">
        <f>$Y34*SUM(Fasering!$D$5:$D$10)</f>
        <v>0</v>
      </c>
      <c r="AG34" s="75">
        <f>$Y34*SUM(Fasering!$D$5:$D$11)</f>
        <v>0</v>
      </c>
      <c r="AH34" s="5">
        <f>($AK$2+(I34+R34)*12*7.57%)*SUM(Fasering!$D$5)</f>
        <v>0</v>
      </c>
      <c r="AI34" s="9">
        <f>($AK$2+(J34+S34)*12*7.57%)*SUM(Fasering!$D$5:$D$6)</f>
        <v>547.49042748193301</v>
      </c>
      <c r="AJ34" s="9">
        <f>($AK$2+(K34+T34)*12*7.57%)*SUM(Fasering!$D$5:$D$7)</f>
        <v>937.96512140761001</v>
      </c>
      <c r="AK34" s="9">
        <f>($AK$2+(L34+U34)*12*7.57%)*SUM(Fasering!$D$5:$D$8)</f>
        <v>1384.1079569607871</v>
      </c>
      <c r="AL34" s="9">
        <f>($AK$2+(M34+V34)*12*7.57%)*SUM(Fasering!$D$5:$D$9)</f>
        <v>1885.9189341414644</v>
      </c>
      <c r="AM34" s="9">
        <f>($AK$2+(N34+W34)*12*7.57%)*SUM(Fasering!$D$5:$D$10)</f>
        <v>2442.0824025867582</v>
      </c>
      <c r="AN34" s="86">
        <f>($AK$2+(O34+X34)*12*7.57%)*SUM(Fasering!$D$5:$D$11)</f>
        <v>3055.1045203768008</v>
      </c>
      <c r="AO34" s="5">
        <f>($AK$2+(I34+AA34)*12*7.57%)*SUM(Fasering!$D$5)</f>
        <v>0</v>
      </c>
      <c r="AP34" s="9">
        <f>($AK$2+(J34+AB34)*12*7.57%)*SUM(Fasering!$D$5:$D$6)</f>
        <v>547.49042748193301</v>
      </c>
      <c r="AQ34" s="9">
        <f>($AK$2+(K34+AC34)*12*7.57%)*SUM(Fasering!$D$5:$D$7)</f>
        <v>937.96512140761001</v>
      </c>
      <c r="AR34" s="9">
        <f>($AK$2+(L34+AD34)*12*7.57%)*SUM(Fasering!$D$5:$D$8)</f>
        <v>1384.1079569607871</v>
      </c>
      <c r="AS34" s="9">
        <f>($AK$2+(M34+AE34)*12*7.57%)*SUM(Fasering!$D$5:$D$9)</f>
        <v>1885.9189341414644</v>
      </c>
      <c r="AT34" s="9">
        <f>($AK$2+(N34+AF34)*12*7.57%)*SUM(Fasering!$D$5:$D$10)</f>
        <v>2442.0824025867582</v>
      </c>
      <c r="AU34" s="86">
        <f>($AK$2+(O34+AG34)*12*7.57%)*SUM(Fasering!$D$5:$D$11)</f>
        <v>3055.1045203768008</v>
      </c>
    </row>
    <row r="35" spans="1:47" x14ac:dyDescent="0.3">
      <c r="A35" s="32">
        <f t="shared" si="7"/>
        <v>27</v>
      </c>
      <c r="B35" s="129">
        <v>28667.360000000001</v>
      </c>
      <c r="C35" s="130"/>
      <c r="D35" s="129">
        <f t="shared" si="0"/>
        <v>38583.399824</v>
      </c>
      <c r="E35" s="131">
        <f t="shared" si="1"/>
        <v>956.45749801065449</v>
      </c>
      <c r="F35" s="129">
        <f t="shared" si="2"/>
        <v>3215.2833186666671</v>
      </c>
      <c r="G35" s="131">
        <f t="shared" si="8"/>
        <v>79.704791500887879</v>
      </c>
      <c r="H35" s="63">
        <f>'L4'!$H$10</f>
        <v>1707.89</v>
      </c>
      <c r="I35" s="63">
        <f>GEW!$E$12+($F35-GEW!$E$12)*SUM(Fasering!$D$5)</f>
        <v>1821.9627753333334</v>
      </c>
      <c r="J35" s="63">
        <f>GEW!$E$12+($F35-GEW!$E$12)*SUM(Fasering!$D$5:$D$6)</f>
        <v>2182.2248798931601</v>
      </c>
      <c r="K35" s="63">
        <f>GEW!$E$12+($F35-GEW!$E$12)*SUM(Fasering!$D$5:$D$7)</f>
        <v>2388.9295025387582</v>
      </c>
      <c r="L35" s="63">
        <f>GEW!$E$12+($F35-GEW!$E$12)*SUM(Fasering!$D$5:$D$8)</f>
        <v>2595.634125184356</v>
      </c>
      <c r="M35" s="63">
        <f>GEW!$E$12+($F35-GEW!$E$12)*SUM(Fasering!$D$5:$D$9)</f>
        <v>2802.3387478299537</v>
      </c>
      <c r="N35" s="63">
        <f>GEW!$E$12+($F35-GEW!$E$12)*SUM(Fasering!$D$5:$D$10)</f>
        <v>3008.5786960210694</v>
      </c>
      <c r="O35" s="76">
        <f>GEW!$E$12+($F35-GEW!$E$12)*SUM(Fasering!$D$5:$D$11)</f>
        <v>3215.2833186666671</v>
      </c>
      <c r="P35" s="129">
        <f t="shared" si="3"/>
        <v>0</v>
      </c>
      <c r="Q35" s="131">
        <f t="shared" si="4"/>
        <v>0</v>
      </c>
      <c r="R35" s="45">
        <f>$P35*SUM(Fasering!$D$5)</f>
        <v>0</v>
      </c>
      <c r="S35" s="45">
        <f>$P35*SUM(Fasering!$D$5:$D$6)</f>
        <v>0</v>
      </c>
      <c r="T35" s="45">
        <f>$P35*SUM(Fasering!$D$5:$D$7)</f>
        <v>0</v>
      </c>
      <c r="U35" s="45">
        <f>$P35*SUM(Fasering!$D$5:$D$8)</f>
        <v>0</v>
      </c>
      <c r="V35" s="45">
        <f>$P35*SUM(Fasering!$D$5:$D$9)</f>
        <v>0</v>
      </c>
      <c r="W35" s="45">
        <f>$P35*SUM(Fasering!$D$5:$D$10)</f>
        <v>0</v>
      </c>
      <c r="X35" s="75">
        <f>$P35*SUM(Fasering!$D$5:$D$11)</f>
        <v>0</v>
      </c>
      <c r="Y35" s="129">
        <f t="shared" si="5"/>
        <v>0</v>
      </c>
      <c r="Z35" s="131">
        <f t="shared" si="6"/>
        <v>0</v>
      </c>
      <c r="AA35" s="74">
        <f>$Y35*SUM(Fasering!$D$5)</f>
        <v>0</v>
      </c>
      <c r="AB35" s="45">
        <f>$Y35*SUM(Fasering!$D$5:$D$6)</f>
        <v>0</v>
      </c>
      <c r="AC35" s="45">
        <f>$Y35*SUM(Fasering!$D$5:$D$7)</f>
        <v>0</v>
      </c>
      <c r="AD35" s="45">
        <f>$Y35*SUM(Fasering!$D$5:$D$8)</f>
        <v>0</v>
      </c>
      <c r="AE35" s="45">
        <f>$Y35*SUM(Fasering!$D$5:$D$9)</f>
        <v>0</v>
      </c>
      <c r="AF35" s="45">
        <f>$Y35*SUM(Fasering!$D$5:$D$10)</f>
        <v>0</v>
      </c>
      <c r="AG35" s="75">
        <f>$Y35*SUM(Fasering!$D$5:$D$11)</f>
        <v>0</v>
      </c>
      <c r="AH35" s="5">
        <f>($AK$2+(I35+R35)*12*7.57%)*SUM(Fasering!$D$5)</f>
        <v>0</v>
      </c>
      <c r="AI35" s="9">
        <f>($AK$2+(J35+S35)*12*7.57%)*SUM(Fasering!$D$5:$D$6)</f>
        <v>547.55854263786398</v>
      </c>
      <c r="AJ35" s="9">
        <f>($AK$2+(K35+T35)*12*7.57%)*SUM(Fasering!$D$5:$D$7)</f>
        <v>938.13382399262582</v>
      </c>
      <c r="AK35" s="9">
        <f>($AK$2+(L35+U35)*12*7.57%)*SUM(Fasering!$D$5:$D$8)</f>
        <v>1384.4220943434325</v>
      </c>
      <c r="AL35" s="9">
        <f>($AK$2+(M35+V35)*12*7.57%)*SUM(Fasering!$D$5:$D$9)</f>
        <v>1886.4233536902846</v>
      </c>
      <c r="AM35" s="9">
        <f>($AK$2+(N35+W35)*12*7.57%)*SUM(Fasering!$D$5:$D$10)</f>
        <v>2442.8213728009123</v>
      </c>
      <c r="AN35" s="86">
        <f>($AK$2+(O35+X35)*12*7.57%)*SUM(Fasering!$D$5:$D$11)</f>
        <v>3056.1233666768007</v>
      </c>
      <c r="AO35" s="5">
        <f>($AK$2+(I35+AA35)*12*7.57%)*SUM(Fasering!$D$5)</f>
        <v>0</v>
      </c>
      <c r="AP35" s="9">
        <f>($AK$2+(J35+AB35)*12*7.57%)*SUM(Fasering!$D$5:$D$6)</f>
        <v>547.55854263786398</v>
      </c>
      <c r="AQ35" s="9">
        <f>($AK$2+(K35+AC35)*12*7.57%)*SUM(Fasering!$D$5:$D$7)</f>
        <v>938.13382399262582</v>
      </c>
      <c r="AR35" s="9">
        <f>($AK$2+(L35+AD35)*12*7.57%)*SUM(Fasering!$D$5:$D$8)</f>
        <v>1384.4220943434325</v>
      </c>
      <c r="AS35" s="9">
        <f>($AK$2+(M35+AE35)*12*7.57%)*SUM(Fasering!$D$5:$D$9)</f>
        <v>1886.4233536902846</v>
      </c>
      <c r="AT35" s="9">
        <f>($AK$2+(N35+AF35)*12*7.57%)*SUM(Fasering!$D$5:$D$10)</f>
        <v>2442.8213728009123</v>
      </c>
      <c r="AU35" s="86">
        <f>($AK$2+(O35+AG35)*12*7.57%)*SUM(Fasering!$D$5:$D$11)</f>
        <v>3056.1233666768007</v>
      </c>
    </row>
    <row r="36" spans="1:47" x14ac:dyDescent="0.3">
      <c r="A36" s="35"/>
      <c r="B36" s="132"/>
      <c r="C36" s="133"/>
      <c r="D36" s="132"/>
      <c r="E36" s="133"/>
      <c r="F36" s="132"/>
      <c r="G36" s="133"/>
      <c r="H36" s="46"/>
      <c r="I36" s="46"/>
      <c r="J36" s="46"/>
      <c r="K36" s="46"/>
      <c r="L36" s="46"/>
      <c r="M36" s="46"/>
      <c r="N36" s="46"/>
      <c r="O36" s="73"/>
      <c r="P36" s="132"/>
      <c r="Q36" s="133"/>
      <c r="R36" s="46"/>
      <c r="S36" s="46"/>
      <c r="T36" s="46"/>
      <c r="U36" s="46"/>
      <c r="V36" s="46"/>
      <c r="W36" s="46"/>
      <c r="X36" s="73"/>
      <c r="Y36" s="132"/>
      <c r="Z36" s="133"/>
      <c r="AA36" s="46"/>
      <c r="AB36" s="46"/>
      <c r="AC36" s="46"/>
      <c r="AD36" s="46"/>
      <c r="AE36" s="46"/>
      <c r="AF36" s="46"/>
      <c r="AG36" s="73"/>
      <c r="AH36" s="87"/>
      <c r="AI36" s="88"/>
      <c r="AJ36" s="88"/>
      <c r="AK36" s="88"/>
      <c r="AL36" s="88"/>
      <c r="AM36" s="88"/>
      <c r="AN36" s="89"/>
      <c r="AO36" s="87"/>
      <c r="AP36" s="88"/>
      <c r="AQ36" s="88"/>
      <c r="AR36" s="88"/>
      <c r="AS36" s="88"/>
      <c r="AT36" s="88"/>
      <c r="AU36" s="89"/>
    </row>
  </sheetData>
  <mergeCells count="166">
    <mergeCell ref="AH4:AN4"/>
    <mergeCell ref="AO4:AU4"/>
    <mergeCell ref="B6:C6"/>
    <mergeCell ref="D6:E6"/>
    <mergeCell ref="F6:G6"/>
    <mergeCell ref="P6:Q6"/>
    <mergeCell ref="Y6:Z6"/>
    <mergeCell ref="B7:C7"/>
    <mergeCell ref="D7:E7"/>
    <mergeCell ref="AA4:AG4"/>
    <mergeCell ref="B5:C5"/>
    <mergeCell ref="D5:E5"/>
    <mergeCell ref="F5:G5"/>
    <mergeCell ref="P5:Q5"/>
    <mergeCell ref="Y5:Z5"/>
    <mergeCell ref="B4:E4"/>
    <mergeCell ref="F4:G4"/>
    <mergeCell ref="P4:Q4"/>
    <mergeCell ref="R4:X4"/>
    <mergeCell ref="Y4:Z4"/>
    <mergeCell ref="H4:O4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6:C36"/>
    <mergeCell ref="D36:E36"/>
    <mergeCell ref="F36:G36"/>
    <mergeCell ref="P36:Q36"/>
    <mergeCell ref="Y36:Z36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5" max="1048575" man="1"/>
    <brk id="24" max="1048575" man="1"/>
    <brk id="3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zoomScale="80" zoomScaleNormal="80" workbookViewId="0"/>
  </sheetViews>
  <sheetFormatPr defaultRowHeight="15" x14ac:dyDescent="0.3"/>
  <cols>
    <col min="1" max="1" width="4.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375" style="23" customWidth="1"/>
    <col min="16" max="17" width="7.75" style="23" customWidth="1"/>
    <col min="18" max="24" width="11.375" style="23" customWidth="1"/>
    <col min="25" max="26" width="7.75" style="23" customWidth="1"/>
    <col min="27" max="33" width="11.375" style="23" customWidth="1"/>
    <col min="34" max="40" width="11.25" customWidth="1"/>
    <col min="41" max="43" width="11.375" customWidth="1"/>
    <col min="44" max="45" width="11.375" style="23" customWidth="1"/>
    <col min="46" max="47" width="11.375" customWidth="1"/>
  </cols>
  <sheetData>
    <row r="1" spans="1:47" s="23" customFormat="1" ht="16.5" x14ac:dyDescent="0.3">
      <c r="A1" s="21" t="s">
        <v>69</v>
      </c>
      <c r="B1" s="21" t="s">
        <v>19</v>
      </c>
      <c r="C1" s="21" t="s">
        <v>123</v>
      </c>
      <c r="D1" s="21"/>
      <c r="E1" s="22"/>
      <c r="G1" s="21"/>
      <c r="H1" s="21"/>
      <c r="I1" s="21"/>
      <c r="L1" s="104">
        <f>D8</f>
        <v>43374</v>
      </c>
      <c r="O1" s="24" t="s">
        <v>70</v>
      </c>
      <c r="AD1"/>
    </row>
    <row r="2" spans="1:47" s="23" customFormat="1" ht="16.5" x14ac:dyDescent="0.3">
      <c r="A2" s="21"/>
      <c r="B2" s="21"/>
      <c r="C2" s="21"/>
      <c r="D2" s="21"/>
      <c r="E2" s="57"/>
      <c r="F2" s="21"/>
      <c r="G2" s="21"/>
      <c r="H2" s="21"/>
      <c r="I2" s="21"/>
      <c r="R2" s="24"/>
      <c r="AG2"/>
      <c r="AH2" s="80" t="str">
        <f>'L4'!$AH$2</f>
        <v>Berekening eindejaarspremie 2018:</v>
      </c>
      <c r="AI2"/>
    </row>
    <row r="3" spans="1:47" s="23" customFormat="1" ht="16.5" x14ac:dyDescent="0.3">
      <c r="A3" s="21"/>
      <c r="B3" s="21"/>
      <c r="C3" s="21"/>
      <c r="D3" s="21"/>
      <c r="E3" s="57"/>
      <c r="F3"/>
      <c r="G3"/>
      <c r="H3"/>
      <c r="I3"/>
      <c r="J3"/>
      <c r="N3" s="23" t="s">
        <v>21</v>
      </c>
      <c r="O3" s="71">
        <f>'L4'!O3</f>
        <v>1.3459000000000001</v>
      </c>
      <c r="R3" s="24"/>
      <c r="AG3"/>
      <c r="AH3" s="81" t="s">
        <v>94</v>
      </c>
      <c r="AI3"/>
      <c r="AK3" s="82">
        <f>'L4'!$AK$3</f>
        <v>135.36000000000001</v>
      </c>
    </row>
    <row r="4" spans="1:47" s="23" customFormat="1" ht="16.5" x14ac:dyDescent="0.3">
      <c r="A4" s="21"/>
      <c r="B4" s="21"/>
      <c r="C4" s="21"/>
      <c r="D4" s="21"/>
      <c r="E4" s="57"/>
      <c r="F4"/>
      <c r="G4"/>
      <c r="H4"/>
      <c r="I4"/>
      <c r="J4"/>
      <c r="K4" s="90"/>
      <c r="L4" s="90"/>
      <c r="R4" s="24"/>
      <c r="AG4"/>
      <c r="AH4" s="81" t="s">
        <v>49</v>
      </c>
      <c r="AI4"/>
    </row>
    <row r="6" spans="1:47" x14ac:dyDescent="0.3">
      <c r="A6" s="28"/>
      <c r="B6" s="138" t="s">
        <v>22</v>
      </c>
      <c r="C6" s="153"/>
      <c r="D6" s="153"/>
      <c r="E6" s="139"/>
      <c r="F6" s="138" t="s">
        <v>23</v>
      </c>
      <c r="G6" s="139"/>
      <c r="H6" s="150" t="s">
        <v>38</v>
      </c>
      <c r="I6" s="151"/>
      <c r="J6" s="151"/>
      <c r="K6" s="151"/>
      <c r="L6" s="151"/>
      <c r="M6" s="151"/>
      <c r="N6" s="151"/>
      <c r="O6" s="152"/>
      <c r="P6" s="138" t="s">
        <v>24</v>
      </c>
      <c r="Q6" s="141"/>
      <c r="R6" s="150" t="s">
        <v>39</v>
      </c>
      <c r="S6" s="151"/>
      <c r="T6" s="151"/>
      <c r="U6" s="151"/>
      <c r="V6" s="151"/>
      <c r="W6" s="151"/>
      <c r="X6" s="152"/>
      <c r="Y6" s="138" t="s">
        <v>25</v>
      </c>
      <c r="Z6" s="139"/>
      <c r="AA6" s="150" t="s">
        <v>40</v>
      </c>
      <c r="AB6" s="151"/>
      <c r="AC6" s="151"/>
      <c r="AD6" s="151"/>
      <c r="AE6" s="151"/>
      <c r="AF6" s="151"/>
      <c r="AG6" s="152"/>
      <c r="AH6" s="150" t="s">
        <v>101</v>
      </c>
      <c r="AI6" s="151"/>
      <c r="AJ6" s="151"/>
      <c r="AK6" s="151"/>
      <c r="AL6" s="151"/>
      <c r="AM6" s="151"/>
      <c r="AN6" s="152"/>
      <c r="AO6" s="150" t="s">
        <v>102</v>
      </c>
      <c r="AP6" s="151"/>
      <c r="AQ6" s="151"/>
      <c r="AR6" s="151"/>
      <c r="AS6" s="151"/>
      <c r="AT6" s="151"/>
      <c r="AU6" s="152"/>
    </row>
    <row r="7" spans="1:47" x14ac:dyDescent="0.3">
      <c r="A7" s="32"/>
      <c r="B7" s="154">
        <v>1</v>
      </c>
      <c r="C7" s="155"/>
      <c r="D7" s="154"/>
      <c r="E7" s="155"/>
      <c r="F7" s="154"/>
      <c r="G7" s="155"/>
      <c r="H7" s="43" t="s">
        <v>107</v>
      </c>
      <c r="I7" s="43" t="s">
        <v>108</v>
      </c>
      <c r="J7" s="43" t="s">
        <v>32</v>
      </c>
      <c r="K7" s="43" t="s">
        <v>33</v>
      </c>
      <c r="L7" s="43" t="s">
        <v>34</v>
      </c>
      <c r="M7" s="43" t="s">
        <v>35</v>
      </c>
      <c r="N7" s="43" t="s">
        <v>36</v>
      </c>
      <c r="O7" s="108" t="s">
        <v>37</v>
      </c>
      <c r="P7" s="154"/>
      <c r="Q7" s="155"/>
      <c r="R7" s="43" t="s">
        <v>109</v>
      </c>
      <c r="S7" s="43" t="s">
        <v>32</v>
      </c>
      <c r="T7" s="43" t="s">
        <v>33</v>
      </c>
      <c r="U7" s="43" t="s">
        <v>34</v>
      </c>
      <c r="V7" s="43" t="s">
        <v>35</v>
      </c>
      <c r="W7" s="43" t="s">
        <v>36</v>
      </c>
      <c r="X7" s="108" t="s">
        <v>37</v>
      </c>
      <c r="Y7" s="156" t="s">
        <v>27</v>
      </c>
      <c r="Z7" s="155"/>
      <c r="AA7" s="43" t="s">
        <v>109</v>
      </c>
      <c r="AB7" s="43" t="s">
        <v>32</v>
      </c>
      <c r="AC7" s="43" t="s">
        <v>33</v>
      </c>
      <c r="AD7" s="43" t="s">
        <v>34</v>
      </c>
      <c r="AE7" s="43" t="s">
        <v>35</v>
      </c>
      <c r="AF7" s="43" t="s">
        <v>36</v>
      </c>
      <c r="AG7" s="108" t="s">
        <v>37</v>
      </c>
      <c r="AH7" s="43" t="s">
        <v>109</v>
      </c>
      <c r="AI7" s="43" t="s">
        <v>32</v>
      </c>
      <c r="AJ7" s="43" t="s">
        <v>33</v>
      </c>
      <c r="AK7" s="43" t="s">
        <v>34</v>
      </c>
      <c r="AL7" s="43" t="s">
        <v>35</v>
      </c>
      <c r="AM7" s="43" t="s">
        <v>36</v>
      </c>
      <c r="AN7" s="108" t="s">
        <v>37</v>
      </c>
      <c r="AO7" s="43" t="s">
        <v>109</v>
      </c>
      <c r="AP7" s="43" t="s">
        <v>32</v>
      </c>
      <c r="AQ7" s="43" t="s">
        <v>33</v>
      </c>
      <c r="AR7" s="43" t="s">
        <v>34</v>
      </c>
      <c r="AS7" s="43" t="s">
        <v>35</v>
      </c>
      <c r="AT7" s="43" t="s">
        <v>36</v>
      </c>
      <c r="AU7" s="108" t="s">
        <v>37</v>
      </c>
    </row>
    <row r="8" spans="1:47" x14ac:dyDescent="0.3">
      <c r="A8" s="32"/>
      <c r="B8" s="142" t="s">
        <v>30</v>
      </c>
      <c r="C8" s="143"/>
      <c r="D8" s="148">
        <f>'L4'!$D$8</f>
        <v>43374</v>
      </c>
      <c r="E8" s="147"/>
      <c r="F8" s="148">
        <f>D8</f>
        <v>43374</v>
      </c>
      <c r="G8" s="149"/>
      <c r="H8" s="47"/>
      <c r="I8" s="47" t="s">
        <v>103</v>
      </c>
      <c r="J8" s="47" t="s">
        <v>104</v>
      </c>
      <c r="K8" s="47" t="s">
        <v>105</v>
      </c>
      <c r="L8" s="47" t="s">
        <v>105</v>
      </c>
      <c r="M8" s="47" t="s">
        <v>105</v>
      </c>
      <c r="N8" s="47" t="s">
        <v>106</v>
      </c>
      <c r="O8" s="53" t="s">
        <v>105</v>
      </c>
      <c r="P8" s="146"/>
      <c r="Q8" s="147"/>
      <c r="R8" s="47" t="s">
        <v>103</v>
      </c>
      <c r="S8" s="47" t="s">
        <v>104</v>
      </c>
      <c r="T8" s="47" t="s">
        <v>105</v>
      </c>
      <c r="U8" s="47" t="s">
        <v>105</v>
      </c>
      <c r="V8" s="47" t="s">
        <v>105</v>
      </c>
      <c r="W8" s="47" t="s">
        <v>106</v>
      </c>
      <c r="X8" s="53" t="s">
        <v>105</v>
      </c>
      <c r="Y8" s="146"/>
      <c r="Z8" s="147"/>
      <c r="AA8" s="47" t="s">
        <v>103</v>
      </c>
      <c r="AB8" s="47" t="s">
        <v>104</v>
      </c>
      <c r="AC8" s="47" t="s">
        <v>105</v>
      </c>
      <c r="AD8" s="47" t="s">
        <v>105</v>
      </c>
      <c r="AE8" s="47" t="s">
        <v>105</v>
      </c>
      <c r="AF8" s="47" t="s">
        <v>106</v>
      </c>
      <c r="AG8" s="53" t="s">
        <v>105</v>
      </c>
      <c r="AH8" s="47" t="s">
        <v>103</v>
      </c>
      <c r="AI8" s="47" t="s">
        <v>104</v>
      </c>
      <c r="AJ8" s="47" t="s">
        <v>105</v>
      </c>
      <c r="AK8" s="47" t="s">
        <v>105</v>
      </c>
      <c r="AL8" s="47" t="s">
        <v>105</v>
      </c>
      <c r="AM8" s="47" t="s">
        <v>106</v>
      </c>
      <c r="AN8" s="53" t="s">
        <v>105</v>
      </c>
      <c r="AO8" s="47" t="s">
        <v>103</v>
      </c>
      <c r="AP8" s="47" t="s">
        <v>104</v>
      </c>
      <c r="AQ8" s="47" t="s">
        <v>105</v>
      </c>
      <c r="AR8" s="47" t="s">
        <v>105</v>
      </c>
      <c r="AS8" s="47" t="s">
        <v>105</v>
      </c>
      <c r="AT8" s="47" t="s">
        <v>106</v>
      </c>
      <c r="AU8" s="53" t="s">
        <v>105</v>
      </c>
    </row>
    <row r="9" spans="1:47" x14ac:dyDescent="0.3">
      <c r="A9" s="32"/>
      <c r="B9" s="138"/>
      <c r="C9" s="139"/>
      <c r="D9" s="140"/>
      <c r="E9" s="141"/>
      <c r="F9" s="61"/>
      <c r="G9" s="62"/>
      <c r="H9" s="65"/>
      <c r="I9" s="65"/>
      <c r="J9" s="65"/>
      <c r="K9" s="65"/>
      <c r="L9" s="65"/>
      <c r="M9" s="65"/>
      <c r="N9" s="65"/>
      <c r="O9" s="62"/>
      <c r="P9" s="61"/>
      <c r="Q9" s="62"/>
      <c r="R9" s="44"/>
      <c r="S9" s="44"/>
      <c r="T9" s="44"/>
      <c r="U9" s="44"/>
      <c r="V9" s="44"/>
      <c r="W9" s="44"/>
      <c r="X9" s="78"/>
      <c r="Y9" s="61"/>
      <c r="Z9" s="62"/>
      <c r="AA9" s="77"/>
      <c r="AB9" s="44"/>
      <c r="AC9" s="44"/>
      <c r="AD9" s="44"/>
      <c r="AE9" s="44"/>
      <c r="AF9" s="44"/>
      <c r="AG9" s="78"/>
      <c r="AH9" s="83"/>
      <c r="AI9" s="84"/>
      <c r="AJ9" s="84"/>
      <c r="AK9" s="84"/>
      <c r="AL9" s="84"/>
      <c r="AM9" s="84"/>
      <c r="AN9" s="85"/>
      <c r="AO9" s="83"/>
      <c r="AP9" s="84"/>
      <c r="AQ9" s="84"/>
      <c r="AR9" s="84"/>
      <c r="AS9" s="84"/>
      <c r="AT9" s="84"/>
      <c r="AU9" s="85"/>
    </row>
    <row r="10" spans="1:47" x14ac:dyDescent="0.3">
      <c r="A10" s="32">
        <v>0</v>
      </c>
      <c r="B10" s="129">
        <v>17110.62</v>
      </c>
      <c r="C10" s="130"/>
      <c r="D10" s="129">
        <f t="shared" ref="D10:D37" si="0">B10*$O$3</f>
        <v>23029.183458</v>
      </c>
      <c r="E10" s="131">
        <f t="shared" ref="E10:E37" si="1">D10/40.3399</f>
        <v>570.87854600531978</v>
      </c>
      <c r="F10" s="134">
        <f t="shared" ref="F10:F37" si="2">B10/12*$O$3</f>
        <v>1919.0986215</v>
      </c>
      <c r="G10" s="135"/>
      <c r="H10" s="63">
        <f>'L4'!$H$10</f>
        <v>1707.89</v>
      </c>
      <c r="I10" s="63">
        <f>GEW!$E$12+($F10-GEW!$E$12)*SUM(Fasering!$D$5)</f>
        <v>1821.9627753333334</v>
      </c>
      <c r="J10" s="63">
        <f>GEW!$E$12+($F10-GEW!$E$12)*SUM(Fasering!$D$5:$D$6)</f>
        <v>1847.0785783950491</v>
      </c>
      <c r="K10" s="63">
        <f>GEW!$E$12+($F10-GEW!$E$12)*SUM(Fasering!$D$5:$D$7)</f>
        <v>1861.4890660056078</v>
      </c>
      <c r="L10" s="63">
        <f>GEW!$E$12+($F10-GEW!$E$12)*SUM(Fasering!$D$5:$D$8)</f>
        <v>1875.8995536161663</v>
      </c>
      <c r="M10" s="63">
        <f>GEW!$E$12+($F10-GEW!$E$12)*SUM(Fasering!$D$5:$D$9)</f>
        <v>1890.3100412267247</v>
      </c>
      <c r="N10" s="63">
        <f>GEW!$E$12+($F10-GEW!$E$12)*SUM(Fasering!$D$5:$D$10)</f>
        <v>1904.6881338894416</v>
      </c>
      <c r="O10" s="76">
        <f>GEW!$E$12+($F10-GEW!$E$12)*SUM(Fasering!$D$5:$D$11)</f>
        <v>1919.0986215</v>
      </c>
      <c r="P10" s="134">
        <f t="shared" ref="P10:P37" si="3">((B10&lt;19968.2)*913.03+(B10&gt;19968.2)*(B10&lt;20424.71)*(20424.71-B10+456.51)+(B10&gt;20424.71)*(B10&lt;22659.62)*456.51+(B10&gt;22659.62)*(B10&lt;23116.13)*(23116.13-B10))/12*$O$3</f>
        <v>102.40392308333332</v>
      </c>
      <c r="Q10" s="135">
        <f t="shared" ref="Q10:Q37" si="4">P10/40.3399</f>
        <v>2.538526944373519</v>
      </c>
      <c r="R10" s="45">
        <f>$P10*SUM(Fasering!$D$5)</f>
        <v>0</v>
      </c>
      <c r="S10" s="45">
        <f>$P10*SUM(Fasering!$D$5:$D$6)</f>
        <v>26.477936481812353</v>
      </c>
      <c r="T10" s="45">
        <f>$P10*SUM(Fasering!$D$5:$D$7)</f>
        <v>41.669964173967912</v>
      </c>
      <c r="U10" s="45">
        <f>$P10*SUM(Fasering!$D$5:$D$8)</f>
        <v>56.861991866123475</v>
      </c>
      <c r="V10" s="45">
        <f>$P10*SUM(Fasering!$D$5:$D$9)</f>
        <v>72.054019558279037</v>
      </c>
      <c r="W10" s="45">
        <f>$P10*SUM(Fasering!$D$5:$D$10)</f>
        <v>87.211895391177777</v>
      </c>
      <c r="X10" s="75">
        <f>$P10*SUM(Fasering!$D$5:$D$11)</f>
        <v>102.40392308333332</v>
      </c>
      <c r="Y10" s="134">
        <f t="shared" ref="Y10:Y37" si="5">((B10&lt;19968.2)*456.51+(B10&gt;19968.2)*(B10&lt;20196.46)*(20196.46-B10+228.26)+(B10&gt;20196.46)*(B10&lt;22659.62)*228.26+(B10&gt;22659.62)*(B10&lt;22887.88)*(22887.88-B10))/12*$O$3</f>
        <v>51.201400749999998</v>
      </c>
      <c r="Z10" s="135">
        <f t="shared" ref="Z10:Z37" si="6">Y10/40.3399</f>
        <v>1.2692495705244682</v>
      </c>
      <c r="AA10" s="74">
        <f>$Y10*SUM(Fasering!$D$5)</f>
        <v>0</v>
      </c>
      <c r="AB10" s="45">
        <f>$Y10*SUM(Fasering!$D$5:$D$6)</f>
        <v>13.238823240542105</v>
      </c>
      <c r="AC10" s="45">
        <f>$Y10*SUM(Fasering!$D$5:$D$7)</f>
        <v>20.834753890954396</v>
      </c>
      <c r="AD10" s="45">
        <f>$Y10*SUM(Fasering!$D$5:$D$8)</f>
        <v>28.430684541366688</v>
      </c>
      <c r="AE10" s="45">
        <f>$Y10*SUM(Fasering!$D$5:$D$9)</f>
        <v>36.02661519177898</v>
      </c>
      <c r="AF10" s="45">
        <f>$Y10*SUM(Fasering!$D$5:$D$10)</f>
        <v>43.605470099587713</v>
      </c>
      <c r="AG10" s="75">
        <f>$Y10*SUM(Fasering!$D$5:$D$11)</f>
        <v>51.201400749999998</v>
      </c>
      <c r="AH10" s="5">
        <f>($AK$3+(I10+R10)*12*7.57%)*SUM(Fasering!$D$5)</f>
        <v>0</v>
      </c>
      <c r="AI10" s="9">
        <f>($AK$3+(J10+S10)*12*7.57%)*SUM(Fasering!$D$5:$D$6)</f>
        <v>475.05874600440842</v>
      </c>
      <c r="AJ10" s="9">
        <f>($AK$3+(K10+T10)*12*7.57%)*SUM(Fasering!$D$5:$D$7)</f>
        <v>758.57168487683168</v>
      </c>
      <c r="AK10" s="9">
        <f>($AK$3+(L10+U10)*12*7.57%)*SUM(Fasering!$D$5:$D$8)</f>
        <v>1050.0633742397222</v>
      </c>
      <c r="AL10" s="9">
        <f>($AK$3+(M10+V10)*12*7.57%)*SUM(Fasering!$D$5:$D$9)</f>
        <v>1349.5338140930794</v>
      </c>
      <c r="AM10" s="9">
        <f>($AK$3+(N10+W10)*12*7.57%)*SUM(Fasering!$D$5:$D$10)</f>
        <v>1656.2829069913741</v>
      </c>
      <c r="AN10" s="86">
        <f>($AK$3+(O10+X10)*12*7.57%)*SUM(Fasering!$D$5:$D$11)</f>
        <v>1971.6929114995</v>
      </c>
      <c r="AO10" s="5">
        <f>($AK$3+(I10+AA10)*12*7.57%)*SUM(Fasering!$D$5)</f>
        <v>0</v>
      </c>
      <c r="AP10" s="9">
        <f>($AK$3+(J10+AB10)*12*7.57%)*SUM(Fasering!$D$5:$D$6)</f>
        <v>471.94915290584538</v>
      </c>
      <c r="AQ10" s="9">
        <f>($AK$3+(K10+AC10)*12*7.57%)*SUM(Fasering!$D$5:$D$7)</f>
        <v>750.87007446569294</v>
      </c>
      <c r="AR10" s="9">
        <f>($AK$3+(L10+AD10)*12*7.57%)*SUM(Fasering!$D$5:$D$8)</f>
        <v>1035.7223744471924</v>
      </c>
      <c r="AS10" s="9">
        <f>($AK$3+(M10+AE10)*12*7.57%)*SUM(Fasering!$D$5:$D$9)</f>
        <v>1326.5060528503443</v>
      </c>
      <c r="AT10" s="9">
        <f>($AK$3+(N10+AF10)*12*7.57%)*SUM(Fasering!$D$5:$D$10)</f>
        <v>1622.5474387748059</v>
      </c>
      <c r="AU10" s="86">
        <f>($AK$3+(O10+AG10)*12*7.57%)*SUM(Fasering!$D$5:$D$11)</f>
        <v>1925.1805402119003</v>
      </c>
    </row>
    <row r="11" spans="1:47" x14ac:dyDescent="0.3">
      <c r="A11" s="32">
        <f t="shared" ref="A11:A37" si="7">+A10+1</f>
        <v>1</v>
      </c>
      <c r="B11" s="129">
        <v>17440.61</v>
      </c>
      <c r="C11" s="130"/>
      <c r="D11" s="129">
        <f t="shared" si="0"/>
        <v>23473.316999000002</v>
      </c>
      <c r="E11" s="131">
        <f t="shared" si="1"/>
        <v>581.8883289001709</v>
      </c>
      <c r="F11" s="134">
        <f t="shared" si="2"/>
        <v>1956.1097499166669</v>
      </c>
      <c r="G11" s="135">
        <f t="shared" ref="G11:G37" si="8">F11/40.3399</f>
        <v>48.49069407501424</v>
      </c>
      <c r="H11" s="63">
        <f>'L4'!$H$10</f>
        <v>1707.89</v>
      </c>
      <c r="I11" s="63">
        <f>GEW!$E$12+($F11-GEW!$E$12)*SUM(Fasering!$D$5)</f>
        <v>1821.9627753333334</v>
      </c>
      <c r="J11" s="63">
        <f>GEW!$E$12+($F11-GEW!$E$12)*SUM(Fasering!$D$5:$D$6)</f>
        <v>1856.6483124231024</v>
      </c>
      <c r="K11" s="63">
        <f>GEW!$E$12+($F11-GEW!$E$12)*SUM(Fasering!$D$5:$D$7)</f>
        <v>1876.5495475645573</v>
      </c>
      <c r="L11" s="63">
        <f>GEW!$E$12+($F11-GEW!$E$12)*SUM(Fasering!$D$5:$D$8)</f>
        <v>1896.4507827060124</v>
      </c>
      <c r="M11" s="63">
        <f>GEW!$E$12+($F11-GEW!$E$12)*SUM(Fasering!$D$5:$D$9)</f>
        <v>1916.3520178474673</v>
      </c>
      <c r="N11" s="63">
        <f>GEW!$E$12+($F11-GEW!$E$12)*SUM(Fasering!$D$5:$D$10)</f>
        <v>1936.2085147752118</v>
      </c>
      <c r="O11" s="76">
        <f>GEW!$E$12+($F11-GEW!$E$12)*SUM(Fasering!$D$5:$D$11)</f>
        <v>1956.1097499166669</v>
      </c>
      <c r="P11" s="134">
        <f t="shared" si="3"/>
        <v>102.40392308333332</v>
      </c>
      <c r="Q11" s="135">
        <f t="shared" si="4"/>
        <v>2.538526944373519</v>
      </c>
      <c r="R11" s="45">
        <f>$P11*SUM(Fasering!$D$5)</f>
        <v>0</v>
      </c>
      <c r="S11" s="45">
        <f>$P11*SUM(Fasering!$D$5:$D$6)</f>
        <v>26.477936481812353</v>
      </c>
      <c r="T11" s="45">
        <f>$P11*SUM(Fasering!$D$5:$D$7)</f>
        <v>41.669964173967912</v>
      </c>
      <c r="U11" s="45">
        <f>$P11*SUM(Fasering!$D$5:$D$8)</f>
        <v>56.861991866123475</v>
      </c>
      <c r="V11" s="45">
        <f>$P11*SUM(Fasering!$D$5:$D$9)</f>
        <v>72.054019558279037</v>
      </c>
      <c r="W11" s="45">
        <f>$P11*SUM(Fasering!$D$5:$D$10)</f>
        <v>87.211895391177777</v>
      </c>
      <c r="X11" s="75">
        <f>$P11*SUM(Fasering!$D$5:$D$11)</f>
        <v>102.40392308333332</v>
      </c>
      <c r="Y11" s="134">
        <f t="shared" si="5"/>
        <v>51.201400749999998</v>
      </c>
      <c r="Z11" s="135">
        <f t="shared" si="6"/>
        <v>1.2692495705244682</v>
      </c>
      <c r="AA11" s="74">
        <f>$Y11*SUM(Fasering!$D$5)</f>
        <v>0</v>
      </c>
      <c r="AB11" s="45">
        <f>$Y11*SUM(Fasering!$D$5:$D$6)</f>
        <v>13.238823240542105</v>
      </c>
      <c r="AC11" s="45">
        <f>$Y11*SUM(Fasering!$D$5:$D$7)</f>
        <v>20.834753890954396</v>
      </c>
      <c r="AD11" s="45">
        <f>$Y11*SUM(Fasering!$D$5:$D$8)</f>
        <v>28.430684541366688</v>
      </c>
      <c r="AE11" s="45">
        <f>$Y11*SUM(Fasering!$D$5:$D$9)</f>
        <v>36.02661519177898</v>
      </c>
      <c r="AF11" s="45">
        <f>$Y11*SUM(Fasering!$D$5:$D$10)</f>
        <v>43.605470099587713</v>
      </c>
      <c r="AG11" s="75">
        <f>$Y11*SUM(Fasering!$D$5:$D$11)</f>
        <v>51.201400749999998</v>
      </c>
      <c r="AH11" s="5">
        <f>($AK$3+(I11+R11)*12*7.57%)*SUM(Fasering!$D$5)</f>
        <v>0</v>
      </c>
      <c r="AI11" s="9">
        <f>($AK$3+(J11+S11)*12*7.57%)*SUM(Fasering!$D$5:$D$6)</f>
        <v>477.30647803497618</v>
      </c>
      <c r="AJ11" s="9">
        <f>($AK$3+(K11+T11)*12*7.57%)*SUM(Fasering!$D$5:$D$7)</f>
        <v>764.13870147976638</v>
      </c>
      <c r="AK11" s="9">
        <f>($AK$3+(L11+U11)*12*7.57%)*SUM(Fasering!$D$5:$D$8)</f>
        <v>1060.429593729639</v>
      </c>
      <c r="AL11" s="9">
        <f>($AK$3+(M11+V11)*12*7.57%)*SUM(Fasering!$D$5:$D$9)</f>
        <v>1366.1791547845942</v>
      </c>
      <c r="AM11" s="9">
        <f>($AK$3+(N11+W11)*12*7.57%)*SUM(Fasering!$D$5:$D$10)</f>
        <v>1680.6681850882492</v>
      </c>
      <c r="AN11" s="86">
        <f>($AK$3+(O11+X11)*12*7.57%)*SUM(Fasering!$D$5:$D$11)</f>
        <v>2005.3138205532005</v>
      </c>
      <c r="AO11" s="5">
        <f>($AK$3+(I11+AA11)*12*7.57%)*SUM(Fasering!$D$5)</f>
        <v>0</v>
      </c>
      <c r="AP11" s="9">
        <f>($AK$3+(J11+AB11)*12*7.57%)*SUM(Fasering!$D$5:$D$6)</f>
        <v>474.1968849364132</v>
      </c>
      <c r="AQ11" s="9">
        <f>($AK$3+(K11+AC11)*12*7.57%)*SUM(Fasering!$D$5:$D$7)</f>
        <v>756.43709106862764</v>
      </c>
      <c r="AR11" s="9">
        <f>($AK$3+(L11+AD11)*12*7.57%)*SUM(Fasering!$D$5:$D$8)</f>
        <v>1046.0885939371094</v>
      </c>
      <c r="AS11" s="9">
        <f>($AK$3+(M11+AE11)*12*7.57%)*SUM(Fasering!$D$5:$D$9)</f>
        <v>1343.1513935418586</v>
      </c>
      <c r="AT11" s="9">
        <f>($AK$3+(N11+AF11)*12*7.57%)*SUM(Fasering!$D$5:$D$10)</f>
        <v>1646.9327168716809</v>
      </c>
      <c r="AU11" s="86">
        <f>($AK$3+(O11+AG11)*12*7.57%)*SUM(Fasering!$D$5:$D$11)</f>
        <v>1958.8014492656002</v>
      </c>
    </row>
    <row r="12" spans="1:47" x14ac:dyDescent="0.3">
      <c r="A12" s="32">
        <f t="shared" si="7"/>
        <v>2</v>
      </c>
      <c r="B12" s="129">
        <v>17814.82</v>
      </c>
      <c r="C12" s="130"/>
      <c r="D12" s="129">
        <f t="shared" si="0"/>
        <v>23976.966238000001</v>
      </c>
      <c r="E12" s="131">
        <f t="shared" si="1"/>
        <v>594.37346741067779</v>
      </c>
      <c r="F12" s="134">
        <f t="shared" si="2"/>
        <v>1998.0805198333335</v>
      </c>
      <c r="G12" s="135">
        <f t="shared" si="8"/>
        <v>49.531122284223152</v>
      </c>
      <c r="H12" s="63">
        <f>'L4'!$H$10</f>
        <v>1707.89</v>
      </c>
      <c r="I12" s="63">
        <f>GEW!$E$12+($F12-GEW!$E$12)*SUM(Fasering!$D$5)</f>
        <v>1821.9627753333334</v>
      </c>
      <c r="J12" s="63">
        <f>GEW!$E$12+($F12-GEW!$E$12)*SUM(Fasering!$D$5:$D$6)</f>
        <v>1867.5004296710119</v>
      </c>
      <c r="K12" s="63">
        <f>GEW!$E$12+($F12-GEW!$E$12)*SUM(Fasering!$D$5:$D$7)</f>
        <v>1893.628194808942</v>
      </c>
      <c r="L12" s="63">
        <f>GEW!$E$12+($F12-GEW!$E$12)*SUM(Fasering!$D$5:$D$8)</f>
        <v>1919.7559599468721</v>
      </c>
      <c r="M12" s="63">
        <f>GEW!$E$12+($F12-GEW!$E$12)*SUM(Fasering!$D$5:$D$9)</f>
        <v>1945.8837250848019</v>
      </c>
      <c r="N12" s="63">
        <f>GEW!$E$12+($F12-GEW!$E$12)*SUM(Fasering!$D$5:$D$10)</f>
        <v>1971.9527546954037</v>
      </c>
      <c r="O12" s="76">
        <f>GEW!$E$12+($F12-GEW!$E$12)*SUM(Fasering!$D$5:$D$11)</f>
        <v>1998.0805198333335</v>
      </c>
      <c r="P12" s="134">
        <f t="shared" si="3"/>
        <v>102.40392308333332</v>
      </c>
      <c r="Q12" s="135">
        <f t="shared" si="4"/>
        <v>2.538526944373519</v>
      </c>
      <c r="R12" s="45">
        <f>$P12*SUM(Fasering!$D$5)</f>
        <v>0</v>
      </c>
      <c r="S12" s="45">
        <f>$P12*SUM(Fasering!$D$5:$D$6)</f>
        <v>26.477936481812353</v>
      </c>
      <c r="T12" s="45">
        <f>$P12*SUM(Fasering!$D$5:$D$7)</f>
        <v>41.669964173967912</v>
      </c>
      <c r="U12" s="45">
        <f>$P12*SUM(Fasering!$D$5:$D$8)</f>
        <v>56.861991866123475</v>
      </c>
      <c r="V12" s="45">
        <f>$P12*SUM(Fasering!$D$5:$D$9)</f>
        <v>72.054019558279037</v>
      </c>
      <c r="W12" s="45">
        <f>$P12*SUM(Fasering!$D$5:$D$10)</f>
        <v>87.211895391177777</v>
      </c>
      <c r="X12" s="75">
        <f>$P12*SUM(Fasering!$D$5:$D$11)</f>
        <v>102.40392308333332</v>
      </c>
      <c r="Y12" s="134">
        <f t="shared" si="5"/>
        <v>51.201400749999998</v>
      </c>
      <c r="Z12" s="135">
        <f t="shared" si="6"/>
        <v>1.2692495705244682</v>
      </c>
      <c r="AA12" s="74">
        <f>$Y12*SUM(Fasering!$D$5)</f>
        <v>0</v>
      </c>
      <c r="AB12" s="45">
        <f>$Y12*SUM(Fasering!$D$5:$D$6)</f>
        <v>13.238823240542105</v>
      </c>
      <c r="AC12" s="45">
        <f>$Y12*SUM(Fasering!$D$5:$D$7)</f>
        <v>20.834753890954396</v>
      </c>
      <c r="AD12" s="45">
        <f>$Y12*SUM(Fasering!$D$5:$D$8)</f>
        <v>28.430684541366688</v>
      </c>
      <c r="AE12" s="45">
        <f>$Y12*SUM(Fasering!$D$5:$D$9)</f>
        <v>36.02661519177898</v>
      </c>
      <c r="AF12" s="45">
        <f>$Y12*SUM(Fasering!$D$5:$D$10)</f>
        <v>43.605470099587713</v>
      </c>
      <c r="AG12" s="75">
        <f>$Y12*SUM(Fasering!$D$5:$D$11)</f>
        <v>51.201400749999998</v>
      </c>
      <c r="AH12" s="5">
        <f>($AK$3+(I12+R12)*12*7.57%)*SUM(Fasering!$D$5)</f>
        <v>0</v>
      </c>
      <c r="AI12" s="9">
        <f>($AK$3+(J12+S12)*12*7.57%)*SUM(Fasering!$D$5:$D$6)</f>
        <v>479.85541528507082</v>
      </c>
      <c r="AJ12" s="9">
        <f>($AK$3+(K12+T12)*12*7.57%)*SUM(Fasering!$D$5:$D$7)</f>
        <v>770.45172091364066</v>
      </c>
      <c r="AK12" s="9">
        <f>($AK$3+(L12+U12)*12*7.57%)*SUM(Fasering!$D$5:$D$8)</f>
        <v>1072.1849287256141</v>
      </c>
      <c r="AL12" s="9">
        <f>($AK$3+(M12+V12)*12*7.57%)*SUM(Fasering!$D$5:$D$9)</f>
        <v>1385.0550387209914</v>
      </c>
      <c r="AM12" s="9">
        <f>($AK$3+(N12+W12)*12*7.57%)*SUM(Fasering!$D$5:$D$10)</f>
        <v>1708.3211894721144</v>
      </c>
      <c r="AN12" s="86">
        <f>($AK$3+(O12+X12)*12*7.57%)*SUM(Fasering!$D$5:$D$11)</f>
        <v>2043.4400679455002</v>
      </c>
      <c r="AO12" s="5">
        <f>($AK$3+(I12+AA12)*12*7.57%)*SUM(Fasering!$D$5)</f>
        <v>0</v>
      </c>
      <c r="AP12" s="9">
        <f>($AK$3+(J12+AB12)*12*7.57%)*SUM(Fasering!$D$5:$D$6)</f>
        <v>476.74582218650795</v>
      </c>
      <c r="AQ12" s="9">
        <f>($AK$3+(K12+AC12)*12*7.57%)*SUM(Fasering!$D$5:$D$7)</f>
        <v>762.7501105025018</v>
      </c>
      <c r="AR12" s="9">
        <f>($AK$3+(L12+AD12)*12*7.57%)*SUM(Fasering!$D$5:$D$8)</f>
        <v>1057.8439289330845</v>
      </c>
      <c r="AS12" s="9">
        <f>($AK$3+(M12+AE12)*12*7.57%)*SUM(Fasering!$D$5:$D$9)</f>
        <v>1362.0272774782559</v>
      </c>
      <c r="AT12" s="9">
        <f>($AK$3+(N12+AF12)*12*7.57%)*SUM(Fasering!$D$5:$D$10)</f>
        <v>1674.5857212555456</v>
      </c>
      <c r="AU12" s="86">
        <f>($AK$3+(O12+AG12)*12*7.57%)*SUM(Fasering!$D$5:$D$11)</f>
        <v>1996.9276966579005</v>
      </c>
    </row>
    <row r="13" spans="1:47" x14ac:dyDescent="0.3">
      <c r="A13" s="32">
        <f t="shared" si="7"/>
        <v>3</v>
      </c>
      <c r="B13" s="129">
        <v>18486.04</v>
      </c>
      <c r="C13" s="130"/>
      <c r="D13" s="129">
        <f t="shared" si="0"/>
        <v>24880.361236000004</v>
      </c>
      <c r="E13" s="131">
        <f t="shared" si="1"/>
        <v>616.7680444423512</v>
      </c>
      <c r="F13" s="134">
        <f t="shared" si="2"/>
        <v>2073.3634363333335</v>
      </c>
      <c r="G13" s="135">
        <f t="shared" si="8"/>
        <v>51.397337036862595</v>
      </c>
      <c r="H13" s="63">
        <f>'L4'!$H$10</f>
        <v>1707.89</v>
      </c>
      <c r="I13" s="63">
        <f>GEW!$E$12+($F13-GEW!$E$12)*SUM(Fasering!$D$5)</f>
        <v>1821.9627753333334</v>
      </c>
      <c r="J13" s="63">
        <f>GEW!$E$12+($F13-GEW!$E$12)*SUM(Fasering!$D$5:$D$6)</f>
        <v>1886.9658585455529</v>
      </c>
      <c r="K13" s="63">
        <f>GEW!$E$12+($F13-GEW!$E$12)*SUM(Fasering!$D$5:$D$7)</f>
        <v>1924.2621426012936</v>
      </c>
      <c r="L13" s="63">
        <f>GEW!$E$12+($F13-GEW!$E$12)*SUM(Fasering!$D$5:$D$8)</f>
        <v>1961.5584266570343</v>
      </c>
      <c r="M13" s="63">
        <f>GEW!$E$12+($F13-GEW!$E$12)*SUM(Fasering!$D$5:$D$9)</f>
        <v>1998.8547107127747</v>
      </c>
      <c r="N13" s="63">
        <f>GEW!$E$12+($F13-GEW!$E$12)*SUM(Fasering!$D$5:$D$10)</f>
        <v>2036.0671522775929</v>
      </c>
      <c r="O13" s="76">
        <f>GEW!$E$12+($F13-GEW!$E$12)*SUM(Fasering!$D$5:$D$11)</f>
        <v>2073.3634363333335</v>
      </c>
      <c r="P13" s="134">
        <f t="shared" si="3"/>
        <v>102.40392308333332</v>
      </c>
      <c r="Q13" s="135">
        <f t="shared" si="4"/>
        <v>2.538526944373519</v>
      </c>
      <c r="R13" s="45">
        <f>$P13*SUM(Fasering!$D$5)</f>
        <v>0</v>
      </c>
      <c r="S13" s="45">
        <f>$P13*SUM(Fasering!$D$5:$D$6)</f>
        <v>26.477936481812353</v>
      </c>
      <c r="T13" s="45">
        <f>$P13*SUM(Fasering!$D$5:$D$7)</f>
        <v>41.669964173967912</v>
      </c>
      <c r="U13" s="45">
        <f>$P13*SUM(Fasering!$D$5:$D$8)</f>
        <v>56.861991866123475</v>
      </c>
      <c r="V13" s="45">
        <f>$P13*SUM(Fasering!$D$5:$D$9)</f>
        <v>72.054019558279037</v>
      </c>
      <c r="W13" s="45">
        <f>$P13*SUM(Fasering!$D$5:$D$10)</f>
        <v>87.211895391177777</v>
      </c>
      <c r="X13" s="75">
        <f>$P13*SUM(Fasering!$D$5:$D$11)</f>
        <v>102.40392308333332</v>
      </c>
      <c r="Y13" s="134">
        <f t="shared" si="5"/>
        <v>51.201400749999998</v>
      </c>
      <c r="Z13" s="135">
        <f t="shared" si="6"/>
        <v>1.2692495705244682</v>
      </c>
      <c r="AA13" s="74">
        <f>$Y13*SUM(Fasering!$D$5)</f>
        <v>0</v>
      </c>
      <c r="AB13" s="45">
        <f>$Y13*SUM(Fasering!$D$5:$D$6)</f>
        <v>13.238823240542105</v>
      </c>
      <c r="AC13" s="45">
        <f>$Y13*SUM(Fasering!$D$5:$D$7)</f>
        <v>20.834753890954396</v>
      </c>
      <c r="AD13" s="45">
        <f>$Y13*SUM(Fasering!$D$5:$D$8)</f>
        <v>28.430684541366688</v>
      </c>
      <c r="AE13" s="45">
        <f>$Y13*SUM(Fasering!$D$5:$D$9)</f>
        <v>36.02661519177898</v>
      </c>
      <c r="AF13" s="45">
        <f>$Y13*SUM(Fasering!$D$5:$D$10)</f>
        <v>43.605470099587713</v>
      </c>
      <c r="AG13" s="75">
        <f>$Y13*SUM(Fasering!$D$5:$D$11)</f>
        <v>51.201400749999998</v>
      </c>
      <c r="AH13" s="5">
        <f>($AK$3+(I13+R13)*12*7.57%)*SUM(Fasering!$D$5)</f>
        <v>0</v>
      </c>
      <c r="AI13" s="9">
        <f>($AK$3+(J13+S13)*12*7.57%)*SUM(Fasering!$D$5:$D$6)</f>
        <v>484.42744078147274</v>
      </c>
      <c r="AJ13" s="9">
        <f>($AK$3+(K13+T13)*12*7.57%)*SUM(Fasering!$D$5:$D$7)</f>
        <v>781.7753758250675</v>
      </c>
      <c r="AK13" s="9">
        <f>($AK$3+(L13+U13)*12*7.57%)*SUM(Fasering!$D$5:$D$8)</f>
        <v>1093.2704581235414</v>
      </c>
      <c r="AL13" s="9">
        <f>($AK$3+(M13+V13)*12*7.57%)*SUM(Fasering!$D$5:$D$9)</f>
        <v>1418.9126876768944</v>
      </c>
      <c r="AM13" s="9">
        <f>($AK$3+(N13+W13)*12*7.57%)*SUM(Fasering!$D$5:$D$10)</f>
        <v>1757.9223481865731</v>
      </c>
      <c r="AN13" s="86">
        <f>($AK$3+(O13+X13)*12*7.57%)*SUM(Fasering!$D$5:$D$11)</f>
        <v>2111.8270692941005</v>
      </c>
      <c r="AO13" s="5">
        <f>($AK$3+(I13+AA13)*12*7.57%)*SUM(Fasering!$D$5)</f>
        <v>0</v>
      </c>
      <c r="AP13" s="9">
        <f>($AK$3+(J13+AB13)*12*7.57%)*SUM(Fasering!$D$5:$D$6)</f>
        <v>481.31784768290976</v>
      </c>
      <c r="AQ13" s="9">
        <f>($AK$3+(K13+AC13)*12*7.57%)*SUM(Fasering!$D$5:$D$7)</f>
        <v>774.07376541392853</v>
      </c>
      <c r="AR13" s="9">
        <f>($AK$3+(L13+AD13)*12*7.57%)*SUM(Fasering!$D$5:$D$8)</f>
        <v>1078.9294583310118</v>
      </c>
      <c r="AS13" s="9">
        <f>($AK$3+(M13+AE13)*12*7.57%)*SUM(Fasering!$D$5:$D$9)</f>
        <v>1395.8849264341593</v>
      </c>
      <c r="AT13" s="9">
        <f>($AK$3+(N13+AF13)*12*7.57%)*SUM(Fasering!$D$5:$D$10)</f>
        <v>1724.1868799700053</v>
      </c>
      <c r="AU13" s="86">
        <f>($AK$3+(O13+AG13)*12*7.57%)*SUM(Fasering!$D$5:$D$11)</f>
        <v>2065.3146980065007</v>
      </c>
    </row>
    <row r="14" spans="1:47" x14ac:dyDescent="0.3">
      <c r="A14" s="32">
        <f t="shared" si="7"/>
        <v>4</v>
      </c>
      <c r="B14" s="129">
        <v>19153.23</v>
      </c>
      <c r="C14" s="130"/>
      <c r="D14" s="129">
        <f t="shared" si="0"/>
        <v>25778.332257000002</v>
      </c>
      <c r="E14" s="131">
        <f t="shared" si="1"/>
        <v>639.02816459634266</v>
      </c>
      <c r="F14" s="134">
        <f t="shared" si="2"/>
        <v>2148.19435475</v>
      </c>
      <c r="G14" s="135">
        <f t="shared" si="8"/>
        <v>53.252347049695217</v>
      </c>
      <c r="H14" s="63">
        <f>'L4'!$H$10</f>
        <v>1707.89</v>
      </c>
      <c r="I14" s="63">
        <f>GEW!$E$12+($F14-GEW!$E$12)*SUM(Fasering!$D$5)</f>
        <v>1821.9627753333334</v>
      </c>
      <c r="J14" s="63">
        <f>GEW!$E$12+($F14-GEW!$E$12)*SUM(Fasering!$D$5:$D$6)</f>
        <v>1906.3144171266515</v>
      </c>
      <c r="K14" s="63">
        <f>GEW!$E$12+($F14-GEW!$E$12)*SUM(Fasering!$D$5:$D$7)</f>
        <v>1954.712164393819</v>
      </c>
      <c r="L14" s="63">
        <f>GEW!$E$12+($F14-GEW!$E$12)*SUM(Fasering!$D$5:$D$8)</f>
        <v>2003.1099116609867</v>
      </c>
      <c r="M14" s="63">
        <f>GEW!$E$12+($F14-GEW!$E$12)*SUM(Fasering!$D$5:$D$9)</f>
        <v>2051.5076589281543</v>
      </c>
      <c r="N14" s="63">
        <f>GEW!$E$12+($F14-GEW!$E$12)*SUM(Fasering!$D$5:$D$10)</f>
        <v>2099.7966074828323</v>
      </c>
      <c r="O14" s="76">
        <f>GEW!$E$12+($F14-GEW!$E$12)*SUM(Fasering!$D$5:$D$11)</f>
        <v>2148.19435475</v>
      </c>
      <c r="P14" s="134">
        <f t="shared" si="3"/>
        <v>102.40392308333332</v>
      </c>
      <c r="Q14" s="135">
        <f t="shared" si="4"/>
        <v>2.538526944373519</v>
      </c>
      <c r="R14" s="45">
        <f>$P14*SUM(Fasering!$D$5)</f>
        <v>0</v>
      </c>
      <c r="S14" s="45">
        <f>$P14*SUM(Fasering!$D$5:$D$6)</f>
        <v>26.477936481812353</v>
      </c>
      <c r="T14" s="45">
        <f>$P14*SUM(Fasering!$D$5:$D$7)</f>
        <v>41.669964173967912</v>
      </c>
      <c r="U14" s="45">
        <f>$P14*SUM(Fasering!$D$5:$D$8)</f>
        <v>56.861991866123475</v>
      </c>
      <c r="V14" s="45">
        <f>$P14*SUM(Fasering!$D$5:$D$9)</f>
        <v>72.054019558279037</v>
      </c>
      <c r="W14" s="45">
        <f>$P14*SUM(Fasering!$D$5:$D$10)</f>
        <v>87.211895391177777</v>
      </c>
      <c r="X14" s="75">
        <f>$P14*SUM(Fasering!$D$5:$D$11)</f>
        <v>102.40392308333332</v>
      </c>
      <c r="Y14" s="134">
        <f t="shared" si="5"/>
        <v>51.201400749999998</v>
      </c>
      <c r="Z14" s="135">
        <f t="shared" si="6"/>
        <v>1.2692495705244682</v>
      </c>
      <c r="AA14" s="74">
        <f>$Y14*SUM(Fasering!$D$5)</f>
        <v>0</v>
      </c>
      <c r="AB14" s="45">
        <f>$Y14*SUM(Fasering!$D$5:$D$6)</f>
        <v>13.238823240542105</v>
      </c>
      <c r="AC14" s="45">
        <f>$Y14*SUM(Fasering!$D$5:$D$7)</f>
        <v>20.834753890954396</v>
      </c>
      <c r="AD14" s="45">
        <f>$Y14*SUM(Fasering!$D$5:$D$8)</f>
        <v>28.430684541366688</v>
      </c>
      <c r="AE14" s="45">
        <f>$Y14*SUM(Fasering!$D$5:$D$9)</f>
        <v>36.02661519177898</v>
      </c>
      <c r="AF14" s="45">
        <f>$Y14*SUM(Fasering!$D$5:$D$10)</f>
        <v>43.605470099587713</v>
      </c>
      <c r="AG14" s="75">
        <f>$Y14*SUM(Fasering!$D$5:$D$11)</f>
        <v>51.201400749999998</v>
      </c>
      <c r="AH14" s="5">
        <f>($AK$3+(I14+R14)*12*7.57%)*SUM(Fasering!$D$5)</f>
        <v>0</v>
      </c>
      <c r="AI14" s="9">
        <f>($AK$3+(J14+S14)*12*7.57%)*SUM(Fasering!$D$5:$D$6)</f>
        <v>488.97201587003451</v>
      </c>
      <c r="AJ14" s="9">
        <f>($AK$3+(K14+T14)*12*7.57%)*SUM(Fasering!$D$5:$D$7)</f>
        <v>793.03104359473298</v>
      </c>
      <c r="AK14" s="9">
        <f>($AK$3+(L14+U14)*12*7.57%)*SUM(Fasering!$D$5:$D$8)</f>
        <v>1114.2293901562623</v>
      </c>
      <c r="AL14" s="9">
        <f>($AK$3+(M14+V14)*12*7.57%)*SUM(Fasering!$D$5:$D$9)</f>
        <v>1452.5670555546228</v>
      </c>
      <c r="AM14" s="9">
        <f>($AK$3+(N14+W14)*12*7.57%)*SUM(Fasering!$D$5:$D$10)</f>
        <v>1807.2257019047283</v>
      </c>
      <c r="AN14" s="86">
        <f>($AK$3+(O14+X14)*12*7.57%)*SUM(Fasering!$D$5:$D$11)</f>
        <v>2179.8034755838003</v>
      </c>
      <c r="AO14" s="5">
        <f>($AK$3+(I14+AA14)*12*7.57%)*SUM(Fasering!$D$5)</f>
        <v>0</v>
      </c>
      <c r="AP14" s="9">
        <f>($AK$3+(J14+AB14)*12*7.57%)*SUM(Fasering!$D$5:$D$6)</f>
        <v>485.86242277147164</v>
      </c>
      <c r="AQ14" s="9">
        <f>($AK$3+(K14+AC14)*12*7.57%)*SUM(Fasering!$D$5:$D$7)</f>
        <v>785.32943318359401</v>
      </c>
      <c r="AR14" s="9">
        <f>($AK$3+(L14+AD14)*12*7.57%)*SUM(Fasering!$D$5:$D$8)</f>
        <v>1099.8883903637327</v>
      </c>
      <c r="AS14" s="9">
        <f>($AK$3+(M14+AE14)*12*7.57%)*SUM(Fasering!$D$5:$D$9)</f>
        <v>1429.5392943118877</v>
      </c>
      <c r="AT14" s="9">
        <f>($AK$3+(N14+AF14)*12*7.57%)*SUM(Fasering!$D$5:$D$10)</f>
        <v>1773.4902336881603</v>
      </c>
      <c r="AU14" s="86">
        <f>($AK$3+(O14+AG14)*12*7.57%)*SUM(Fasering!$D$5:$D$11)</f>
        <v>2133.2911042962005</v>
      </c>
    </row>
    <row r="15" spans="1:47" x14ac:dyDescent="0.3">
      <c r="A15" s="32">
        <f t="shared" si="7"/>
        <v>5</v>
      </c>
      <c r="B15" s="129">
        <v>19157.259999999998</v>
      </c>
      <c r="C15" s="130"/>
      <c r="D15" s="129">
        <f t="shared" si="0"/>
        <v>25783.756234</v>
      </c>
      <c r="E15" s="131">
        <f t="shared" si="1"/>
        <v>639.16262147402449</v>
      </c>
      <c r="F15" s="134">
        <f t="shared" si="2"/>
        <v>2148.6463528333334</v>
      </c>
      <c r="G15" s="135">
        <f t="shared" si="8"/>
        <v>53.263551789502039</v>
      </c>
      <c r="H15" s="63">
        <f>'L4'!$H$10</f>
        <v>1707.89</v>
      </c>
      <c r="I15" s="63">
        <f>GEW!$E$12+($F15-GEW!$E$12)*SUM(Fasering!$D$5)</f>
        <v>1821.9627753333334</v>
      </c>
      <c r="J15" s="63">
        <f>GEW!$E$12+($F15-GEW!$E$12)*SUM(Fasering!$D$5:$D$6)</f>
        <v>1906.4312874200939</v>
      </c>
      <c r="K15" s="63">
        <f>GEW!$E$12+($F15-GEW!$E$12)*SUM(Fasering!$D$5:$D$7)</f>
        <v>1954.896090393645</v>
      </c>
      <c r="L15" s="63">
        <f>GEW!$E$12+($F15-GEW!$E$12)*SUM(Fasering!$D$5:$D$8)</f>
        <v>2003.3608933671962</v>
      </c>
      <c r="M15" s="63">
        <f>GEW!$E$12+($F15-GEW!$E$12)*SUM(Fasering!$D$5:$D$9)</f>
        <v>2051.8256963407475</v>
      </c>
      <c r="N15" s="63">
        <f>GEW!$E$12+($F15-GEW!$E$12)*SUM(Fasering!$D$5:$D$10)</f>
        <v>2100.1815498597821</v>
      </c>
      <c r="O15" s="76">
        <f>GEW!$E$12+($F15-GEW!$E$12)*SUM(Fasering!$D$5:$D$11)</f>
        <v>2148.6463528333334</v>
      </c>
      <c r="P15" s="134">
        <f t="shared" si="3"/>
        <v>102.40392308333332</v>
      </c>
      <c r="Q15" s="135">
        <f t="shared" si="4"/>
        <v>2.538526944373519</v>
      </c>
      <c r="R15" s="45">
        <f>$P15*SUM(Fasering!$D$5)</f>
        <v>0</v>
      </c>
      <c r="S15" s="45">
        <f>$P15*SUM(Fasering!$D$5:$D$6)</f>
        <v>26.477936481812353</v>
      </c>
      <c r="T15" s="45">
        <f>$P15*SUM(Fasering!$D$5:$D$7)</f>
        <v>41.669964173967912</v>
      </c>
      <c r="U15" s="45">
        <f>$P15*SUM(Fasering!$D$5:$D$8)</f>
        <v>56.861991866123475</v>
      </c>
      <c r="V15" s="45">
        <f>$P15*SUM(Fasering!$D$5:$D$9)</f>
        <v>72.054019558279037</v>
      </c>
      <c r="W15" s="45">
        <f>$P15*SUM(Fasering!$D$5:$D$10)</f>
        <v>87.211895391177777</v>
      </c>
      <c r="X15" s="75">
        <f>$P15*SUM(Fasering!$D$5:$D$11)</f>
        <v>102.40392308333332</v>
      </c>
      <c r="Y15" s="134">
        <f t="shared" si="5"/>
        <v>51.201400749999998</v>
      </c>
      <c r="Z15" s="135">
        <f t="shared" si="6"/>
        <v>1.2692495705244682</v>
      </c>
      <c r="AA15" s="74">
        <f>$Y15*SUM(Fasering!$D$5)</f>
        <v>0</v>
      </c>
      <c r="AB15" s="45">
        <f>$Y15*SUM(Fasering!$D$5:$D$6)</f>
        <v>13.238823240542105</v>
      </c>
      <c r="AC15" s="45">
        <f>$Y15*SUM(Fasering!$D$5:$D$7)</f>
        <v>20.834753890954396</v>
      </c>
      <c r="AD15" s="45">
        <f>$Y15*SUM(Fasering!$D$5:$D$8)</f>
        <v>28.430684541366688</v>
      </c>
      <c r="AE15" s="45">
        <f>$Y15*SUM(Fasering!$D$5:$D$9)</f>
        <v>36.02661519177898</v>
      </c>
      <c r="AF15" s="45">
        <f>$Y15*SUM(Fasering!$D$5:$D$10)</f>
        <v>43.605470099587713</v>
      </c>
      <c r="AG15" s="75">
        <f>$Y15*SUM(Fasering!$D$5:$D$11)</f>
        <v>51.201400749999998</v>
      </c>
      <c r="AH15" s="5">
        <f>($AK$3+(I15+R15)*12*7.57%)*SUM(Fasering!$D$5)</f>
        <v>0</v>
      </c>
      <c r="AI15" s="9">
        <f>($AK$3+(J15+S15)*12*7.57%)*SUM(Fasering!$D$5:$D$6)</f>
        <v>488.99946627787466</v>
      </c>
      <c r="AJ15" s="9">
        <f>($AK$3+(K15+T15)*12*7.57%)*SUM(Fasering!$D$5:$D$7)</f>
        <v>793.09903073649434</v>
      </c>
      <c r="AK15" s="9">
        <f>($AK$3+(L15+U15)*12*7.57%)*SUM(Fasering!$D$5:$D$8)</f>
        <v>1114.3559875214687</v>
      </c>
      <c r="AL15" s="9">
        <f>($AK$3+(M15+V15)*12*7.57%)*SUM(Fasering!$D$5:$D$9)</f>
        <v>1452.7703366327974</v>
      </c>
      <c r="AM15" s="9">
        <f>($AK$3+(N15+W15)*12*7.57%)*SUM(Fasering!$D$5:$D$10)</f>
        <v>1807.5235069010323</v>
      </c>
      <c r="AN15" s="86">
        <f>($AK$3+(O15+X15)*12*7.57%)*SUM(Fasering!$D$5:$D$11)</f>
        <v>2180.2140706426999</v>
      </c>
      <c r="AO15" s="5">
        <f>($AK$3+(I15+AA15)*12*7.57%)*SUM(Fasering!$D$5)</f>
        <v>0</v>
      </c>
      <c r="AP15" s="9">
        <f>($AK$3+(J15+AB15)*12*7.57%)*SUM(Fasering!$D$5:$D$6)</f>
        <v>485.88987317931179</v>
      </c>
      <c r="AQ15" s="9">
        <f>($AK$3+(K15+AC15)*12*7.57%)*SUM(Fasering!$D$5:$D$7)</f>
        <v>785.39742032535537</v>
      </c>
      <c r="AR15" s="9">
        <f>($AK$3+(L15+AD15)*12*7.57%)*SUM(Fasering!$D$5:$D$8)</f>
        <v>1100.0149877289389</v>
      </c>
      <c r="AS15" s="9">
        <f>($AK$3+(M15+AE15)*12*7.57%)*SUM(Fasering!$D$5:$D$9)</f>
        <v>1429.7425753900623</v>
      </c>
      <c r="AT15" s="9">
        <f>($AK$3+(N15+AF15)*12*7.57%)*SUM(Fasering!$D$5:$D$10)</f>
        <v>1773.7880386844643</v>
      </c>
      <c r="AU15" s="86">
        <f>($AK$3+(O15+AG15)*12*7.57%)*SUM(Fasering!$D$5:$D$11)</f>
        <v>2133.7016993551001</v>
      </c>
    </row>
    <row r="16" spans="1:47" x14ac:dyDescent="0.3">
      <c r="A16" s="32">
        <f t="shared" si="7"/>
        <v>6</v>
      </c>
      <c r="B16" s="129">
        <v>20108.48</v>
      </c>
      <c r="C16" s="130"/>
      <c r="D16" s="129">
        <f t="shared" si="0"/>
        <v>27064.003232000003</v>
      </c>
      <c r="E16" s="131">
        <f t="shared" si="1"/>
        <v>670.89911556548236</v>
      </c>
      <c r="F16" s="129">
        <f t="shared" si="2"/>
        <v>2255.333602666667</v>
      </c>
      <c r="G16" s="131">
        <f t="shared" si="8"/>
        <v>55.908259630456868</v>
      </c>
      <c r="H16" s="63">
        <f>'L4'!$H$10</f>
        <v>1707.89</v>
      </c>
      <c r="I16" s="63">
        <f>GEW!$E$12+($F16-GEW!$E$12)*SUM(Fasering!$D$5)</f>
        <v>1821.9627753333334</v>
      </c>
      <c r="J16" s="63">
        <f>GEW!$E$12+($F16-GEW!$E$12)*SUM(Fasering!$D$5:$D$6)</f>
        <v>1934.0167366826915</v>
      </c>
      <c r="K16" s="63">
        <f>GEW!$E$12+($F16-GEW!$E$12)*SUM(Fasering!$D$5:$D$7)</f>
        <v>1998.3090158413979</v>
      </c>
      <c r="L16" s="63">
        <f>GEW!$E$12+($F16-GEW!$E$12)*SUM(Fasering!$D$5:$D$8)</f>
        <v>2062.6012950001045</v>
      </c>
      <c r="M16" s="63">
        <f>GEW!$E$12+($F16-GEW!$E$12)*SUM(Fasering!$D$5:$D$9)</f>
        <v>2126.8935741588111</v>
      </c>
      <c r="N16" s="63">
        <f>GEW!$E$12+($F16-GEW!$E$12)*SUM(Fasering!$D$5:$D$10)</f>
        <v>2191.0413235079604</v>
      </c>
      <c r="O16" s="76">
        <f>GEW!$E$12+($F16-GEW!$E$12)*SUM(Fasering!$D$5:$D$11)</f>
        <v>2255.333602666667</v>
      </c>
      <c r="P16" s="134">
        <f t="shared" si="3"/>
        <v>86.669230499999969</v>
      </c>
      <c r="Q16" s="135">
        <f t="shared" si="4"/>
        <v>2.1484741038029336</v>
      </c>
      <c r="R16" s="45">
        <f>$P16*SUM(Fasering!$D$5)</f>
        <v>0</v>
      </c>
      <c r="S16" s="45">
        <f>$P16*SUM(Fasering!$D$5:$D$6)</f>
        <v>22.409516266667769</v>
      </c>
      <c r="T16" s="45">
        <f>$P16*SUM(Fasering!$D$5:$D$7)</f>
        <v>35.267239976552752</v>
      </c>
      <c r="U16" s="45">
        <f>$P16*SUM(Fasering!$D$5:$D$8)</f>
        <v>48.124963686437731</v>
      </c>
      <c r="V16" s="45">
        <f>$P16*SUM(Fasering!$D$5:$D$9)</f>
        <v>60.98268739632271</v>
      </c>
      <c r="W16" s="45">
        <f>$P16*SUM(Fasering!$D$5:$D$10)</f>
        <v>73.811506790115004</v>
      </c>
      <c r="X16" s="75">
        <f>$P16*SUM(Fasering!$D$5:$D$11)</f>
        <v>86.669230499999969</v>
      </c>
      <c r="Y16" s="134">
        <f t="shared" si="5"/>
        <v>35.468951333333287</v>
      </c>
      <c r="Z16" s="135">
        <f t="shared" si="6"/>
        <v>0.8792523366030478</v>
      </c>
      <c r="AA16" s="74">
        <f>$Y16*SUM(Fasering!$D$5)</f>
        <v>0</v>
      </c>
      <c r="AB16" s="45">
        <f>$Y16*SUM(Fasering!$D$5:$D$6)</f>
        <v>9.1709830268538042</v>
      </c>
      <c r="AC16" s="45">
        <f>$Y16*SUM(Fasering!$D$5:$D$7)</f>
        <v>14.432942477657468</v>
      </c>
      <c r="AD16" s="45">
        <f>$Y16*SUM(Fasering!$D$5:$D$8)</f>
        <v>19.694901928461132</v>
      </c>
      <c r="AE16" s="45">
        <f>$Y16*SUM(Fasering!$D$5:$D$9)</f>
        <v>24.956861379264794</v>
      </c>
      <c r="AF16" s="45">
        <f>$Y16*SUM(Fasering!$D$5:$D$10)</f>
        <v>30.206991882529628</v>
      </c>
      <c r="AG16" s="75">
        <f>$Y16*SUM(Fasering!$D$5:$D$11)</f>
        <v>35.468951333333287</v>
      </c>
      <c r="AH16" s="5">
        <f>($AK$3+(I16+R16)*12*7.57%)*SUM(Fasering!$D$5)</f>
        <v>0</v>
      </c>
      <c r="AI16" s="9">
        <f>($AK$3+(J16+S16)*12*7.57%)*SUM(Fasering!$D$5:$D$6)</f>
        <v>494.52312861778893</v>
      </c>
      <c r="AJ16" s="9">
        <f>($AK$3+(K16+T16)*12*7.57%)*SUM(Fasering!$D$5:$D$7)</f>
        <v>806.77962946317609</v>
      </c>
      <c r="AK16" s="9">
        <f>($AK$3+(L16+U16)*12*7.57%)*SUM(Fasering!$D$5:$D$8)</f>
        <v>1139.8303302923355</v>
      </c>
      <c r="AL16" s="9">
        <f>($AK$3+(M16+V16)*12*7.57%)*SUM(Fasering!$D$5:$D$9)</f>
        <v>1493.6752311052669</v>
      </c>
      <c r="AM16" s="9">
        <f>($AK$3+(N16+W16)*12*7.57%)*SUM(Fasering!$D$5:$D$10)</f>
        <v>1867.4488184774407</v>
      </c>
      <c r="AN16" s="86">
        <f>($AK$3+(O16+X16)*12*7.57%)*SUM(Fasering!$D$5:$D$11)</f>
        <v>2262.8353736486006</v>
      </c>
      <c r="AO16" s="5">
        <f>($AK$3+(I16+AA16)*12*7.57%)*SUM(Fasering!$D$5)</f>
        <v>0</v>
      </c>
      <c r="AP16" s="9">
        <f>($AK$3+(J16+AB16)*12*7.57%)*SUM(Fasering!$D$5:$D$6)</f>
        <v>491.4136717495378</v>
      </c>
      <c r="AQ16" s="9">
        <f>($AK$3+(K16+AC16)*12*7.57%)*SUM(Fasering!$D$5:$D$7)</f>
        <v>799.07835645720741</v>
      </c>
      <c r="AR16" s="9">
        <f>($AK$3+(L16+AD16)*12*7.57%)*SUM(Fasering!$D$5:$D$8)</f>
        <v>1125.4899587745711</v>
      </c>
      <c r="AS16" s="9">
        <f>($AK$3+(M16+AE16)*12*7.57%)*SUM(Fasering!$D$5:$D$9)</f>
        <v>1470.6484787016291</v>
      </c>
      <c r="AT16" s="9">
        <f>($AK$3+(N16+AF16)*12*7.57%)*SUM(Fasering!$D$5:$D$10)</f>
        <v>1833.7148282013004</v>
      </c>
      <c r="AU16" s="86">
        <f>($AK$3+(O16+AG16)*12*7.57%)*SUM(Fasering!$D$5:$D$11)</f>
        <v>2216.3250400536008</v>
      </c>
    </row>
    <row r="17" spans="1:47" x14ac:dyDescent="0.3">
      <c r="A17" s="32">
        <f t="shared" si="7"/>
        <v>7</v>
      </c>
      <c r="B17" s="129">
        <v>20116.03</v>
      </c>
      <c r="C17" s="130"/>
      <c r="D17" s="129">
        <f t="shared" si="0"/>
        <v>27074.164777000002</v>
      </c>
      <c r="E17" s="131">
        <f t="shared" si="1"/>
        <v>671.15101368620151</v>
      </c>
      <c r="F17" s="129">
        <f t="shared" si="2"/>
        <v>2256.1803980833333</v>
      </c>
      <c r="G17" s="131">
        <f t="shared" si="8"/>
        <v>55.92925114051679</v>
      </c>
      <c r="H17" s="63">
        <f>'L4'!$H$10</f>
        <v>1707.89</v>
      </c>
      <c r="I17" s="63">
        <f>GEW!$E$12+($F17-GEW!$E$12)*SUM(Fasering!$D$5)</f>
        <v>1821.9627753333334</v>
      </c>
      <c r="J17" s="63">
        <f>GEW!$E$12+($F17-GEW!$E$12)*SUM(Fasering!$D$5:$D$6)</f>
        <v>1934.2356872324408</v>
      </c>
      <c r="K17" s="63">
        <f>GEW!$E$12+($F17-GEW!$E$12)*SUM(Fasering!$D$5:$D$7)</f>
        <v>1998.6535918460345</v>
      </c>
      <c r="L17" s="63">
        <f>GEW!$E$12+($F17-GEW!$E$12)*SUM(Fasering!$D$5:$D$8)</f>
        <v>2063.0714964596282</v>
      </c>
      <c r="M17" s="63">
        <f>GEW!$E$12+($F17-GEW!$E$12)*SUM(Fasering!$D$5:$D$9)</f>
        <v>2127.4894010732219</v>
      </c>
      <c r="N17" s="63">
        <f>GEW!$E$12+($F17-GEW!$E$12)*SUM(Fasering!$D$5:$D$10)</f>
        <v>2191.7624934697396</v>
      </c>
      <c r="O17" s="76">
        <f>GEW!$E$12+($F17-GEW!$E$12)*SUM(Fasering!$D$5:$D$11)</f>
        <v>2256.1803980833333</v>
      </c>
      <c r="P17" s="134">
        <f t="shared" si="3"/>
        <v>85.822435083333374</v>
      </c>
      <c r="Q17" s="135">
        <f t="shared" si="4"/>
        <v>2.1274825937430033</v>
      </c>
      <c r="R17" s="45">
        <f>$P17*SUM(Fasering!$D$5)</f>
        <v>0</v>
      </c>
      <c r="S17" s="45">
        <f>$P17*SUM(Fasering!$D$5:$D$6)</f>
        <v>22.1905657169184</v>
      </c>
      <c r="T17" s="45">
        <f>$P17*SUM(Fasering!$D$5:$D$7)</f>
        <v>34.922663971916066</v>
      </c>
      <c r="U17" s="45">
        <f>$P17*SUM(Fasering!$D$5:$D$8)</f>
        <v>47.654762226913732</v>
      </c>
      <c r="V17" s="45">
        <f>$P17*SUM(Fasering!$D$5:$D$9)</f>
        <v>60.386860481911398</v>
      </c>
      <c r="W17" s="45">
        <f>$P17*SUM(Fasering!$D$5:$D$10)</f>
        <v>73.090336828335722</v>
      </c>
      <c r="X17" s="75">
        <f>$P17*SUM(Fasering!$D$5:$D$11)</f>
        <v>85.822435083333374</v>
      </c>
      <c r="Y17" s="134">
        <f t="shared" si="5"/>
        <v>34.622155916666699</v>
      </c>
      <c r="Z17" s="135">
        <f t="shared" si="6"/>
        <v>0.85826082654311731</v>
      </c>
      <c r="AA17" s="74">
        <f>$Y17*SUM(Fasering!$D$5)</f>
        <v>0</v>
      </c>
      <c r="AB17" s="45">
        <f>$Y17*SUM(Fasering!$D$5:$D$6)</f>
        <v>8.9520324771044368</v>
      </c>
      <c r="AC17" s="45">
        <f>$Y17*SUM(Fasering!$D$5:$D$7)</f>
        <v>14.088366473020786</v>
      </c>
      <c r="AD17" s="45">
        <f>$Y17*SUM(Fasering!$D$5:$D$8)</f>
        <v>19.224700468937137</v>
      </c>
      <c r="AE17" s="45">
        <f>$Y17*SUM(Fasering!$D$5:$D$9)</f>
        <v>24.361034464853486</v>
      </c>
      <c r="AF17" s="45">
        <f>$Y17*SUM(Fasering!$D$5:$D$10)</f>
        <v>29.485821920750354</v>
      </c>
      <c r="AG17" s="75">
        <f>$Y17*SUM(Fasering!$D$5:$D$11)</f>
        <v>34.622155916666699</v>
      </c>
      <c r="AH17" s="5">
        <f>($AK$3+(I17+R17)*12*7.57%)*SUM(Fasering!$D$5)</f>
        <v>0</v>
      </c>
      <c r="AI17" s="9">
        <f>($AK$3+(J17+S17)*12*7.57%)*SUM(Fasering!$D$5:$D$6)</f>
        <v>494.52312861778893</v>
      </c>
      <c r="AJ17" s="9">
        <f>($AK$3+(K17+T17)*12*7.57%)*SUM(Fasering!$D$5:$D$7)</f>
        <v>806.77962946317609</v>
      </c>
      <c r="AK17" s="9">
        <f>($AK$3+(L17+U17)*12*7.57%)*SUM(Fasering!$D$5:$D$8)</f>
        <v>1139.8303302923352</v>
      </c>
      <c r="AL17" s="9">
        <f>($AK$3+(M17+V17)*12*7.57%)*SUM(Fasering!$D$5:$D$9)</f>
        <v>1493.6752311052662</v>
      </c>
      <c r="AM17" s="9">
        <f>($AK$3+(N17+W17)*12*7.57%)*SUM(Fasering!$D$5:$D$10)</f>
        <v>1867.4488184774407</v>
      </c>
      <c r="AN17" s="86">
        <f>($AK$3+(O17+X17)*12*7.57%)*SUM(Fasering!$D$5:$D$11)</f>
        <v>2262.8353736486001</v>
      </c>
      <c r="AO17" s="5">
        <f>($AK$3+(I17+AA17)*12*7.57%)*SUM(Fasering!$D$5)</f>
        <v>0</v>
      </c>
      <c r="AP17" s="9">
        <f>($AK$3+(J17+AB17)*12*7.57%)*SUM(Fasering!$D$5:$D$6)</f>
        <v>491.4136717495378</v>
      </c>
      <c r="AQ17" s="9">
        <f>($AK$3+(K17+AC17)*12*7.57%)*SUM(Fasering!$D$5:$D$7)</f>
        <v>799.07835645720741</v>
      </c>
      <c r="AR17" s="9">
        <f>($AK$3+(L17+AD17)*12*7.57%)*SUM(Fasering!$D$5:$D$8)</f>
        <v>1125.4899587745708</v>
      </c>
      <c r="AS17" s="9">
        <f>($AK$3+(M17+AE17)*12*7.57%)*SUM(Fasering!$D$5:$D$9)</f>
        <v>1470.6484787016288</v>
      </c>
      <c r="AT17" s="9">
        <f>($AK$3+(N17+AF17)*12*7.57%)*SUM(Fasering!$D$5:$D$10)</f>
        <v>1833.7148282013004</v>
      </c>
      <c r="AU17" s="86">
        <f>($AK$3+(O17+AG17)*12*7.57%)*SUM(Fasering!$D$5:$D$11)</f>
        <v>2216.3250400536003</v>
      </c>
    </row>
    <row r="18" spans="1:47" x14ac:dyDescent="0.3">
      <c r="A18" s="32">
        <f t="shared" si="7"/>
        <v>8</v>
      </c>
      <c r="B18" s="129">
        <v>21066.97</v>
      </c>
      <c r="C18" s="130"/>
      <c r="D18" s="129">
        <f t="shared" si="0"/>
        <v>28354.034923000003</v>
      </c>
      <c r="E18" s="131">
        <f t="shared" si="1"/>
        <v>702.87816586059967</v>
      </c>
      <c r="F18" s="129">
        <f t="shared" si="2"/>
        <v>2362.8362435833337</v>
      </c>
      <c r="G18" s="131">
        <f t="shared" si="8"/>
        <v>58.573180488383308</v>
      </c>
      <c r="H18" s="63">
        <f>'L4'!$H$10</f>
        <v>1707.89</v>
      </c>
      <c r="I18" s="63">
        <f>GEW!$E$12+($F18-GEW!$E$12)*SUM(Fasering!$D$5)</f>
        <v>1821.9627753333334</v>
      </c>
      <c r="J18" s="63">
        <f>GEW!$E$12+($F18-GEW!$E$12)*SUM(Fasering!$D$5:$D$6)</f>
        <v>1961.8130164746506</v>
      </c>
      <c r="K18" s="63">
        <f>GEW!$E$12+($F18-GEW!$E$12)*SUM(Fasering!$D$5:$D$7)</f>
        <v>2042.0537383161322</v>
      </c>
      <c r="L18" s="63">
        <f>GEW!$E$12+($F18-GEW!$E$12)*SUM(Fasering!$D$5:$D$8)</f>
        <v>2122.2944601576137</v>
      </c>
      <c r="M18" s="63">
        <f>GEW!$E$12+($F18-GEW!$E$12)*SUM(Fasering!$D$5:$D$9)</f>
        <v>2202.5351819990956</v>
      </c>
      <c r="N18" s="63">
        <f>GEW!$E$12+($F18-GEW!$E$12)*SUM(Fasering!$D$5:$D$10)</f>
        <v>2282.5955217418523</v>
      </c>
      <c r="O18" s="76">
        <f>GEW!$E$12+($F18-GEW!$E$12)*SUM(Fasering!$D$5:$D$11)</f>
        <v>2362.8362435833337</v>
      </c>
      <c r="P18" s="134">
        <f t="shared" si="3"/>
        <v>51.201400749999998</v>
      </c>
      <c r="Q18" s="135">
        <f t="shared" si="4"/>
        <v>1.2692495705244682</v>
      </c>
      <c r="R18" s="45">
        <f>$P18*SUM(Fasering!$D$5)</f>
        <v>0</v>
      </c>
      <c r="S18" s="45">
        <f>$P18*SUM(Fasering!$D$5:$D$6)</f>
        <v>13.238823240542105</v>
      </c>
      <c r="T18" s="45">
        <f>$P18*SUM(Fasering!$D$5:$D$7)</f>
        <v>20.834753890954396</v>
      </c>
      <c r="U18" s="45">
        <f>$P18*SUM(Fasering!$D$5:$D$8)</f>
        <v>28.430684541366688</v>
      </c>
      <c r="V18" s="45">
        <f>$P18*SUM(Fasering!$D$5:$D$9)</f>
        <v>36.02661519177898</v>
      </c>
      <c r="W18" s="45">
        <f>$P18*SUM(Fasering!$D$5:$D$10)</f>
        <v>43.605470099587713</v>
      </c>
      <c r="X18" s="75">
        <f>$P18*SUM(Fasering!$D$5:$D$11)</f>
        <v>51.201400749999998</v>
      </c>
      <c r="Y18" s="134">
        <f t="shared" si="5"/>
        <v>25.601261166666667</v>
      </c>
      <c r="Z18" s="135">
        <f t="shared" si="6"/>
        <v>0.63463868692452552</v>
      </c>
      <c r="AA18" s="74">
        <f>$Y18*SUM(Fasering!$D$5)</f>
        <v>0</v>
      </c>
      <c r="AB18" s="45">
        <f>$Y18*SUM(Fasering!$D$5:$D$6)</f>
        <v>6.6195566206351257</v>
      </c>
      <c r="AC18" s="45">
        <f>$Y18*SUM(Fasering!$D$5:$D$7)</f>
        <v>10.41760514150676</v>
      </c>
      <c r="AD18" s="45">
        <f>$Y18*SUM(Fasering!$D$5:$D$8)</f>
        <v>14.215653662378395</v>
      </c>
      <c r="AE18" s="45">
        <f>$Y18*SUM(Fasering!$D$5:$D$9)</f>
        <v>18.013702183250029</v>
      </c>
      <c r="AF18" s="45">
        <f>$Y18*SUM(Fasering!$D$5:$D$10)</f>
        <v>21.803212645795035</v>
      </c>
      <c r="AG18" s="75">
        <f>$Y18*SUM(Fasering!$D$5:$D$11)</f>
        <v>25.601261166666667</v>
      </c>
      <c r="AH18" s="5">
        <f>($AK$3+(I18+R18)*12*7.57%)*SUM(Fasering!$D$5)</f>
        <v>0</v>
      </c>
      <c r="AI18" s="9">
        <f>($AK$3+(J18+S18)*12*7.57%)*SUM(Fasering!$D$5:$D$6)</f>
        <v>498.89789262261451</v>
      </c>
      <c r="AJ18" s="9">
        <f>($AK$3+(K18+T18)*12*7.57%)*SUM(Fasering!$D$5:$D$7)</f>
        <v>817.61472168839737</v>
      </c>
      <c r="AK18" s="9">
        <f>($AK$3+(L18+U18)*12*7.57%)*SUM(Fasering!$D$5:$D$8)</f>
        <v>1160.0061178301216</v>
      </c>
      <c r="AL18" s="9">
        <f>($AK$3+(M18+V18)*12*7.57%)*SUM(Fasering!$D$5:$D$9)</f>
        <v>1526.0720810477869</v>
      </c>
      <c r="AM18" s="9">
        <f>($AK$3+(N18+W18)*12*7.57%)*SUM(Fasering!$D$5:$D$10)</f>
        <v>1914.9099194517098</v>
      </c>
      <c r="AN18" s="86">
        <f>($AK$3+(O18+X18)*12*7.57%)*SUM(Fasering!$D$5:$D$11)</f>
        <v>2328.2717961124008</v>
      </c>
      <c r="AO18" s="5">
        <f>($AK$3+(I18+AA18)*12*7.57%)*SUM(Fasering!$D$5)</f>
        <v>0</v>
      </c>
      <c r="AP18" s="9">
        <f>($AK$3+(J18+AB18)*12*7.57%)*SUM(Fasering!$D$5:$D$6)</f>
        <v>497.34316418848908</v>
      </c>
      <c r="AQ18" s="9">
        <f>($AK$3+(K18+AC18)*12*7.57%)*SUM(Fasering!$D$5:$D$7)</f>
        <v>813.76408518541302</v>
      </c>
      <c r="AR18" s="9">
        <f>($AK$3+(L18+AD18)*12*7.57%)*SUM(Fasering!$D$5:$D$8)</f>
        <v>1152.8359320712395</v>
      </c>
      <c r="AS18" s="9">
        <f>($AK$3+(M18+AE18)*12*7.57%)*SUM(Fasering!$D$5:$D$9)</f>
        <v>1514.5587048459679</v>
      </c>
      <c r="AT18" s="9">
        <f>($AK$3+(N18+AF18)*12*7.57%)*SUM(Fasering!$D$5:$D$10)</f>
        <v>1898.04292431364</v>
      </c>
      <c r="AU18" s="86">
        <f>($AK$3+(O18+AG18)*12*7.57%)*SUM(Fasering!$D$5:$D$11)</f>
        <v>2305.0166293149005</v>
      </c>
    </row>
    <row r="19" spans="1:47" x14ac:dyDescent="0.3">
      <c r="A19" s="32">
        <f t="shared" si="7"/>
        <v>9</v>
      </c>
      <c r="B19" s="129">
        <v>21077.29</v>
      </c>
      <c r="C19" s="130"/>
      <c r="D19" s="129">
        <f t="shared" si="0"/>
        <v>28367.924611000002</v>
      </c>
      <c r="E19" s="131">
        <f t="shared" si="1"/>
        <v>703.22248223223164</v>
      </c>
      <c r="F19" s="129">
        <f t="shared" si="2"/>
        <v>2363.9937175833334</v>
      </c>
      <c r="G19" s="131">
        <f t="shared" si="8"/>
        <v>58.601873519352637</v>
      </c>
      <c r="H19" s="63">
        <f>'L4'!$H$10</f>
        <v>1707.89</v>
      </c>
      <c r="I19" s="63">
        <f>GEW!$E$12+($F19-GEW!$E$12)*SUM(Fasering!$D$5)</f>
        <v>1821.9627753333334</v>
      </c>
      <c r="J19" s="63">
        <f>GEW!$E$12+($F19-GEW!$E$12)*SUM(Fasering!$D$5:$D$6)</f>
        <v>1962.112297226096</v>
      </c>
      <c r="K19" s="63">
        <f>GEW!$E$12+($F19-GEW!$E$12)*SUM(Fasering!$D$5:$D$7)</f>
        <v>2042.5247349211454</v>
      </c>
      <c r="L19" s="63">
        <f>GEW!$E$12+($F19-GEW!$E$12)*SUM(Fasering!$D$5:$D$8)</f>
        <v>2122.9371726161949</v>
      </c>
      <c r="M19" s="63">
        <f>GEW!$E$12+($F19-GEW!$E$12)*SUM(Fasering!$D$5:$D$9)</f>
        <v>2203.3496103112443</v>
      </c>
      <c r="N19" s="63">
        <f>GEW!$E$12+($F19-GEW!$E$12)*SUM(Fasering!$D$5:$D$10)</f>
        <v>2283.5812798882839</v>
      </c>
      <c r="O19" s="76">
        <f>GEW!$E$12+($F19-GEW!$E$12)*SUM(Fasering!$D$5:$D$11)</f>
        <v>2363.9937175833334</v>
      </c>
      <c r="P19" s="134">
        <f t="shared" si="3"/>
        <v>51.201400749999998</v>
      </c>
      <c r="Q19" s="135">
        <f t="shared" si="4"/>
        <v>1.2692495705244682</v>
      </c>
      <c r="R19" s="45">
        <f>$P19*SUM(Fasering!$D$5)</f>
        <v>0</v>
      </c>
      <c r="S19" s="45">
        <f>$P19*SUM(Fasering!$D$5:$D$6)</f>
        <v>13.238823240542105</v>
      </c>
      <c r="T19" s="45">
        <f>$P19*SUM(Fasering!$D$5:$D$7)</f>
        <v>20.834753890954396</v>
      </c>
      <c r="U19" s="45">
        <f>$P19*SUM(Fasering!$D$5:$D$8)</f>
        <v>28.430684541366688</v>
      </c>
      <c r="V19" s="45">
        <f>$P19*SUM(Fasering!$D$5:$D$9)</f>
        <v>36.02661519177898</v>
      </c>
      <c r="W19" s="45">
        <f>$P19*SUM(Fasering!$D$5:$D$10)</f>
        <v>43.605470099587713</v>
      </c>
      <c r="X19" s="75">
        <f>$P19*SUM(Fasering!$D$5:$D$11)</f>
        <v>51.201400749999998</v>
      </c>
      <c r="Y19" s="134">
        <f t="shared" si="5"/>
        <v>25.601261166666667</v>
      </c>
      <c r="Z19" s="135">
        <f t="shared" si="6"/>
        <v>0.63463868692452552</v>
      </c>
      <c r="AA19" s="74">
        <f>$Y19*SUM(Fasering!$D$5)</f>
        <v>0</v>
      </c>
      <c r="AB19" s="45">
        <f>$Y19*SUM(Fasering!$D$5:$D$6)</f>
        <v>6.6195566206351257</v>
      </c>
      <c r="AC19" s="45">
        <f>$Y19*SUM(Fasering!$D$5:$D$7)</f>
        <v>10.41760514150676</v>
      </c>
      <c r="AD19" s="45">
        <f>$Y19*SUM(Fasering!$D$5:$D$8)</f>
        <v>14.215653662378395</v>
      </c>
      <c r="AE19" s="45">
        <f>$Y19*SUM(Fasering!$D$5:$D$9)</f>
        <v>18.013702183250029</v>
      </c>
      <c r="AF19" s="45">
        <f>$Y19*SUM(Fasering!$D$5:$D$10)</f>
        <v>21.803212645795035</v>
      </c>
      <c r="AG19" s="75">
        <f>$Y19*SUM(Fasering!$D$5:$D$11)</f>
        <v>25.601261166666667</v>
      </c>
      <c r="AH19" s="5">
        <f>($AK$3+(I19+R19)*12*7.57%)*SUM(Fasering!$D$5)</f>
        <v>0</v>
      </c>
      <c r="AI19" s="9">
        <f>($AK$3+(J19+S19)*12*7.57%)*SUM(Fasering!$D$5:$D$6)</f>
        <v>498.96818746353534</v>
      </c>
      <c r="AJ19" s="9">
        <f>($AK$3+(K19+T19)*12*7.57%)*SUM(Fasering!$D$5:$D$7)</f>
        <v>817.78882275613364</v>
      </c>
      <c r="AK19" s="9">
        <f>($AK$3+(L19+U19)*12*7.57%)*SUM(Fasering!$D$5:$D$8)</f>
        <v>1160.3303076090115</v>
      </c>
      <c r="AL19" s="9">
        <f>($AK$3+(M19+V19)*12*7.57%)*SUM(Fasering!$D$5:$D$9)</f>
        <v>1526.592642022169</v>
      </c>
      <c r="AM19" s="9">
        <f>($AK$3+(N19+W19)*12*7.57%)*SUM(Fasering!$D$5:$D$10)</f>
        <v>1915.6725367127165</v>
      </c>
      <c r="AN19" s="86">
        <f>($AK$3+(O19+X19)*12*7.57%)*SUM(Fasering!$D$5:$D$11)</f>
        <v>2329.3232454940007</v>
      </c>
      <c r="AO19" s="5">
        <f>($AK$3+(I19+AA19)*12*7.57%)*SUM(Fasering!$D$5)</f>
        <v>0</v>
      </c>
      <c r="AP19" s="9">
        <f>($AK$3+(J19+AB19)*12*7.57%)*SUM(Fasering!$D$5:$D$6)</f>
        <v>497.41345902940981</v>
      </c>
      <c r="AQ19" s="9">
        <f>($AK$3+(K19+AC19)*12*7.57%)*SUM(Fasering!$D$5:$D$7)</f>
        <v>813.93818625314907</v>
      </c>
      <c r="AR19" s="9">
        <f>($AK$3+(L19+AD19)*12*7.57%)*SUM(Fasering!$D$5:$D$8)</f>
        <v>1153.1601218501294</v>
      </c>
      <c r="AS19" s="9">
        <f>($AK$3+(M19+AE19)*12*7.57%)*SUM(Fasering!$D$5:$D$9)</f>
        <v>1515.0792658203504</v>
      </c>
      <c r="AT19" s="9">
        <f>($AK$3+(N19+AF19)*12*7.57%)*SUM(Fasering!$D$5:$D$10)</f>
        <v>1898.8055415746464</v>
      </c>
      <c r="AU19" s="86">
        <f>($AK$3+(O19+AG19)*12*7.57%)*SUM(Fasering!$D$5:$D$11)</f>
        <v>2306.0680786965004</v>
      </c>
    </row>
    <row r="20" spans="1:47" x14ac:dyDescent="0.3">
      <c r="A20" s="32">
        <f t="shared" si="7"/>
        <v>10</v>
      </c>
      <c r="B20" s="129">
        <v>22028.23</v>
      </c>
      <c r="C20" s="130"/>
      <c r="D20" s="129">
        <f t="shared" si="0"/>
        <v>29647.794757000003</v>
      </c>
      <c r="E20" s="131">
        <f t="shared" si="1"/>
        <v>734.9496344066298</v>
      </c>
      <c r="F20" s="129">
        <f t="shared" si="2"/>
        <v>2470.6495630833333</v>
      </c>
      <c r="G20" s="131">
        <f t="shared" si="8"/>
        <v>61.24580286721914</v>
      </c>
      <c r="H20" s="63">
        <f>'L4'!$H$10</f>
        <v>1707.89</v>
      </c>
      <c r="I20" s="63">
        <f>GEW!$E$12+($F20-GEW!$E$12)*SUM(Fasering!$D$5)</f>
        <v>1821.9627753333334</v>
      </c>
      <c r="J20" s="63">
        <f>GEW!$E$12+($F20-GEW!$E$12)*SUM(Fasering!$D$5:$D$6)</f>
        <v>1989.6896264683055</v>
      </c>
      <c r="K20" s="63">
        <f>GEW!$E$12+($F20-GEW!$E$12)*SUM(Fasering!$D$5:$D$7)</f>
        <v>2085.9248813912427</v>
      </c>
      <c r="L20" s="63">
        <f>GEW!$E$12+($F20-GEW!$E$12)*SUM(Fasering!$D$5:$D$8)</f>
        <v>2182.1601363141799</v>
      </c>
      <c r="M20" s="63">
        <f>GEW!$E$12+($F20-GEW!$E$12)*SUM(Fasering!$D$5:$D$9)</f>
        <v>2278.3953912371171</v>
      </c>
      <c r="N20" s="63">
        <f>GEW!$E$12+($F20-GEW!$E$12)*SUM(Fasering!$D$5:$D$10)</f>
        <v>2374.4143081603961</v>
      </c>
      <c r="O20" s="76">
        <f>GEW!$E$12+($F20-GEW!$E$12)*SUM(Fasering!$D$5:$D$11)</f>
        <v>2470.6495630833333</v>
      </c>
      <c r="P20" s="129">
        <f t="shared" si="3"/>
        <v>51.201400749999998</v>
      </c>
      <c r="Q20" s="131">
        <f t="shared" si="4"/>
        <v>1.2692495705244682</v>
      </c>
      <c r="R20" s="45">
        <f>$P20*SUM(Fasering!$D$5)</f>
        <v>0</v>
      </c>
      <c r="S20" s="45">
        <f>$P20*SUM(Fasering!$D$5:$D$6)</f>
        <v>13.238823240542105</v>
      </c>
      <c r="T20" s="45">
        <f>$P20*SUM(Fasering!$D$5:$D$7)</f>
        <v>20.834753890954396</v>
      </c>
      <c r="U20" s="45">
        <f>$P20*SUM(Fasering!$D$5:$D$8)</f>
        <v>28.430684541366688</v>
      </c>
      <c r="V20" s="45">
        <f>$P20*SUM(Fasering!$D$5:$D$9)</f>
        <v>36.02661519177898</v>
      </c>
      <c r="W20" s="45">
        <f>$P20*SUM(Fasering!$D$5:$D$10)</f>
        <v>43.605470099587713</v>
      </c>
      <c r="X20" s="75">
        <f>$P20*SUM(Fasering!$D$5:$D$11)</f>
        <v>51.201400749999998</v>
      </c>
      <c r="Y20" s="129">
        <f t="shared" si="5"/>
        <v>25.601261166666667</v>
      </c>
      <c r="Z20" s="131">
        <f t="shared" si="6"/>
        <v>0.63463868692452552</v>
      </c>
      <c r="AA20" s="74">
        <f>$Y20*SUM(Fasering!$D$5)</f>
        <v>0</v>
      </c>
      <c r="AB20" s="45">
        <f>$Y20*SUM(Fasering!$D$5:$D$6)</f>
        <v>6.6195566206351257</v>
      </c>
      <c r="AC20" s="45">
        <f>$Y20*SUM(Fasering!$D$5:$D$7)</f>
        <v>10.41760514150676</v>
      </c>
      <c r="AD20" s="45">
        <f>$Y20*SUM(Fasering!$D$5:$D$8)</f>
        <v>14.215653662378395</v>
      </c>
      <c r="AE20" s="45">
        <f>$Y20*SUM(Fasering!$D$5:$D$9)</f>
        <v>18.013702183250029</v>
      </c>
      <c r="AF20" s="45">
        <f>$Y20*SUM(Fasering!$D$5:$D$10)</f>
        <v>21.803212645795035</v>
      </c>
      <c r="AG20" s="75">
        <f>$Y20*SUM(Fasering!$D$5:$D$11)</f>
        <v>25.601261166666667</v>
      </c>
      <c r="AH20" s="5">
        <f>($AK$3+(I20+R20)*12*7.57%)*SUM(Fasering!$D$5)</f>
        <v>0</v>
      </c>
      <c r="AI20" s="9">
        <f>($AK$3+(J20+S20)*12*7.57%)*SUM(Fasering!$D$5:$D$6)</f>
        <v>505.44553010163975</v>
      </c>
      <c r="AJ20" s="9">
        <f>($AK$3+(K20+T20)*12*7.57%)*SUM(Fasering!$D$5:$D$7)</f>
        <v>833.83142637562082</v>
      </c>
      <c r="AK20" s="9">
        <f>($AK$3+(L20+U20)*12*7.57%)*SUM(Fasering!$D$5:$D$8)</f>
        <v>1190.2028878742969</v>
      </c>
      <c r="AL20" s="9">
        <f>($AK$3+(M20+V20)*12*7.57%)*SUM(Fasering!$D$5:$D$9)</f>
        <v>1574.559914597668</v>
      </c>
      <c r="AM20" s="9">
        <f>($AK$3+(N20+W20)*12*7.57%)*SUM(Fasering!$D$5:$D$10)</f>
        <v>1985.9441702574977</v>
      </c>
      <c r="AN20" s="86">
        <f>($AK$3+(O20+X20)*12*7.57%)*SUM(Fasering!$D$5:$D$11)</f>
        <v>2426.2094155462005</v>
      </c>
      <c r="AO20" s="5">
        <f>($AK$3+(I20+AA20)*12*7.57%)*SUM(Fasering!$D$5)</f>
        <v>0</v>
      </c>
      <c r="AP20" s="9">
        <f>($AK$3+(J20+AB20)*12*7.57%)*SUM(Fasering!$D$5:$D$6)</f>
        <v>503.89080166751421</v>
      </c>
      <c r="AQ20" s="9">
        <f>($AK$3+(K20+AC20)*12*7.57%)*SUM(Fasering!$D$5:$D$7)</f>
        <v>829.98078987263648</v>
      </c>
      <c r="AR20" s="9">
        <f>($AK$3+(L20+AD20)*12*7.57%)*SUM(Fasering!$D$5:$D$8)</f>
        <v>1183.0327021154148</v>
      </c>
      <c r="AS20" s="9">
        <f>($AK$3+(M20+AE20)*12*7.57%)*SUM(Fasering!$D$5:$D$9)</f>
        <v>1563.0465383958494</v>
      </c>
      <c r="AT20" s="9">
        <f>($AK$3+(N20+AF20)*12*7.57%)*SUM(Fasering!$D$5:$D$10)</f>
        <v>1969.0771751194279</v>
      </c>
      <c r="AU20" s="86">
        <f>($AK$3+(O20+AG20)*12*7.57%)*SUM(Fasering!$D$5:$D$11)</f>
        <v>2402.9542487487001</v>
      </c>
    </row>
    <row r="21" spans="1:47" x14ac:dyDescent="0.3">
      <c r="A21" s="32">
        <f t="shared" si="7"/>
        <v>11</v>
      </c>
      <c r="B21" s="129">
        <v>22038.57</v>
      </c>
      <c r="C21" s="130"/>
      <c r="D21" s="129">
        <f t="shared" si="0"/>
        <v>29661.711363000002</v>
      </c>
      <c r="E21" s="131">
        <f t="shared" si="1"/>
        <v>735.29461805805181</v>
      </c>
      <c r="F21" s="129">
        <f t="shared" si="2"/>
        <v>2471.80928025</v>
      </c>
      <c r="G21" s="131">
        <f t="shared" si="8"/>
        <v>61.274551504837646</v>
      </c>
      <c r="H21" s="63">
        <f>'L4'!$H$10</f>
        <v>1707.89</v>
      </c>
      <c r="I21" s="63">
        <f>GEW!$E$12+($F21-GEW!$E$12)*SUM(Fasering!$D$5)</f>
        <v>1821.9627753333334</v>
      </c>
      <c r="J21" s="63">
        <f>GEW!$E$12+($F21-GEW!$E$12)*SUM(Fasering!$D$5:$D$6)</f>
        <v>1989.9894872212074</v>
      </c>
      <c r="K21" s="63">
        <f>GEW!$E$12+($F21-GEW!$E$12)*SUM(Fasering!$D$5:$D$7)</f>
        <v>2086.3967907803744</v>
      </c>
      <c r="L21" s="63">
        <f>GEW!$E$12+($F21-GEW!$E$12)*SUM(Fasering!$D$5:$D$8)</f>
        <v>2182.8040943395413</v>
      </c>
      <c r="M21" s="63">
        <f>GEW!$E$12+($F21-GEW!$E$12)*SUM(Fasering!$D$5:$D$9)</f>
        <v>2279.2113978987086</v>
      </c>
      <c r="N21" s="63">
        <f>GEW!$E$12+($F21-GEW!$E$12)*SUM(Fasering!$D$5:$D$10)</f>
        <v>2375.4019766908332</v>
      </c>
      <c r="O21" s="76">
        <f>GEW!$E$12+($F21-GEW!$E$12)*SUM(Fasering!$D$5:$D$11)</f>
        <v>2471.80928025</v>
      </c>
      <c r="P21" s="129">
        <f t="shared" si="3"/>
        <v>51.201400749999998</v>
      </c>
      <c r="Q21" s="131">
        <f t="shared" si="4"/>
        <v>1.2692495705244682</v>
      </c>
      <c r="R21" s="45">
        <f>$P21*SUM(Fasering!$D$5)</f>
        <v>0</v>
      </c>
      <c r="S21" s="45">
        <f>$P21*SUM(Fasering!$D$5:$D$6)</f>
        <v>13.238823240542105</v>
      </c>
      <c r="T21" s="45">
        <f>$P21*SUM(Fasering!$D$5:$D$7)</f>
        <v>20.834753890954396</v>
      </c>
      <c r="U21" s="45">
        <f>$P21*SUM(Fasering!$D$5:$D$8)</f>
        <v>28.430684541366688</v>
      </c>
      <c r="V21" s="45">
        <f>$P21*SUM(Fasering!$D$5:$D$9)</f>
        <v>36.02661519177898</v>
      </c>
      <c r="W21" s="45">
        <f>$P21*SUM(Fasering!$D$5:$D$10)</f>
        <v>43.605470099587713</v>
      </c>
      <c r="X21" s="75">
        <f>$P21*SUM(Fasering!$D$5:$D$11)</f>
        <v>51.201400749999998</v>
      </c>
      <c r="Y21" s="129">
        <f t="shared" si="5"/>
        <v>25.601261166666667</v>
      </c>
      <c r="Z21" s="131">
        <f t="shared" si="6"/>
        <v>0.63463868692452552</v>
      </c>
      <c r="AA21" s="74">
        <f>$Y21*SUM(Fasering!$D$5)</f>
        <v>0</v>
      </c>
      <c r="AB21" s="45">
        <f>$Y21*SUM(Fasering!$D$5:$D$6)</f>
        <v>6.6195566206351257</v>
      </c>
      <c r="AC21" s="45">
        <f>$Y21*SUM(Fasering!$D$5:$D$7)</f>
        <v>10.41760514150676</v>
      </c>
      <c r="AD21" s="45">
        <f>$Y21*SUM(Fasering!$D$5:$D$8)</f>
        <v>14.215653662378395</v>
      </c>
      <c r="AE21" s="45">
        <f>$Y21*SUM(Fasering!$D$5:$D$9)</f>
        <v>18.013702183250029</v>
      </c>
      <c r="AF21" s="45">
        <f>$Y21*SUM(Fasering!$D$5:$D$10)</f>
        <v>21.803212645795035</v>
      </c>
      <c r="AG21" s="75">
        <f>$Y21*SUM(Fasering!$D$5:$D$11)</f>
        <v>25.601261166666667</v>
      </c>
      <c r="AH21" s="5">
        <f>($AK$3+(I21+R21)*12*7.57%)*SUM(Fasering!$D$5)</f>
        <v>0</v>
      </c>
      <c r="AI21" s="9">
        <f>($AK$3+(J21+S21)*12*7.57%)*SUM(Fasering!$D$5:$D$6)</f>
        <v>505.51596117287249</v>
      </c>
      <c r="AJ21" s="9">
        <f>($AK$3+(K21+T21)*12*7.57%)*SUM(Fasering!$D$5:$D$7)</f>
        <v>834.00586484852704</v>
      </c>
      <c r="AK21" s="9">
        <f>($AK$3+(L21+U21)*12*7.57%)*SUM(Fasering!$D$5:$D$8)</f>
        <v>1190.5277059279524</v>
      </c>
      <c r="AL21" s="9">
        <f>($AK$3+(M21+V21)*12*7.57%)*SUM(Fasering!$D$5:$D$9)</f>
        <v>1575.0814844111483</v>
      </c>
      <c r="AM21" s="9">
        <f>($AK$3+(N21+W21)*12*7.57%)*SUM(Fasering!$D$5:$D$10)</f>
        <v>1986.7082654589333</v>
      </c>
      <c r="AN21" s="86">
        <f>($AK$3+(O21+X21)*12*7.57%)*SUM(Fasering!$D$5:$D$11)</f>
        <v>2427.2629026204004</v>
      </c>
      <c r="AO21" s="5">
        <f>($AK$3+(I21+AA21)*12*7.57%)*SUM(Fasering!$D$5)</f>
        <v>0</v>
      </c>
      <c r="AP21" s="9">
        <f>($AK$3+(J21+AB21)*12*7.57%)*SUM(Fasering!$D$5:$D$6)</f>
        <v>503.96123273874696</v>
      </c>
      <c r="AQ21" s="9">
        <f>($AK$3+(K21+AC21)*12*7.57%)*SUM(Fasering!$D$5:$D$7)</f>
        <v>830.1552283455427</v>
      </c>
      <c r="AR21" s="9">
        <f>($AK$3+(L21+AD21)*12*7.57%)*SUM(Fasering!$D$5:$D$8)</f>
        <v>1183.3575201690701</v>
      </c>
      <c r="AS21" s="9">
        <f>($AK$3+(M21+AE21)*12*7.57%)*SUM(Fasering!$D$5:$D$9)</f>
        <v>1563.5681082093295</v>
      </c>
      <c r="AT21" s="9">
        <f>($AK$3+(N21+AF21)*12*7.57%)*SUM(Fasering!$D$5:$D$10)</f>
        <v>1969.8412703208633</v>
      </c>
      <c r="AU21" s="86">
        <f>($AK$3+(O21+AG21)*12*7.57%)*SUM(Fasering!$D$5:$D$11)</f>
        <v>2404.0077358229</v>
      </c>
    </row>
    <row r="22" spans="1:47" x14ac:dyDescent="0.3">
      <c r="A22" s="32">
        <f t="shared" si="7"/>
        <v>12</v>
      </c>
      <c r="B22" s="129">
        <v>22989.52</v>
      </c>
      <c r="C22" s="130"/>
      <c r="D22" s="129">
        <f t="shared" si="0"/>
        <v>30941.594968000001</v>
      </c>
      <c r="E22" s="131">
        <f t="shared" si="1"/>
        <v>767.02210387234481</v>
      </c>
      <c r="F22" s="129">
        <f t="shared" si="2"/>
        <v>2578.4662473333333</v>
      </c>
      <c r="G22" s="131">
        <f t="shared" si="8"/>
        <v>63.918508656028727</v>
      </c>
      <c r="H22" s="63">
        <f>'L4'!$H$10</f>
        <v>1707.89</v>
      </c>
      <c r="I22" s="63">
        <f>GEW!$E$12+($F22-GEW!$E$12)*SUM(Fasering!$D$5)</f>
        <v>1821.9627753333334</v>
      </c>
      <c r="J22" s="63">
        <f>GEW!$E$12+($F22-GEW!$E$12)*SUM(Fasering!$D$5:$D$6)</f>
        <v>2017.5671064641451</v>
      </c>
      <c r="K22" s="63">
        <f>GEW!$E$12+($F22-GEW!$E$12)*SUM(Fasering!$D$5:$D$7)</f>
        <v>2129.797393642531</v>
      </c>
      <c r="L22" s="63">
        <f>GEW!$E$12+($F22-GEW!$E$12)*SUM(Fasering!$D$5:$D$8)</f>
        <v>2242.0276808209169</v>
      </c>
      <c r="M22" s="63">
        <f>GEW!$E$12+($F22-GEW!$E$12)*SUM(Fasering!$D$5:$D$9)</f>
        <v>2354.2579679993023</v>
      </c>
      <c r="N22" s="63">
        <f>GEW!$E$12+($F22-GEW!$E$12)*SUM(Fasering!$D$5:$D$10)</f>
        <v>2466.2359601549479</v>
      </c>
      <c r="O22" s="76">
        <f>GEW!$E$12+($F22-GEW!$E$12)*SUM(Fasering!$D$5:$D$11)</f>
        <v>2578.4662473333333</v>
      </c>
      <c r="P22" s="129">
        <f t="shared" si="3"/>
        <v>14.200366583333398</v>
      </c>
      <c r="Q22" s="131">
        <f t="shared" si="4"/>
        <v>0.35201789254146387</v>
      </c>
      <c r="R22" s="45">
        <f>$P22*SUM(Fasering!$D$5)</f>
        <v>0</v>
      </c>
      <c r="S22" s="45">
        <f>$P22*SUM(Fasering!$D$5:$D$6)</f>
        <v>3.6716992190423947</v>
      </c>
      <c r="T22" s="45">
        <f>$P22*SUM(Fasering!$D$5:$D$7)</f>
        <v>5.7783798605370054</v>
      </c>
      <c r="U22" s="45">
        <f>$P22*SUM(Fasering!$D$5:$D$8)</f>
        <v>7.8850605020316165</v>
      </c>
      <c r="V22" s="45">
        <f>$P22*SUM(Fasering!$D$5:$D$9)</f>
        <v>9.9917411435262267</v>
      </c>
      <c r="W22" s="45">
        <f>$P22*SUM(Fasering!$D$5:$D$10)</f>
        <v>12.093685941838789</v>
      </c>
      <c r="X22" s="75">
        <f>$P22*SUM(Fasering!$D$5:$D$11)</f>
        <v>14.200366583333398</v>
      </c>
      <c r="Y22" s="129">
        <f t="shared" si="5"/>
        <v>0</v>
      </c>
      <c r="Z22" s="131">
        <f t="shared" si="6"/>
        <v>0</v>
      </c>
      <c r="AA22" s="74">
        <f>$Y22*SUM(Fasering!$D$5)</f>
        <v>0</v>
      </c>
      <c r="AB22" s="45">
        <f>$Y22*SUM(Fasering!$D$5:$D$6)</f>
        <v>0</v>
      </c>
      <c r="AC22" s="45">
        <f>$Y22*SUM(Fasering!$D$5:$D$7)</f>
        <v>0</v>
      </c>
      <c r="AD22" s="45">
        <f>$Y22*SUM(Fasering!$D$5:$D$8)</f>
        <v>0</v>
      </c>
      <c r="AE22" s="45">
        <f>$Y22*SUM(Fasering!$D$5:$D$9)</f>
        <v>0</v>
      </c>
      <c r="AF22" s="45">
        <f>$Y22*SUM(Fasering!$D$5:$D$10)</f>
        <v>0</v>
      </c>
      <c r="AG22" s="75">
        <f>$Y22*SUM(Fasering!$D$5:$D$11)</f>
        <v>0</v>
      </c>
      <c r="AH22" s="5">
        <f>($AK$3+(I22+R22)*12*7.57%)*SUM(Fasering!$D$5)</f>
        <v>0</v>
      </c>
      <c r="AI22" s="9">
        <f>($AK$3+(J22+S22)*12*7.57%)*SUM(Fasering!$D$5:$D$6)</f>
        <v>509.74625293196846</v>
      </c>
      <c r="AJ22" s="9">
        <f>($AK$3+(K22+T22)*12*7.57%)*SUM(Fasering!$D$5:$D$7)</f>
        <v>844.48313889093015</v>
      </c>
      <c r="AK22" s="9">
        <f>($AK$3+(L22+U22)*12*7.57%)*SUM(Fasering!$D$5:$D$8)</f>
        <v>1210.0372080771474</v>
      </c>
      <c r="AL22" s="9">
        <f>($AK$3+(M22+V22)*12*7.57%)*SUM(Fasering!$D$5:$D$9)</f>
        <v>1606.4084604906207</v>
      </c>
      <c r="AM22" s="9">
        <f>($AK$3+(N22+W22)*12*7.57%)*SUM(Fasering!$D$5:$D$10)</f>
        <v>2032.6020106089813</v>
      </c>
      <c r="AN22" s="86">
        <f>($AK$3+(O22+X22)*12*7.57%)*SUM(Fasering!$D$5:$D$11)</f>
        <v>2490.5383520819005</v>
      </c>
      <c r="AO22" s="5">
        <f>($AK$3+(I22+AA22)*12*7.57%)*SUM(Fasering!$D$5)</f>
        <v>0</v>
      </c>
      <c r="AP22" s="9">
        <f>($AK$3+(J22+AB22)*12*7.57%)*SUM(Fasering!$D$5:$D$6)</f>
        <v>508.88384694272582</v>
      </c>
      <c r="AQ22" s="9">
        <f>($AK$3+(K22+AC22)*12*7.57%)*SUM(Fasering!$D$5:$D$7)</f>
        <v>842.34719546204576</v>
      </c>
      <c r="AR22" s="9">
        <f>($AK$3+(L22+AD22)*12*7.57%)*SUM(Fasering!$D$5:$D$8)</f>
        <v>1206.0599146754737</v>
      </c>
      <c r="AS22" s="9">
        <f>($AK$3+(M22+AE22)*12*7.57%)*SUM(Fasering!$D$5:$D$9)</f>
        <v>1600.0220045830092</v>
      </c>
      <c r="AT22" s="9">
        <f>($AK$3+(N22+AF22)*12*7.57%)*SUM(Fasering!$D$5:$D$10)</f>
        <v>2023.2459087275745</v>
      </c>
      <c r="AU22" s="86">
        <f>($AK$3+(O22+AG22)*12*7.57%)*SUM(Fasering!$D$5:$D$11)</f>
        <v>2477.6387390775999</v>
      </c>
    </row>
    <row r="23" spans="1:47" x14ac:dyDescent="0.3">
      <c r="A23" s="32">
        <f t="shared" si="7"/>
        <v>13</v>
      </c>
      <c r="B23" s="129">
        <v>22999.83</v>
      </c>
      <c r="C23" s="130"/>
      <c r="D23" s="129">
        <f t="shared" si="0"/>
        <v>30955.471197000006</v>
      </c>
      <c r="E23" s="131">
        <f t="shared" si="1"/>
        <v>767.36608660408194</v>
      </c>
      <c r="F23" s="129">
        <f t="shared" si="2"/>
        <v>2579.6225997500005</v>
      </c>
      <c r="G23" s="131">
        <f t="shared" si="8"/>
        <v>63.9471738836735</v>
      </c>
      <c r="H23" s="63">
        <f>'L4'!$H$10</f>
        <v>1707.89</v>
      </c>
      <c r="I23" s="63">
        <f>GEW!$E$12+($F23-GEW!$E$12)*SUM(Fasering!$D$5)</f>
        <v>1821.9627753333334</v>
      </c>
      <c r="J23" s="63">
        <f>GEW!$E$12+($F23-GEW!$E$12)*SUM(Fasering!$D$5:$D$6)</f>
        <v>2017.8660972148627</v>
      </c>
      <c r="K23" s="63">
        <f>GEW!$E$12+($F23-GEW!$E$12)*SUM(Fasering!$D$5:$D$7)</f>
        <v>2130.2679338554854</v>
      </c>
      <c r="L23" s="63">
        <f>GEW!$E$12+($F23-GEW!$E$12)*SUM(Fasering!$D$5:$D$8)</f>
        <v>2242.669770496108</v>
      </c>
      <c r="M23" s="63">
        <f>GEW!$E$12+($F23-GEW!$E$12)*SUM(Fasering!$D$5:$D$9)</f>
        <v>2355.0716071367306</v>
      </c>
      <c r="N23" s="63">
        <f>GEW!$E$12+($F23-GEW!$E$12)*SUM(Fasering!$D$5:$D$10)</f>
        <v>2467.2207631093779</v>
      </c>
      <c r="O23" s="76">
        <f>GEW!$E$12+($F23-GEW!$E$12)*SUM(Fasering!$D$5:$D$11)</f>
        <v>2579.6225997500005</v>
      </c>
      <c r="P23" s="129">
        <f t="shared" si="3"/>
        <v>13.044014166666585</v>
      </c>
      <c r="Q23" s="131">
        <f t="shared" si="4"/>
        <v>0.32335266489670489</v>
      </c>
      <c r="R23" s="45">
        <f>$P23*SUM(Fasering!$D$5)</f>
        <v>0</v>
      </c>
      <c r="S23" s="45">
        <f>$P23*SUM(Fasering!$D$5:$D$6)</f>
        <v>3.3727084683249817</v>
      </c>
      <c r="T23" s="45">
        <f>$P23*SUM(Fasering!$D$5:$D$7)</f>
        <v>5.307839647582707</v>
      </c>
      <c r="U23" s="45">
        <f>$P23*SUM(Fasering!$D$5:$D$8)</f>
        <v>7.2429708268404314</v>
      </c>
      <c r="V23" s="45">
        <f>$P23*SUM(Fasering!$D$5:$D$9)</f>
        <v>9.1781020060981575</v>
      </c>
      <c r="W23" s="45">
        <f>$P23*SUM(Fasering!$D$5:$D$10)</f>
        <v>11.108882987408862</v>
      </c>
      <c r="X23" s="75">
        <f>$P23*SUM(Fasering!$D$5:$D$11)</f>
        <v>13.044014166666585</v>
      </c>
      <c r="Y23" s="129">
        <f t="shared" si="5"/>
        <v>0</v>
      </c>
      <c r="Z23" s="131">
        <f t="shared" si="6"/>
        <v>0</v>
      </c>
      <c r="AA23" s="74">
        <f>$Y23*SUM(Fasering!$D$5)</f>
        <v>0</v>
      </c>
      <c r="AB23" s="45">
        <f>$Y23*SUM(Fasering!$D$5:$D$6)</f>
        <v>0</v>
      </c>
      <c r="AC23" s="45">
        <f>$Y23*SUM(Fasering!$D$5:$D$7)</f>
        <v>0</v>
      </c>
      <c r="AD23" s="45">
        <f>$Y23*SUM(Fasering!$D$5:$D$8)</f>
        <v>0</v>
      </c>
      <c r="AE23" s="45">
        <f>$Y23*SUM(Fasering!$D$5:$D$9)</f>
        <v>0</v>
      </c>
      <c r="AF23" s="45">
        <f>$Y23*SUM(Fasering!$D$5:$D$10)</f>
        <v>0</v>
      </c>
      <c r="AG23" s="75">
        <f>$Y23*SUM(Fasering!$D$5:$D$11)</f>
        <v>0</v>
      </c>
      <c r="AH23" s="5">
        <f>($AK$3+(I23+R23)*12*7.57%)*SUM(Fasering!$D$5)</f>
        <v>0</v>
      </c>
      <c r="AI23" s="9">
        <f>($AK$3+(J23+S23)*12*7.57%)*SUM(Fasering!$D$5:$D$6)</f>
        <v>509.74625293196846</v>
      </c>
      <c r="AJ23" s="9">
        <f>($AK$3+(K23+T23)*12*7.57%)*SUM(Fasering!$D$5:$D$7)</f>
        <v>844.48313889093015</v>
      </c>
      <c r="AK23" s="9">
        <f>($AK$3+(L23+U23)*12*7.57%)*SUM(Fasering!$D$5:$D$8)</f>
        <v>1210.0372080771474</v>
      </c>
      <c r="AL23" s="9">
        <f>($AK$3+(M23+V23)*12*7.57%)*SUM(Fasering!$D$5:$D$9)</f>
        <v>1606.4084604906207</v>
      </c>
      <c r="AM23" s="9">
        <f>($AK$3+(N23+W23)*12*7.57%)*SUM(Fasering!$D$5:$D$10)</f>
        <v>2032.6020106089813</v>
      </c>
      <c r="AN23" s="86">
        <f>($AK$3+(O23+X23)*12*7.57%)*SUM(Fasering!$D$5:$D$11)</f>
        <v>2490.5383520819009</v>
      </c>
      <c r="AO23" s="5">
        <f>($AK$3+(I23+AA23)*12*7.57%)*SUM(Fasering!$D$5)</f>
        <v>0</v>
      </c>
      <c r="AP23" s="9">
        <f>($AK$3+(J23+AB23)*12*7.57%)*SUM(Fasering!$D$5:$D$6)</f>
        <v>508.95407366849071</v>
      </c>
      <c r="AQ23" s="9">
        <f>($AK$3+(K23+AC23)*12*7.57%)*SUM(Fasering!$D$5:$D$7)</f>
        <v>842.52112782719701</v>
      </c>
      <c r="AR23" s="9">
        <f>($AK$3+(L23+AD23)*12*7.57%)*SUM(Fasering!$D$5:$D$8)</f>
        <v>1206.383790316981</v>
      </c>
      <c r="AS23" s="9">
        <f>($AK$3+(M23+AE23)*12*7.57%)*SUM(Fasering!$D$5:$D$9)</f>
        <v>1600.5420611378431</v>
      </c>
      <c r="AT23" s="9">
        <f>($AK$3+(N23+AF23)*12*7.57%)*SUM(Fasering!$D$5:$D$10)</f>
        <v>2024.0077870183675</v>
      </c>
      <c r="AU23" s="86">
        <f>($AK$3+(O23+AG23)*12*7.57%)*SUM(Fasering!$D$5:$D$11)</f>
        <v>2478.6891696129005</v>
      </c>
    </row>
    <row r="24" spans="1:47" x14ac:dyDescent="0.3">
      <c r="A24" s="32">
        <f t="shared" si="7"/>
        <v>14</v>
      </c>
      <c r="B24" s="129">
        <v>23950.78</v>
      </c>
      <c r="C24" s="130"/>
      <c r="D24" s="129">
        <f t="shared" si="0"/>
        <v>32235.354802000002</v>
      </c>
      <c r="E24" s="131">
        <f t="shared" si="1"/>
        <v>799.09357241837495</v>
      </c>
      <c r="F24" s="129">
        <f t="shared" si="2"/>
        <v>2686.2795668333333</v>
      </c>
      <c r="G24" s="131">
        <f t="shared" si="8"/>
        <v>66.591131034864574</v>
      </c>
      <c r="H24" s="63">
        <f>'L4'!$H$10</f>
        <v>1707.89</v>
      </c>
      <c r="I24" s="63">
        <f>GEW!$E$12+($F24-GEW!$E$12)*SUM(Fasering!$D$5)</f>
        <v>1821.9627753333334</v>
      </c>
      <c r="J24" s="63">
        <f>GEW!$E$12+($F24-GEW!$E$12)*SUM(Fasering!$D$5:$D$6)</f>
        <v>2045.4437164578003</v>
      </c>
      <c r="K24" s="63">
        <f>GEW!$E$12+($F24-GEW!$E$12)*SUM(Fasering!$D$5:$D$7)</f>
        <v>2173.6685367176415</v>
      </c>
      <c r="L24" s="63">
        <f>GEW!$E$12+($F24-GEW!$E$12)*SUM(Fasering!$D$5:$D$8)</f>
        <v>2301.8933569774831</v>
      </c>
      <c r="M24" s="63">
        <f>GEW!$E$12+($F24-GEW!$E$12)*SUM(Fasering!$D$5:$D$9)</f>
        <v>2430.1181772373247</v>
      </c>
      <c r="N24" s="63">
        <f>GEW!$E$12+($F24-GEW!$E$12)*SUM(Fasering!$D$5:$D$10)</f>
        <v>2558.0547465734921</v>
      </c>
      <c r="O24" s="76">
        <f>GEW!$E$12+($F24-GEW!$E$12)*SUM(Fasering!$D$5:$D$11)</f>
        <v>2686.2795668333333</v>
      </c>
      <c r="P24" s="129">
        <f t="shared" si="3"/>
        <v>0</v>
      </c>
      <c r="Q24" s="131">
        <f t="shared" si="4"/>
        <v>0</v>
      </c>
      <c r="R24" s="45">
        <f>$P24*SUM(Fasering!$D$5)</f>
        <v>0</v>
      </c>
      <c r="S24" s="45">
        <f>$P24*SUM(Fasering!$D$5:$D$6)</f>
        <v>0</v>
      </c>
      <c r="T24" s="45">
        <f>$P24*SUM(Fasering!$D$5:$D$7)</f>
        <v>0</v>
      </c>
      <c r="U24" s="45">
        <f>$P24*SUM(Fasering!$D$5:$D$8)</f>
        <v>0</v>
      </c>
      <c r="V24" s="45">
        <f>$P24*SUM(Fasering!$D$5:$D$9)</f>
        <v>0</v>
      </c>
      <c r="W24" s="45">
        <f>$P24*SUM(Fasering!$D$5:$D$10)</f>
        <v>0</v>
      </c>
      <c r="X24" s="75">
        <f>$P24*SUM(Fasering!$D$5:$D$11)</f>
        <v>0</v>
      </c>
      <c r="Y24" s="129">
        <f t="shared" si="5"/>
        <v>0</v>
      </c>
      <c r="Z24" s="131">
        <f t="shared" si="6"/>
        <v>0</v>
      </c>
      <c r="AA24" s="74">
        <f>$Y24*SUM(Fasering!$D$5)</f>
        <v>0</v>
      </c>
      <c r="AB24" s="45">
        <f>$Y24*SUM(Fasering!$D$5:$D$6)</f>
        <v>0</v>
      </c>
      <c r="AC24" s="45">
        <f>$Y24*SUM(Fasering!$D$5:$D$7)</f>
        <v>0</v>
      </c>
      <c r="AD24" s="45">
        <f>$Y24*SUM(Fasering!$D$5:$D$8)</f>
        <v>0</v>
      </c>
      <c r="AE24" s="45">
        <f>$Y24*SUM(Fasering!$D$5:$D$9)</f>
        <v>0</v>
      </c>
      <c r="AF24" s="45">
        <f>$Y24*SUM(Fasering!$D$5:$D$10)</f>
        <v>0</v>
      </c>
      <c r="AG24" s="75">
        <f>$Y24*SUM(Fasering!$D$5:$D$11)</f>
        <v>0</v>
      </c>
      <c r="AH24" s="5">
        <f>($AK$3+(I24+R24)*12*7.57%)*SUM(Fasering!$D$5)</f>
        <v>0</v>
      </c>
      <c r="AI24" s="9">
        <f>($AK$3+(J24+S24)*12*7.57%)*SUM(Fasering!$D$5:$D$6)</f>
        <v>515.43148442175095</v>
      </c>
      <c r="AJ24" s="9">
        <f>($AK$3+(K24+T24)*12*7.57%)*SUM(Fasering!$D$5:$D$7)</f>
        <v>858.56390014926922</v>
      </c>
      <c r="AK24" s="9">
        <f>($AK$3+(L24+U24)*12*7.57%)*SUM(Fasering!$D$5:$D$8)</f>
        <v>1236.2566847196492</v>
      </c>
      <c r="AL24" s="9">
        <f>($AK$3+(M24+V24)*12*7.57%)*SUM(Fasering!$D$5:$D$9)</f>
        <v>1648.509838132891</v>
      </c>
      <c r="AM24" s="9">
        <f>($AK$3+(N24+W24)*12*7.57%)*SUM(Fasering!$D$5:$D$10)</f>
        <v>2094.2801595333626</v>
      </c>
      <c r="AN24" s="86">
        <f>($AK$3+(O24+X24)*12*7.57%)*SUM(Fasering!$D$5:$D$11)</f>
        <v>2575.5763585114005</v>
      </c>
      <c r="AO24" s="5">
        <f>($AK$3+(I24+AA24)*12*7.57%)*SUM(Fasering!$D$5)</f>
        <v>0</v>
      </c>
      <c r="AP24" s="9">
        <f>($AK$3+(J24+AB24)*12*7.57%)*SUM(Fasering!$D$5:$D$6)</f>
        <v>515.43148442175095</v>
      </c>
      <c r="AQ24" s="9">
        <f>($AK$3+(K24+AC24)*12*7.57%)*SUM(Fasering!$D$5:$D$7)</f>
        <v>858.56390014926922</v>
      </c>
      <c r="AR24" s="9">
        <f>($AK$3+(L24+AD24)*12*7.57%)*SUM(Fasering!$D$5:$D$8)</f>
        <v>1236.2566847196492</v>
      </c>
      <c r="AS24" s="9">
        <f>($AK$3+(M24+AE24)*12*7.57%)*SUM(Fasering!$D$5:$D$9)</f>
        <v>1648.509838132891</v>
      </c>
      <c r="AT24" s="9">
        <f>($AK$3+(N24+AF24)*12*7.57%)*SUM(Fasering!$D$5:$D$10)</f>
        <v>2094.2801595333626</v>
      </c>
      <c r="AU24" s="86">
        <f>($AK$3+(O24+AG24)*12*7.57%)*SUM(Fasering!$D$5:$D$11)</f>
        <v>2575.5763585114005</v>
      </c>
    </row>
    <row r="25" spans="1:47" x14ac:dyDescent="0.3">
      <c r="A25" s="32">
        <f t="shared" si="7"/>
        <v>15</v>
      </c>
      <c r="B25" s="129">
        <v>23961.119999999999</v>
      </c>
      <c r="C25" s="130"/>
      <c r="D25" s="129">
        <f t="shared" si="0"/>
        <v>32249.271408000001</v>
      </c>
      <c r="E25" s="131">
        <f t="shared" si="1"/>
        <v>799.43855606979696</v>
      </c>
      <c r="F25" s="129">
        <f t="shared" si="2"/>
        <v>2687.439284</v>
      </c>
      <c r="G25" s="131">
        <f t="shared" si="8"/>
        <v>66.61987967248308</v>
      </c>
      <c r="H25" s="63">
        <f>'L4'!$H$10</f>
        <v>1707.89</v>
      </c>
      <c r="I25" s="63">
        <f>GEW!$E$12+($F25-GEW!$E$12)*SUM(Fasering!$D$5)</f>
        <v>1821.9627753333334</v>
      </c>
      <c r="J25" s="63">
        <f>GEW!$E$12+($F25-GEW!$E$12)*SUM(Fasering!$D$5:$D$6)</f>
        <v>2045.7435772107021</v>
      </c>
      <c r="K25" s="63">
        <f>GEW!$E$12+($F25-GEW!$E$12)*SUM(Fasering!$D$5:$D$7)</f>
        <v>2174.1404461067732</v>
      </c>
      <c r="L25" s="63">
        <f>GEW!$E$12+($F25-GEW!$E$12)*SUM(Fasering!$D$5:$D$8)</f>
        <v>2302.5373150028445</v>
      </c>
      <c r="M25" s="63">
        <f>GEW!$E$12+($F25-GEW!$E$12)*SUM(Fasering!$D$5:$D$9)</f>
        <v>2430.9341838989158</v>
      </c>
      <c r="N25" s="63">
        <f>GEW!$E$12+($F25-GEW!$E$12)*SUM(Fasering!$D$5:$D$10)</f>
        <v>2559.0424151039288</v>
      </c>
      <c r="O25" s="76">
        <f>GEW!$E$12+($F25-GEW!$E$12)*SUM(Fasering!$D$5:$D$11)</f>
        <v>2687.439284</v>
      </c>
      <c r="P25" s="129">
        <f t="shared" si="3"/>
        <v>0</v>
      </c>
      <c r="Q25" s="131">
        <f t="shared" si="4"/>
        <v>0</v>
      </c>
      <c r="R25" s="45">
        <f>$P25*SUM(Fasering!$D$5)</f>
        <v>0</v>
      </c>
      <c r="S25" s="45">
        <f>$P25*SUM(Fasering!$D$5:$D$6)</f>
        <v>0</v>
      </c>
      <c r="T25" s="45">
        <f>$P25*SUM(Fasering!$D$5:$D$7)</f>
        <v>0</v>
      </c>
      <c r="U25" s="45">
        <f>$P25*SUM(Fasering!$D$5:$D$8)</f>
        <v>0</v>
      </c>
      <c r="V25" s="45">
        <f>$P25*SUM(Fasering!$D$5:$D$9)</f>
        <v>0</v>
      </c>
      <c r="W25" s="45">
        <f>$P25*SUM(Fasering!$D$5:$D$10)</f>
        <v>0</v>
      </c>
      <c r="X25" s="75">
        <f>$P25*SUM(Fasering!$D$5:$D$11)</f>
        <v>0</v>
      </c>
      <c r="Y25" s="129">
        <f t="shared" si="5"/>
        <v>0</v>
      </c>
      <c r="Z25" s="131">
        <f t="shared" si="6"/>
        <v>0</v>
      </c>
      <c r="AA25" s="74">
        <f>$Y25*SUM(Fasering!$D$5)</f>
        <v>0</v>
      </c>
      <c r="AB25" s="45">
        <f>$Y25*SUM(Fasering!$D$5:$D$6)</f>
        <v>0</v>
      </c>
      <c r="AC25" s="45">
        <f>$Y25*SUM(Fasering!$D$5:$D$7)</f>
        <v>0</v>
      </c>
      <c r="AD25" s="45">
        <f>$Y25*SUM(Fasering!$D$5:$D$8)</f>
        <v>0</v>
      </c>
      <c r="AE25" s="45">
        <f>$Y25*SUM(Fasering!$D$5:$D$9)</f>
        <v>0</v>
      </c>
      <c r="AF25" s="45">
        <f>$Y25*SUM(Fasering!$D$5:$D$10)</f>
        <v>0</v>
      </c>
      <c r="AG25" s="75">
        <f>$Y25*SUM(Fasering!$D$5:$D$11)</f>
        <v>0</v>
      </c>
      <c r="AH25" s="5">
        <f>($AK$3+(I25+R25)*12*7.57%)*SUM(Fasering!$D$5)</f>
        <v>0</v>
      </c>
      <c r="AI25" s="9">
        <f>($AK$3+(J25+S25)*12*7.57%)*SUM(Fasering!$D$5:$D$6)</f>
        <v>515.5019154929837</v>
      </c>
      <c r="AJ25" s="9">
        <f>($AK$3+(K25+T25)*12*7.57%)*SUM(Fasering!$D$5:$D$7)</f>
        <v>858.73833862217532</v>
      </c>
      <c r="AK25" s="9">
        <f>($AK$3+(L25+U25)*12*7.57%)*SUM(Fasering!$D$5:$D$8)</f>
        <v>1236.5815027733047</v>
      </c>
      <c r="AL25" s="9">
        <f>($AK$3+(M25+V25)*12*7.57%)*SUM(Fasering!$D$5:$D$9)</f>
        <v>1649.031407946371</v>
      </c>
      <c r="AM25" s="9">
        <f>($AK$3+(N25+W25)*12*7.57%)*SUM(Fasering!$D$5:$D$10)</f>
        <v>2095.044254734798</v>
      </c>
      <c r="AN25" s="86">
        <f>($AK$3+(O25+X25)*12*7.57%)*SUM(Fasering!$D$5:$D$11)</f>
        <v>2576.6298455856004</v>
      </c>
      <c r="AO25" s="5">
        <f>($AK$3+(I25+AA25)*12*7.57%)*SUM(Fasering!$D$5)</f>
        <v>0</v>
      </c>
      <c r="AP25" s="9">
        <f>($AK$3+(J25+AB25)*12*7.57%)*SUM(Fasering!$D$5:$D$6)</f>
        <v>515.5019154929837</v>
      </c>
      <c r="AQ25" s="9">
        <f>($AK$3+(K25+AC25)*12*7.57%)*SUM(Fasering!$D$5:$D$7)</f>
        <v>858.73833862217532</v>
      </c>
      <c r="AR25" s="9">
        <f>($AK$3+(L25+AD25)*12*7.57%)*SUM(Fasering!$D$5:$D$8)</f>
        <v>1236.5815027733047</v>
      </c>
      <c r="AS25" s="9">
        <f>($AK$3+(M25+AE25)*12*7.57%)*SUM(Fasering!$D$5:$D$9)</f>
        <v>1649.031407946371</v>
      </c>
      <c r="AT25" s="9">
        <f>($AK$3+(N25+AF25)*12*7.57%)*SUM(Fasering!$D$5:$D$10)</f>
        <v>2095.044254734798</v>
      </c>
      <c r="AU25" s="86">
        <f>($AK$3+(O25+AG25)*12*7.57%)*SUM(Fasering!$D$5:$D$11)</f>
        <v>2576.6298455856004</v>
      </c>
    </row>
    <row r="26" spans="1:47" x14ac:dyDescent="0.3">
      <c r="A26" s="32">
        <f t="shared" si="7"/>
        <v>16</v>
      </c>
      <c r="B26" s="129">
        <v>24912.06</v>
      </c>
      <c r="C26" s="130"/>
      <c r="D26" s="129">
        <f t="shared" si="0"/>
        <v>33529.141554000002</v>
      </c>
      <c r="E26" s="131">
        <f t="shared" si="1"/>
        <v>831.165708244195</v>
      </c>
      <c r="F26" s="129">
        <f t="shared" si="2"/>
        <v>2794.0951295000004</v>
      </c>
      <c r="G26" s="131">
        <f t="shared" si="8"/>
        <v>69.263809020349584</v>
      </c>
      <c r="H26" s="63">
        <f>'L4'!$H$10</f>
        <v>1707.89</v>
      </c>
      <c r="I26" s="63">
        <f>GEW!$E$12+($F26-GEW!$E$12)*SUM(Fasering!$D$5)</f>
        <v>1821.9627753333334</v>
      </c>
      <c r="J26" s="63">
        <f>GEW!$E$12+($F26-GEW!$E$12)*SUM(Fasering!$D$5:$D$6)</f>
        <v>2073.3209064529119</v>
      </c>
      <c r="K26" s="63">
        <f>GEW!$E$12+($F26-GEW!$E$12)*SUM(Fasering!$D$5:$D$7)</f>
        <v>2217.5405925768709</v>
      </c>
      <c r="L26" s="63">
        <f>GEW!$E$12+($F26-GEW!$E$12)*SUM(Fasering!$D$5:$D$8)</f>
        <v>2361.76027870083</v>
      </c>
      <c r="M26" s="63">
        <f>GEW!$E$12+($F26-GEW!$E$12)*SUM(Fasering!$D$5:$D$9)</f>
        <v>2505.979964824789</v>
      </c>
      <c r="N26" s="63">
        <f>GEW!$E$12+($F26-GEW!$E$12)*SUM(Fasering!$D$5:$D$10)</f>
        <v>2649.8754433760414</v>
      </c>
      <c r="O26" s="76">
        <f>GEW!$E$12+($F26-GEW!$E$12)*SUM(Fasering!$D$5:$D$11)</f>
        <v>2794.0951295000004</v>
      </c>
      <c r="P26" s="129">
        <f t="shared" si="3"/>
        <v>0</v>
      </c>
      <c r="Q26" s="131">
        <f t="shared" si="4"/>
        <v>0</v>
      </c>
      <c r="R26" s="45">
        <f>$P26*SUM(Fasering!$D$5)</f>
        <v>0</v>
      </c>
      <c r="S26" s="45">
        <f>$P26*SUM(Fasering!$D$5:$D$6)</f>
        <v>0</v>
      </c>
      <c r="T26" s="45">
        <f>$P26*SUM(Fasering!$D$5:$D$7)</f>
        <v>0</v>
      </c>
      <c r="U26" s="45">
        <f>$P26*SUM(Fasering!$D$5:$D$8)</f>
        <v>0</v>
      </c>
      <c r="V26" s="45">
        <f>$P26*SUM(Fasering!$D$5:$D$9)</f>
        <v>0</v>
      </c>
      <c r="W26" s="45">
        <f>$P26*SUM(Fasering!$D$5:$D$10)</f>
        <v>0</v>
      </c>
      <c r="X26" s="75">
        <f>$P26*SUM(Fasering!$D$5:$D$11)</f>
        <v>0</v>
      </c>
      <c r="Y26" s="129">
        <f t="shared" si="5"/>
        <v>0</v>
      </c>
      <c r="Z26" s="131">
        <f t="shared" si="6"/>
        <v>0</v>
      </c>
      <c r="AA26" s="74">
        <f>$Y26*SUM(Fasering!$D$5)</f>
        <v>0</v>
      </c>
      <c r="AB26" s="45">
        <f>$Y26*SUM(Fasering!$D$5:$D$6)</f>
        <v>0</v>
      </c>
      <c r="AC26" s="45">
        <f>$Y26*SUM(Fasering!$D$5:$D$7)</f>
        <v>0</v>
      </c>
      <c r="AD26" s="45">
        <f>$Y26*SUM(Fasering!$D$5:$D$8)</f>
        <v>0</v>
      </c>
      <c r="AE26" s="45">
        <f>$Y26*SUM(Fasering!$D$5:$D$9)</f>
        <v>0</v>
      </c>
      <c r="AF26" s="45">
        <f>$Y26*SUM(Fasering!$D$5:$D$10)</f>
        <v>0</v>
      </c>
      <c r="AG26" s="75">
        <f>$Y26*SUM(Fasering!$D$5:$D$11)</f>
        <v>0</v>
      </c>
      <c r="AH26" s="5">
        <f>($AK$3+(I26+R26)*12*7.57%)*SUM(Fasering!$D$5)</f>
        <v>0</v>
      </c>
      <c r="AI26" s="9">
        <f>($AK$3+(J26+S26)*12*7.57%)*SUM(Fasering!$D$5:$D$6)</f>
        <v>521.97925813108816</v>
      </c>
      <c r="AJ26" s="9">
        <f>($AK$3+(K26+T26)*12*7.57%)*SUM(Fasering!$D$5:$D$7)</f>
        <v>874.78094224166284</v>
      </c>
      <c r="AK26" s="9">
        <f>($AK$3+(L26+U26)*12*7.57%)*SUM(Fasering!$D$5:$D$8)</f>
        <v>1266.4540830385902</v>
      </c>
      <c r="AL26" s="9">
        <f>($AK$3+(M26+V26)*12*7.57%)*SUM(Fasering!$D$5:$D$9)</f>
        <v>1696.99868052187</v>
      </c>
      <c r="AM26" s="9">
        <f>($AK$3+(N26+W26)*12*7.57%)*SUM(Fasering!$D$5:$D$10)</f>
        <v>2165.3158882795797</v>
      </c>
      <c r="AN26" s="86">
        <f>($AK$3+(O26+X26)*12*7.57%)*SUM(Fasering!$D$5:$D$11)</f>
        <v>2673.5160156378001</v>
      </c>
      <c r="AO26" s="5">
        <f>($AK$3+(I26+AA26)*12*7.57%)*SUM(Fasering!$D$5)</f>
        <v>0</v>
      </c>
      <c r="AP26" s="9">
        <f>($AK$3+(J26+AB26)*12*7.57%)*SUM(Fasering!$D$5:$D$6)</f>
        <v>521.97925813108816</v>
      </c>
      <c r="AQ26" s="9">
        <f>($AK$3+(K26+AC26)*12*7.57%)*SUM(Fasering!$D$5:$D$7)</f>
        <v>874.78094224166284</v>
      </c>
      <c r="AR26" s="9">
        <f>($AK$3+(L26+AD26)*12*7.57%)*SUM(Fasering!$D$5:$D$8)</f>
        <v>1266.4540830385902</v>
      </c>
      <c r="AS26" s="9">
        <f>($AK$3+(M26+AE26)*12*7.57%)*SUM(Fasering!$D$5:$D$9)</f>
        <v>1696.99868052187</v>
      </c>
      <c r="AT26" s="9">
        <f>($AK$3+(N26+AF26)*12*7.57%)*SUM(Fasering!$D$5:$D$10)</f>
        <v>2165.3158882795797</v>
      </c>
      <c r="AU26" s="86">
        <f>($AK$3+(O26+AG26)*12*7.57%)*SUM(Fasering!$D$5:$D$11)</f>
        <v>2673.5160156378001</v>
      </c>
    </row>
    <row r="27" spans="1:47" x14ac:dyDescent="0.3">
      <c r="A27" s="32">
        <f t="shared" si="7"/>
        <v>17</v>
      </c>
      <c r="B27" s="129">
        <v>24922.38</v>
      </c>
      <c r="C27" s="130"/>
      <c r="D27" s="129">
        <f t="shared" si="0"/>
        <v>33543.031242000005</v>
      </c>
      <c r="E27" s="131">
        <f t="shared" si="1"/>
        <v>831.51002461582709</v>
      </c>
      <c r="F27" s="129">
        <f t="shared" si="2"/>
        <v>2795.2526035000005</v>
      </c>
      <c r="G27" s="131">
        <f t="shared" si="8"/>
        <v>69.292502051318934</v>
      </c>
      <c r="H27" s="63">
        <f>'L4'!$H$10</f>
        <v>1707.89</v>
      </c>
      <c r="I27" s="63">
        <f>GEW!$E$12+($F27-GEW!$E$12)*SUM(Fasering!$D$5)</f>
        <v>1821.9627753333334</v>
      </c>
      <c r="J27" s="63">
        <f>GEW!$E$12+($F27-GEW!$E$12)*SUM(Fasering!$D$5:$D$6)</f>
        <v>2073.6201872043575</v>
      </c>
      <c r="K27" s="63">
        <f>GEW!$E$12+($F27-GEW!$E$12)*SUM(Fasering!$D$5:$D$7)</f>
        <v>2218.0115891818841</v>
      </c>
      <c r="L27" s="63">
        <f>GEW!$E$12+($F27-GEW!$E$12)*SUM(Fasering!$D$5:$D$8)</f>
        <v>2362.4029911594112</v>
      </c>
      <c r="M27" s="63">
        <f>GEW!$E$12+($F27-GEW!$E$12)*SUM(Fasering!$D$5:$D$9)</f>
        <v>2506.7943931369382</v>
      </c>
      <c r="N27" s="63">
        <f>GEW!$E$12+($F27-GEW!$E$12)*SUM(Fasering!$D$5:$D$10)</f>
        <v>2650.8612015224735</v>
      </c>
      <c r="O27" s="76">
        <f>GEW!$E$12+($F27-GEW!$E$12)*SUM(Fasering!$D$5:$D$11)</f>
        <v>2795.2526035000005</v>
      </c>
      <c r="P27" s="129">
        <f t="shared" si="3"/>
        <v>0</v>
      </c>
      <c r="Q27" s="131">
        <f t="shared" si="4"/>
        <v>0</v>
      </c>
      <c r="R27" s="45">
        <f>$P27*SUM(Fasering!$D$5)</f>
        <v>0</v>
      </c>
      <c r="S27" s="45">
        <f>$P27*SUM(Fasering!$D$5:$D$6)</f>
        <v>0</v>
      </c>
      <c r="T27" s="45">
        <f>$P27*SUM(Fasering!$D$5:$D$7)</f>
        <v>0</v>
      </c>
      <c r="U27" s="45">
        <f>$P27*SUM(Fasering!$D$5:$D$8)</f>
        <v>0</v>
      </c>
      <c r="V27" s="45">
        <f>$P27*SUM(Fasering!$D$5:$D$9)</f>
        <v>0</v>
      </c>
      <c r="W27" s="45">
        <f>$P27*SUM(Fasering!$D$5:$D$10)</f>
        <v>0</v>
      </c>
      <c r="X27" s="75">
        <f>$P27*SUM(Fasering!$D$5:$D$11)</f>
        <v>0</v>
      </c>
      <c r="Y27" s="129">
        <f t="shared" si="5"/>
        <v>0</v>
      </c>
      <c r="Z27" s="131">
        <f t="shared" si="6"/>
        <v>0</v>
      </c>
      <c r="AA27" s="74">
        <f>$Y27*SUM(Fasering!$D$5)</f>
        <v>0</v>
      </c>
      <c r="AB27" s="45">
        <f>$Y27*SUM(Fasering!$D$5:$D$6)</f>
        <v>0</v>
      </c>
      <c r="AC27" s="45">
        <f>$Y27*SUM(Fasering!$D$5:$D$7)</f>
        <v>0</v>
      </c>
      <c r="AD27" s="45">
        <f>$Y27*SUM(Fasering!$D$5:$D$8)</f>
        <v>0</v>
      </c>
      <c r="AE27" s="45">
        <f>$Y27*SUM(Fasering!$D$5:$D$9)</f>
        <v>0</v>
      </c>
      <c r="AF27" s="45">
        <f>$Y27*SUM(Fasering!$D$5:$D$10)</f>
        <v>0</v>
      </c>
      <c r="AG27" s="75">
        <f>$Y27*SUM(Fasering!$D$5:$D$11)</f>
        <v>0</v>
      </c>
      <c r="AH27" s="5">
        <f>($AK$3+(I27+R27)*12*7.57%)*SUM(Fasering!$D$5)</f>
        <v>0</v>
      </c>
      <c r="AI27" s="9">
        <f>($AK$3+(J27+S27)*12*7.57%)*SUM(Fasering!$D$5:$D$6)</f>
        <v>522.04955297200888</v>
      </c>
      <c r="AJ27" s="9">
        <f>($AK$3+(K27+T27)*12*7.57%)*SUM(Fasering!$D$5:$D$7)</f>
        <v>874.955043309399</v>
      </c>
      <c r="AK27" s="9">
        <f>($AK$3+(L27+U27)*12*7.57%)*SUM(Fasering!$D$5:$D$8)</f>
        <v>1266.7782728174802</v>
      </c>
      <c r="AL27" s="9">
        <f>($AK$3+(M27+V27)*12*7.57%)*SUM(Fasering!$D$5:$D$9)</f>
        <v>1697.5192414962523</v>
      </c>
      <c r="AM27" s="9">
        <f>($AK$3+(N27+W27)*12*7.57%)*SUM(Fasering!$D$5:$D$10)</f>
        <v>2166.0785055405868</v>
      </c>
      <c r="AN27" s="86">
        <f>($AK$3+(O27+X27)*12*7.57%)*SUM(Fasering!$D$5:$D$11)</f>
        <v>2674.5674650194005</v>
      </c>
      <c r="AO27" s="5">
        <f>($AK$3+(I27+AA27)*12*7.57%)*SUM(Fasering!$D$5)</f>
        <v>0</v>
      </c>
      <c r="AP27" s="9">
        <f>($AK$3+(J27+AB27)*12*7.57%)*SUM(Fasering!$D$5:$D$6)</f>
        <v>522.04955297200888</v>
      </c>
      <c r="AQ27" s="9">
        <f>($AK$3+(K27+AC27)*12*7.57%)*SUM(Fasering!$D$5:$D$7)</f>
        <v>874.955043309399</v>
      </c>
      <c r="AR27" s="9">
        <f>($AK$3+(L27+AD27)*12*7.57%)*SUM(Fasering!$D$5:$D$8)</f>
        <v>1266.7782728174802</v>
      </c>
      <c r="AS27" s="9">
        <f>($AK$3+(M27+AE27)*12*7.57%)*SUM(Fasering!$D$5:$D$9)</f>
        <v>1697.5192414962523</v>
      </c>
      <c r="AT27" s="9">
        <f>($AK$3+(N27+AF27)*12*7.57%)*SUM(Fasering!$D$5:$D$10)</f>
        <v>2166.0785055405868</v>
      </c>
      <c r="AU27" s="86">
        <f>($AK$3+(O27+AG27)*12*7.57%)*SUM(Fasering!$D$5:$D$11)</f>
        <v>2674.5674650194005</v>
      </c>
    </row>
    <row r="28" spans="1:47" x14ac:dyDescent="0.3">
      <c r="A28" s="32">
        <f t="shared" si="7"/>
        <v>18</v>
      </c>
      <c r="B28" s="129">
        <v>25873.32</v>
      </c>
      <c r="C28" s="130"/>
      <c r="D28" s="129">
        <f t="shared" si="0"/>
        <v>34822.901388000006</v>
      </c>
      <c r="E28" s="131">
        <f t="shared" si="1"/>
        <v>863.23717679022525</v>
      </c>
      <c r="F28" s="129">
        <f t="shared" si="2"/>
        <v>2901.9084490000005</v>
      </c>
      <c r="G28" s="131">
        <f t="shared" si="8"/>
        <v>71.936431399185437</v>
      </c>
      <c r="H28" s="63">
        <f>'L4'!$H$10</f>
        <v>1707.89</v>
      </c>
      <c r="I28" s="63">
        <f>GEW!$E$12+($F28-GEW!$E$12)*SUM(Fasering!$D$5)</f>
        <v>1821.9627753333334</v>
      </c>
      <c r="J28" s="63">
        <f>GEW!$E$12+($F28-GEW!$E$12)*SUM(Fasering!$D$5:$D$6)</f>
        <v>2101.1975164465671</v>
      </c>
      <c r="K28" s="63">
        <f>GEW!$E$12+($F28-GEW!$E$12)*SUM(Fasering!$D$5:$D$7)</f>
        <v>2261.4117356519819</v>
      </c>
      <c r="L28" s="63">
        <f>GEW!$E$12+($F28-GEW!$E$12)*SUM(Fasering!$D$5:$D$8)</f>
        <v>2421.6259548573962</v>
      </c>
      <c r="M28" s="63">
        <f>GEW!$E$12+($F28-GEW!$E$12)*SUM(Fasering!$D$5:$D$9)</f>
        <v>2581.8401740628115</v>
      </c>
      <c r="N28" s="63">
        <f>GEW!$E$12+($F28-GEW!$E$12)*SUM(Fasering!$D$5:$D$10)</f>
        <v>2741.6942297945857</v>
      </c>
      <c r="O28" s="76">
        <f>GEW!$E$12+($F28-GEW!$E$12)*SUM(Fasering!$D$5:$D$11)</f>
        <v>2901.9084490000005</v>
      </c>
      <c r="P28" s="129">
        <f t="shared" si="3"/>
        <v>0</v>
      </c>
      <c r="Q28" s="131">
        <f t="shared" si="4"/>
        <v>0</v>
      </c>
      <c r="R28" s="45">
        <f>$P28*SUM(Fasering!$D$5)</f>
        <v>0</v>
      </c>
      <c r="S28" s="45">
        <f>$P28*SUM(Fasering!$D$5:$D$6)</f>
        <v>0</v>
      </c>
      <c r="T28" s="45">
        <f>$P28*SUM(Fasering!$D$5:$D$7)</f>
        <v>0</v>
      </c>
      <c r="U28" s="45">
        <f>$P28*SUM(Fasering!$D$5:$D$8)</f>
        <v>0</v>
      </c>
      <c r="V28" s="45">
        <f>$P28*SUM(Fasering!$D$5:$D$9)</f>
        <v>0</v>
      </c>
      <c r="W28" s="45">
        <f>$P28*SUM(Fasering!$D$5:$D$10)</f>
        <v>0</v>
      </c>
      <c r="X28" s="75">
        <f>$P28*SUM(Fasering!$D$5:$D$11)</f>
        <v>0</v>
      </c>
      <c r="Y28" s="129">
        <f t="shared" si="5"/>
        <v>0</v>
      </c>
      <c r="Z28" s="131">
        <f t="shared" si="6"/>
        <v>0</v>
      </c>
      <c r="AA28" s="74">
        <f>$Y28*SUM(Fasering!$D$5)</f>
        <v>0</v>
      </c>
      <c r="AB28" s="45">
        <f>$Y28*SUM(Fasering!$D$5:$D$6)</f>
        <v>0</v>
      </c>
      <c r="AC28" s="45">
        <f>$Y28*SUM(Fasering!$D$5:$D$7)</f>
        <v>0</v>
      </c>
      <c r="AD28" s="45">
        <f>$Y28*SUM(Fasering!$D$5:$D$8)</f>
        <v>0</v>
      </c>
      <c r="AE28" s="45">
        <f>$Y28*SUM(Fasering!$D$5:$D$9)</f>
        <v>0</v>
      </c>
      <c r="AF28" s="45">
        <f>$Y28*SUM(Fasering!$D$5:$D$10)</f>
        <v>0</v>
      </c>
      <c r="AG28" s="75">
        <f>$Y28*SUM(Fasering!$D$5:$D$11)</f>
        <v>0</v>
      </c>
      <c r="AH28" s="5">
        <f>($AK$3+(I28+R28)*12*7.57%)*SUM(Fasering!$D$5)</f>
        <v>0</v>
      </c>
      <c r="AI28" s="9">
        <f>($AK$3+(J28+S28)*12*7.57%)*SUM(Fasering!$D$5:$D$6)</f>
        <v>528.52689561011323</v>
      </c>
      <c r="AJ28" s="9">
        <f>($AK$3+(K28+T28)*12*7.57%)*SUM(Fasering!$D$5:$D$7)</f>
        <v>890.99764692888641</v>
      </c>
      <c r="AK28" s="9">
        <f>($AK$3+(L28+U28)*12*7.57%)*SUM(Fasering!$D$5:$D$8)</f>
        <v>1296.6508530827657</v>
      </c>
      <c r="AL28" s="9">
        <f>($AK$3+(M28+V28)*12*7.57%)*SUM(Fasering!$D$5:$D$9)</f>
        <v>1745.4865140717518</v>
      </c>
      <c r="AM28" s="9">
        <f>($AK$3+(N28+W28)*12*7.57%)*SUM(Fasering!$D$5:$D$10)</f>
        <v>2236.3501390853676</v>
      </c>
      <c r="AN28" s="86">
        <f>($AK$3+(O28+X28)*12*7.57%)*SUM(Fasering!$D$5:$D$11)</f>
        <v>2771.4536350716007</v>
      </c>
      <c r="AO28" s="5">
        <f>($AK$3+(I28+AA28)*12*7.57%)*SUM(Fasering!$D$5)</f>
        <v>0</v>
      </c>
      <c r="AP28" s="9">
        <f>($AK$3+(J28+AB28)*12*7.57%)*SUM(Fasering!$D$5:$D$6)</f>
        <v>528.52689561011323</v>
      </c>
      <c r="AQ28" s="9">
        <f>($AK$3+(K28+AC28)*12*7.57%)*SUM(Fasering!$D$5:$D$7)</f>
        <v>890.99764692888641</v>
      </c>
      <c r="AR28" s="9">
        <f>($AK$3+(L28+AD28)*12*7.57%)*SUM(Fasering!$D$5:$D$8)</f>
        <v>1296.6508530827657</v>
      </c>
      <c r="AS28" s="9">
        <f>($AK$3+(M28+AE28)*12*7.57%)*SUM(Fasering!$D$5:$D$9)</f>
        <v>1745.4865140717518</v>
      </c>
      <c r="AT28" s="9">
        <f>($AK$3+(N28+AF28)*12*7.57%)*SUM(Fasering!$D$5:$D$10)</f>
        <v>2236.3501390853676</v>
      </c>
      <c r="AU28" s="86">
        <f>($AK$3+(O28+AG28)*12*7.57%)*SUM(Fasering!$D$5:$D$11)</f>
        <v>2771.4536350716007</v>
      </c>
    </row>
    <row r="29" spans="1:47" x14ac:dyDescent="0.3">
      <c r="A29" s="32">
        <f t="shared" si="7"/>
        <v>19</v>
      </c>
      <c r="B29" s="129">
        <v>25883.67</v>
      </c>
      <c r="C29" s="130"/>
      <c r="D29" s="129">
        <f t="shared" si="0"/>
        <v>34836.831452999999</v>
      </c>
      <c r="E29" s="131">
        <f t="shared" si="1"/>
        <v>863.58249408154211</v>
      </c>
      <c r="F29" s="129">
        <f t="shared" si="2"/>
        <v>2903.0692877500001</v>
      </c>
      <c r="G29" s="131">
        <f t="shared" si="8"/>
        <v>71.965207840128514</v>
      </c>
      <c r="H29" s="63">
        <f>'L4'!$H$10</f>
        <v>1707.89</v>
      </c>
      <c r="I29" s="63">
        <f>GEW!$E$12+($F29-GEW!$E$12)*SUM(Fasering!$D$5)</f>
        <v>1821.9627753333334</v>
      </c>
      <c r="J29" s="63">
        <f>GEW!$E$12+($F29-GEW!$E$12)*SUM(Fasering!$D$5:$D$6)</f>
        <v>2101.4976672001967</v>
      </c>
      <c r="K29" s="63">
        <f>GEW!$E$12+($F29-GEW!$E$12)*SUM(Fasering!$D$5:$D$7)</f>
        <v>2261.8841014331724</v>
      </c>
      <c r="L29" s="63">
        <f>GEW!$E$12+($F29-GEW!$E$12)*SUM(Fasering!$D$5:$D$8)</f>
        <v>2422.2705356661477</v>
      </c>
      <c r="M29" s="63">
        <f>GEW!$E$12+($F29-GEW!$E$12)*SUM(Fasering!$D$5:$D$9)</f>
        <v>2582.6569698991234</v>
      </c>
      <c r="N29" s="63">
        <f>GEW!$E$12+($F29-GEW!$E$12)*SUM(Fasering!$D$5:$D$10)</f>
        <v>2742.6828535170248</v>
      </c>
      <c r="O29" s="76">
        <f>GEW!$E$12+($F29-GEW!$E$12)*SUM(Fasering!$D$5:$D$11)</f>
        <v>2903.0692877500001</v>
      </c>
      <c r="P29" s="129">
        <f t="shared" si="3"/>
        <v>0</v>
      </c>
      <c r="Q29" s="131">
        <f t="shared" si="4"/>
        <v>0</v>
      </c>
      <c r="R29" s="45">
        <f>$P29*SUM(Fasering!$D$5)</f>
        <v>0</v>
      </c>
      <c r="S29" s="45">
        <f>$P29*SUM(Fasering!$D$5:$D$6)</f>
        <v>0</v>
      </c>
      <c r="T29" s="45">
        <f>$P29*SUM(Fasering!$D$5:$D$7)</f>
        <v>0</v>
      </c>
      <c r="U29" s="45">
        <f>$P29*SUM(Fasering!$D$5:$D$8)</f>
        <v>0</v>
      </c>
      <c r="V29" s="45">
        <f>$P29*SUM(Fasering!$D$5:$D$9)</f>
        <v>0</v>
      </c>
      <c r="W29" s="45">
        <f>$P29*SUM(Fasering!$D$5:$D$10)</f>
        <v>0</v>
      </c>
      <c r="X29" s="75">
        <f>$P29*SUM(Fasering!$D$5:$D$11)</f>
        <v>0</v>
      </c>
      <c r="Y29" s="129">
        <f t="shared" si="5"/>
        <v>0</v>
      </c>
      <c r="Z29" s="131">
        <f t="shared" si="6"/>
        <v>0</v>
      </c>
      <c r="AA29" s="74">
        <f>$Y29*SUM(Fasering!$D$5)</f>
        <v>0</v>
      </c>
      <c r="AB29" s="45">
        <f>$Y29*SUM(Fasering!$D$5:$D$6)</f>
        <v>0</v>
      </c>
      <c r="AC29" s="45">
        <f>$Y29*SUM(Fasering!$D$5:$D$7)</f>
        <v>0</v>
      </c>
      <c r="AD29" s="45">
        <f>$Y29*SUM(Fasering!$D$5:$D$8)</f>
        <v>0</v>
      </c>
      <c r="AE29" s="45">
        <f>$Y29*SUM(Fasering!$D$5:$D$9)</f>
        <v>0</v>
      </c>
      <c r="AF29" s="45">
        <f>$Y29*SUM(Fasering!$D$5:$D$10)</f>
        <v>0</v>
      </c>
      <c r="AG29" s="75">
        <f>$Y29*SUM(Fasering!$D$5:$D$11)</f>
        <v>0</v>
      </c>
      <c r="AH29" s="5">
        <f>($AK$3+(I29+R29)*12*7.57%)*SUM(Fasering!$D$5)</f>
        <v>0</v>
      </c>
      <c r="AI29" s="9">
        <f>($AK$3+(J29+S29)*12*7.57%)*SUM(Fasering!$D$5:$D$6)</f>
        <v>528.59739479650193</v>
      </c>
      <c r="AJ29" s="9">
        <f>($AK$3+(K29+T29)*12*7.57%)*SUM(Fasering!$D$5:$D$7)</f>
        <v>891.17225410437777</v>
      </c>
      <c r="AK29" s="9">
        <f>($AK$3+(L29+U29)*12*7.57%)*SUM(Fasering!$D$5:$D$8)</f>
        <v>1296.9759852738036</v>
      </c>
      <c r="AL29" s="9">
        <f>($AK$3+(M29+V29)*12*7.57%)*SUM(Fasering!$D$5:$D$9)</f>
        <v>1746.0085883047805</v>
      </c>
      <c r="AM29" s="9">
        <f>($AK$3+(N29+W29)*12*7.57%)*SUM(Fasering!$D$5:$D$10)</f>
        <v>2237.114973257017</v>
      </c>
      <c r="AN29" s="86">
        <f>($AK$3+(O29+X29)*12*7.57%)*SUM(Fasering!$D$5:$D$11)</f>
        <v>2772.5081409921004</v>
      </c>
      <c r="AO29" s="5">
        <f>($AK$3+(I29+AA29)*12*7.57%)*SUM(Fasering!$D$5)</f>
        <v>0</v>
      </c>
      <c r="AP29" s="9">
        <f>($AK$3+(J29+AB29)*12*7.57%)*SUM(Fasering!$D$5:$D$6)</f>
        <v>528.59739479650193</v>
      </c>
      <c r="AQ29" s="9">
        <f>($AK$3+(K29+AC29)*12*7.57%)*SUM(Fasering!$D$5:$D$7)</f>
        <v>891.17225410437777</v>
      </c>
      <c r="AR29" s="9">
        <f>($AK$3+(L29+AD29)*12*7.57%)*SUM(Fasering!$D$5:$D$8)</f>
        <v>1296.9759852738036</v>
      </c>
      <c r="AS29" s="9">
        <f>($AK$3+(M29+AE29)*12*7.57%)*SUM(Fasering!$D$5:$D$9)</f>
        <v>1746.0085883047805</v>
      </c>
      <c r="AT29" s="9">
        <f>($AK$3+(N29+AF29)*12*7.57%)*SUM(Fasering!$D$5:$D$10)</f>
        <v>2237.114973257017</v>
      </c>
      <c r="AU29" s="86">
        <f>($AK$3+(O29+AG29)*12*7.57%)*SUM(Fasering!$D$5:$D$11)</f>
        <v>2772.5081409921004</v>
      </c>
    </row>
    <row r="30" spans="1:47" x14ac:dyDescent="0.3">
      <c r="A30" s="32">
        <f t="shared" si="7"/>
        <v>20</v>
      </c>
      <c r="B30" s="129">
        <v>26834.61</v>
      </c>
      <c r="C30" s="130"/>
      <c r="D30" s="129">
        <f t="shared" si="0"/>
        <v>36116.701599</v>
      </c>
      <c r="E30" s="131">
        <f t="shared" si="1"/>
        <v>895.30964625594015</v>
      </c>
      <c r="F30" s="129">
        <f t="shared" si="2"/>
        <v>3009.7251332500005</v>
      </c>
      <c r="G30" s="131">
        <f t="shared" si="8"/>
        <v>74.609137187995017</v>
      </c>
      <c r="H30" s="63">
        <f>'L4'!$H$10</f>
        <v>1707.89</v>
      </c>
      <c r="I30" s="63">
        <f>GEW!$E$12+($F30-GEW!$E$12)*SUM(Fasering!$D$5)</f>
        <v>1821.9627753333334</v>
      </c>
      <c r="J30" s="63">
        <f>GEW!$E$12+($F30-GEW!$E$12)*SUM(Fasering!$D$5:$D$6)</f>
        <v>2129.0749964424067</v>
      </c>
      <c r="K30" s="63">
        <f>GEW!$E$12+($F30-GEW!$E$12)*SUM(Fasering!$D$5:$D$7)</f>
        <v>2305.2842479032697</v>
      </c>
      <c r="L30" s="63">
        <f>GEW!$E$12+($F30-GEW!$E$12)*SUM(Fasering!$D$5:$D$8)</f>
        <v>2481.4934993641332</v>
      </c>
      <c r="M30" s="63">
        <f>GEW!$E$12+($F30-GEW!$E$12)*SUM(Fasering!$D$5:$D$9)</f>
        <v>2657.7027508249967</v>
      </c>
      <c r="N30" s="63">
        <f>GEW!$E$12+($F30-GEW!$E$12)*SUM(Fasering!$D$5:$D$10)</f>
        <v>2833.515881789137</v>
      </c>
      <c r="O30" s="76">
        <f>GEW!$E$12+($F30-GEW!$E$12)*SUM(Fasering!$D$5:$D$11)</f>
        <v>3009.7251332500005</v>
      </c>
      <c r="P30" s="129">
        <f t="shared" si="3"/>
        <v>0</v>
      </c>
      <c r="Q30" s="131">
        <f t="shared" si="4"/>
        <v>0</v>
      </c>
      <c r="R30" s="45">
        <f>$P30*SUM(Fasering!$D$5)</f>
        <v>0</v>
      </c>
      <c r="S30" s="45">
        <f>$P30*SUM(Fasering!$D$5:$D$6)</f>
        <v>0</v>
      </c>
      <c r="T30" s="45">
        <f>$P30*SUM(Fasering!$D$5:$D$7)</f>
        <v>0</v>
      </c>
      <c r="U30" s="45">
        <f>$P30*SUM(Fasering!$D$5:$D$8)</f>
        <v>0</v>
      </c>
      <c r="V30" s="45">
        <f>$P30*SUM(Fasering!$D$5:$D$9)</f>
        <v>0</v>
      </c>
      <c r="W30" s="45">
        <f>$P30*SUM(Fasering!$D$5:$D$10)</f>
        <v>0</v>
      </c>
      <c r="X30" s="75">
        <f>$P30*SUM(Fasering!$D$5:$D$11)</f>
        <v>0</v>
      </c>
      <c r="Y30" s="129">
        <f t="shared" si="5"/>
        <v>0</v>
      </c>
      <c r="Z30" s="131">
        <f t="shared" si="6"/>
        <v>0</v>
      </c>
      <c r="AA30" s="74">
        <f>$Y30*SUM(Fasering!$D$5)</f>
        <v>0</v>
      </c>
      <c r="AB30" s="45">
        <f>$Y30*SUM(Fasering!$D$5:$D$6)</f>
        <v>0</v>
      </c>
      <c r="AC30" s="45">
        <f>$Y30*SUM(Fasering!$D$5:$D$7)</f>
        <v>0</v>
      </c>
      <c r="AD30" s="45">
        <f>$Y30*SUM(Fasering!$D$5:$D$8)</f>
        <v>0</v>
      </c>
      <c r="AE30" s="45">
        <f>$Y30*SUM(Fasering!$D$5:$D$9)</f>
        <v>0</v>
      </c>
      <c r="AF30" s="45">
        <f>$Y30*SUM(Fasering!$D$5:$D$10)</f>
        <v>0</v>
      </c>
      <c r="AG30" s="75">
        <f>$Y30*SUM(Fasering!$D$5:$D$11)</f>
        <v>0</v>
      </c>
      <c r="AH30" s="5">
        <f>($AK$3+(I30+R30)*12*7.57%)*SUM(Fasering!$D$5)</f>
        <v>0</v>
      </c>
      <c r="AI30" s="9">
        <f>($AK$3+(J30+S30)*12*7.57%)*SUM(Fasering!$D$5:$D$6)</f>
        <v>535.07473743460639</v>
      </c>
      <c r="AJ30" s="9">
        <f>($AK$3+(K30+T30)*12*7.57%)*SUM(Fasering!$D$5:$D$7)</f>
        <v>907.21485772386507</v>
      </c>
      <c r="AK30" s="9">
        <f>($AK$3+(L30+U30)*12*7.57%)*SUM(Fasering!$D$5:$D$8)</f>
        <v>1326.8485655390893</v>
      </c>
      <c r="AL30" s="9">
        <f>($AK$3+(M30+V30)*12*7.57%)*SUM(Fasering!$D$5:$D$9)</f>
        <v>1793.9758608802795</v>
      </c>
      <c r="AM30" s="9">
        <f>($AK$3+(N30+W30)*12*7.57%)*SUM(Fasering!$D$5:$D$10)</f>
        <v>2307.3866068017983</v>
      </c>
      <c r="AN30" s="86">
        <f>($AK$3+(O30+X30)*12*7.57%)*SUM(Fasering!$D$5:$D$11)</f>
        <v>2869.3943110443006</v>
      </c>
      <c r="AO30" s="5">
        <f>($AK$3+(I30+AA30)*12*7.57%)*SUM(Fasering!$D$5)</f>
        <v>0</v>
      </c>
      <c r="AP30" s="9">
        <f>($AK$3+(J30+AB30)*12*7.57%)*SUM(Fasering!$D$5:$D$6)</f>
        <v>535.07473743460639</v>
      </c>
      <c r="AQ30" s="9">
        <f>($AK$3+(K30+AC30)*12*7.57%)*SUM(Fasering!$D$5:$D$7)</f>
        <v>907.21485772386507</v>
      </c>
      <c r="AR30" s="9">
        <f>($AK$3+(L30+AD30)*12*7.57%)*SUM(Fasering!$D$5:$D$8)</f>
        <v>1326.8485655390893</v>
      </c>
      <c r="AS30" s="9">
        <f>($AK$3+(M30+AE30)*12*7.57%)*SUM(Fasering!$D$5:$D$9)</f>
        <v>1793.9758608802795</v>
      </c>
      <c r="AT30" s="9">
        <f>($AK$3+(N30+AF30)*12*7.57%)*SUM(Fasering!$D$5:$D$10)</f>
        <v>2307.3866068017983</v>
      </c>
      <c r="AU30" s="86">
        <f>($AK$3+(O30+AG30)*12*7.57%)*SUM(Fasering!$D$5:$D$11)</f>
        <v>2869.3943110443006</v>
      </c>
    </row>
    <row r="31" spans="1:47" x14ac:dyDescent="0.3">
      <c r="A31" s="32">
        <f t="shared" si="7"/>
        <v>21</v>
      </c>
      <c r="B31" s="129">
        <v>26844.92</v>
      </c>
      <c r="C31" s="130"/>
      <c r="D31" s="129">
        <f t="shared" si="0"/>
        <v>36130.577828000001</v>
      </c>
      <c r="E31" s="131">
        <f t="shared" si="1"/>
        <v>895.65362898767728</v>
      </c>
      <c r="F31" s="129">
        <f t="shared" si="2"/>
        <v>3010.8814856666663</v>
      </c>
      <c r="G31" s="131">
        <f t="shared" si="8"/>
        <v>74.637802415639754</v>
      </c>
      <c r="H31" s="63">
        <f>'L4'!$H$10</f>
        <v>1707.89</v>
      </c>
      <c r="I31" s="63">
        <f>GEW!$E$12+($F31-GEW!$E$12)*SUM(Fasering!$D$5)</f>
        <v>1821.9627753333334</v>
      </c>
      <c r="J31" s="63">
        <f>GEW!$E$12+($F31-GEW!$E$12)*SUM(Fasering!$D$5:$D$6)</f>
        <v>2129.3739871931239</v>
      </c>
      <c r="K31" s="63">
        <f>GEW!$E$12+($F31-GEW!$E$12)*SUM(Fasering!$D$5:$D$7)</f>
        <v>2305.7547881162236</v>
      </c>
      <c r="L31" s="63">
        <f>GEW!$E$12+($F31-GEW!$E$12)*SUM(Fasering!$D$5:$D$8)</f>
        <v>2482.1355890393238</v>
      </c>
      <c r="M31" s="63">
        <f>GEW!$E$12+($F31-GEW!$E$12)*SUM(Fasering!$D$5:$D$9)</f>
        <v>2658.516389962424</v>
      </c>
      <c r="N31" s="63">
        <f>GEW!$E$12+($F31-GEW!$E$12)*SUM(Fasering!$D$5:$D$10)</f>
        <v>2834.5006847435661</v>
      </c>
      <c r="O31" s="76">
        <f>GEW!$E$12+($F31-GEW!$E$12)*SUM(Fasering!$D$5:$D$11)</f>
        <v>3010.8814856666663</v>
      </c>
      <c r="P31" s="129">
        <f t="shared" si="3"/>
        <v>0</v>
      </c>
      <c r="Q31" s="131">
        <f t="shared" si="4"/>
        <v>0</v>
      </c>
      <c r="R31" s="45">
        <f>$P31*SUM(Fasering!$D$5)</f>
        <v>0</v>
      </c>
      <c r="S31" s="45">
        <f>$P31*SUM(Fasering!$D$5:$D$6)</f>
        <v>0</v>
      </c>
      <c r="T31" s="45">
        <f>$P31*SUM(Fasering!$D$5:$D$7)</f>
        <v>0</v>
      </c>
      <c r="U31" s="45">
        <f>$P31*SUM(Fasering!$D$5:$D$8)</f>
        <v>0</v>
      </c>
      <c r="V31" s="45">
        <f>$P31*SUM(Fasering!$D$5:$D$9)</f>
        <v>0</v>
      </c>
      <c r="W31" s="45">
        <f>$P31*SUM(Fasering!$D$5:$D$10)</f>
        <v>0</v>
      </c>
      <c r="X31" s="75">
        <f>$P31*SUM(Fasering!$D$5:$D$11)</f>
        <v>0</v>
      </c>
      <c r="Y31" s="129">
        <f t="shared" si="5"/>
        <v>0</v>
      </c>
      <c r="Z31" s="131">
        <f t="shared" si="6"/>
        <v>0</v>
      </c>
      <c r="AA31" s="74">
        <f>$Y31*SUM(Fasering!$D$5)</f>
        <v>0</v>
      </c>
      <c r="AB31" s="45">
        <f>$Y31*SUM(Fasering!$D$5:$D$6)</f>
        <v>0</v>
      </c>
      <c r="AC31" s="45">
        <f>$Y31*SUM(Fasering!$D$5:$D$7)</f>
        <v>0</v>
      </c>
      <c r="AD31" s="45">
        <f>$Y31*SUM(Fasering!$D$5:$D$8)</f>
        <v>0</v>
      </c>
      <c r="AE31" s="45">
        <f>$Y31*SUM(Fasering!$D$5:$D$9)</f>
        <v>0</v>
      </c>
      <c r="AF31" s="45">
        <f>$Y31*SUM(Fasering!$D$5:$D$10)</f>
        <v>0</v>
      </c>
      <c r="AG31" s="75">
        <f>$Y31*SUM(Fasering!$D$5:$D$11)</f>
        <v>0</v>
      </c>
      <c r="AH31" s="5">
        <f>($AK$3+(I31+R31)*12*7.57%)*SUM(Fasering!$D$5)</f>
        <v>0</v>
      </c>
      <c r="AI31" s="9">
        <f>($AK$3+(J31+S31)*12*7.57%)*SUM(Fasering!$D$5:$D$6)</f>
        <v>535.14496416037127</v>
      </c>
      <c r="AJ31" s="9">
        <f>($AK$3+(K31+T31)*12*7.57%)*SUM(Fasering!$D$5:$D$7)</f>
        <v>907.38879008901608</v>
      </c>
      <c r="AK31" s="9">
        <f>($AK$3+(L31+U31)*12*7.57%)*SUM(Fasering!$D$5:$D$8)</f>
        <v>1327.1724411805967</v>
      </c>
      <c r="AL31" s="9">
        <f>($AK$3+(M31+V31)*12*7.57%)*SUM(Fasering!$D$5:$D$9)</f>
        <v>1794.4959174351129</v>
      </c>
      <c r="AM31" s="9">
        <f>($AK$3+(N31+W31)*12*7.57%)*SUM(Fasering!$D$5:$D$10)</f>
        <v>2308.1484850925908</v>
      </c>
      <c r="AN31" s="86">
        <f>($AK$3+(O31+X31)*12*7.57%)*SUM(Fasering!$D$5:$D$11)</f>
        <v>2870.4447415795998</v>
      </c>
      <c r="AO31" s="5">
        <f>($AK$3+(I31+AA31)*12*7.57%)*SUM(Fasering!$D$5)</f>
        <v>0</v>
      </c>
      <c r="AP31" s="9">
        <f>($AK$3+(J31+AB31)*12*7.57%)*SUM(Fasering!$D$5:$D$6)</f>
        <v>535.14496416037127</v>
      </c>
      <c r="AQ31" s="9">
        <f>($AK$3+(K31+AC31)*12*7.57%)*SUM(Fasering!$D$5:$D$7)</f>
        <v>907.38879008901608</v>
      </c>
      <c r="AR31" s="9">
        <f>($AK$3+(L31+AD31)*12*7.57%)*SUM(Fasering!$D$5:$D$8)</f>
        <v>1327.1724411805967</v>
      </c>
      <c r="AS31" s="9">
        <f>($AK$3+(M31+AE31)*12*7.57%)*SUM(Fasering!$D$5:$D$9)</f>
        <v>1794.4959174351129</v>
      </c>
      <c r="AT31" s="9">
        <f>($AK$3+(N31+AF31)*12*7.57%)*SUM(Fasering!$D$5:$D$10)</f>
        <v>2308.1484850925908</v>
      </c>
      <c r="AU31" s="86">
        <f>($AK$3+(O31+AG31)*12*7.57%)*SUM(Fasering!$D$5:$D$11)</f>
        <v>2870.4447415795998</v>
      </c>
    </row>
    <row r="32" spans="1:47" x14ac:dyDescent="0.3">
      <c r="A32" s="32">
        <f t="shared" si="7"/>
        <v>22</v>
      </c>
      <c r="B32" s="129">
        <v>27795.87</v>
      </c>
      <c r="C32" s="130"/>
      <c r="D32" s="129">
        <f t="shared" si="0"/>
        <v>37410.461433000004</v>
      </c>
      <c r="E32" s="131">
        <f t="shared" si="1"/>
        <v>927.3811148019704</v>
      </c>
      <c r="F32" s="129">
        <f t="shared" si="2"/>
        <v>3117.53845275</v>
      </c>
      <c r="G32" s="131">
        <f t="shared" si="8"/>
        <v>77.281759566830857</v>
      </c>
      <c r="H32" s="63">
        <f>'L4'!$H$10</f>
        <v>1707.89</v>
      </c>
      <c r="I32" s="63">
        <f>GEW!$E$12+($F32-GEW!$E$12)*SUM(Fasering!$D$5)</f>
        <v>1821.9627753333334</v>
      </c>
      <c r="J32" s="63">
        <f>GEW!$E$12+($F32-GEW!$E$12)*SUM(Fasering!$D$5:$D$6)</f>
        <v>2156.9516064360614</v>
      </c>
      <c r="K32" s="63">
        <f>GEW!$E$12+($F32-GEW!$E$12)*SUM(Fasering!$D$5:$D$7)</f>
        <v>2349.1553909783806</v>
      </c>
      <c r="L32" s="63">
        <f>GEW!$E$12+($F32-GEW!$E$12)*SUM(Fasering!$D$5:$D$8)</f>
        <v>2541.3591755206994</v>
      </c>
      <c r="M32" s="63">
        <f>GEW!$E$12+($F32-GEW!$E$12)*SUM(Fasering!$D$5:$D$9)</f>
        <v>2733.5629600630182</v>
      </c>
      <c r="N32" s="63">
        <f>GEW!$E$12+($F32-GEW!$E$12)*SUM(Fasering!$D$5:$D$10)</f>
        <v>2925.3346682076813</v>
      </c>
      <c r="O32" s="76">
        <f>GEW!$E$12+($F32-GEW!$E$12)*SUM(Fasering!$D$5:$D$11)</f>
        <v>3117.53845275</v>
      </c>
      <c r="P32" s="129">
        <f t="shared" si="3"/>
        <v>0</v>
      </c>
      <c r="Q32" s="131">
        <f t="shared" si="4"/>
        <v>0</v>
      </c>
      <c r="R32" s="45">
        <f>$P32*SUM(Fasering!$D$5)</f>
        <v>0</v>
      </c>
      <c r="S32" s="45">
        <f>$P32*SUM(Fasering!$D$5:$D$6)</f>
        <v>0</v>
      </c>
      <c r="T32" s="45">
        <f>$P32*SUM(Fasering!$D$5:$D$7)</f>
        <v>0</v>
      </c>
      <c r="U32" s="45">
        <f>$P32*SUM(Fasering!$D$5:$D$8)</f>
        <v>0</v>
      </c>
      <c r="V32" s="45">
        <f>$P32*SUM(Fasering!$D$5:$D$9)</f>
        <v>0</v>
      </c>
      <c r="W32" s="45">
        <f>$P32*SUM(Fasering!$D$5:$D$10)</f>
        <v>0</v>
      </c>
      <c r="X32" s="75">
        <f>$P32*SUM(Fasering!$D$5:$D$11)</f>
        <v>0</v>
      </c>
      <c r="Y32" s="129">
        <f t="shared" si="5"/>
        <v>0</v>
      </c>
      <c r="Z32" s="131">
        <f t="shared" si="6"/>
        <v>0</v>
      </c>
      <c r="AA32" s="74">
        <f>$Y32*SUM(Fasering!$D$5)</f>
        <v>0</v>
      </c>
      <c r="AB32" s="45">
        <f>$Y32*SUM(Fasering!$D$5:$D$6)</f>
        <v>0</v>
      </c>
      <c r="AC32" s="45">
        <f>$Y32*SUM(Fasering!$D$5:$D$7)</f>
        <v>0</v>
      </c>
      <c r="AD32" s="45">
        <f>$Y32*SUM(Fasering!$D$5:$D$8)</f>
        <v>0</v>
      </c>
      <c r="AE32" s="45">
        <f>$Y32*SUM(Fasering!$D$5:$D$9)</f>
        <v>0</v>
      </c>
      <c r="AF32" s="45">
        <f>$Y32*SUM(Fasering!$D$5:$D$10)</f>
        <v>0</v>
      </c>
      <c r="AG32" s="75">
        <f>$Y32*SUM(Fasering!$D$5:$D$11)</f>
        <v>0</v>
      </c>
      <c r="AH32" s="5">
        <f>($AK$3+(I32+R32)*12*7.57%)*SUM(Fasering!$D$5)</f>
        <v>0</v>
      </c>
      <c r="AI32" s="9">
        <f>($AK$3+(J32+S32)*12*7.57%)*SUM(Fasering!$D$5:$D$6)</f>
        <v>541.62237491363146</v>
      </c>
      <c r="AJ32" s="9">
        <f>($AK$3+(K32+T32)*12*7.57%)*SUM(Fasering!$D$5:$D$7)</f>
        <v>923.43156241108852</v>
      </c>
      <c r="AK32" s="9">
        <f>($AK$3+(L32+U32)*12*7.57%)*SUM(Fasering!$D$5:$D$8)</f>
        <v>1357.0453355832647</v>
      </c>
      <c r="AL32" s="9">
        <f>($AK$3+(M32+V32)*12*7.57%)*SUM(Fasering!$D$5:$D$9)</f>
        <v>1842.4636944301608</v>
      </c>
      <c r="AM32" s="9">
        <f>($AK$3+(N32+W32)*12*7.57%)*SUM(Fasering!$D$5:$D$10)</f>
        <v>2378.4208576075866</v>
      </c>
      <c r="AN32" s="86">
        <f>($AK$3+(O32+X32)*12*7.57%)*SUM(Fasering!$D$5:$D$11)</f>
        <v>2967.3319304781007</v>
      </c>
      <c r="AO32" s="5">
        <f>($AK$3+(I32+AA32)*12*7.57%)*SUM(Fasering!$D$5)</f>
        <v>0</v>
      </c>
      <c r="AP32" s="9">
        <f>($AK$3+(J32+AB32)*12*7.57%)*SUM(Fasering!$D$5:$D$6)</f>
        <v>541.62237491363146</v>
      </c>
      <c r="AQ32" s="9">
        <f>($AK$3+(K32+AC32)*12*7.57%)*SUM(Fasering!$D$5:$D$7)</f>
        <v>923.43156241108852</v>
      </c>
      <c r="AR32" s="9">
        <f>($AK$3+(L32+AD32)*12*7.57%)*SUM(Fasering!$D$5:$D$8)</f>
        <v>1357.0453355832647</v>
      </c>
      <c r="AS32" s="9">
        <f>($AK$3+(M32+AE32)*12*7.57%)*SUM(Fasering!$D$5:$D$9)</f>
        <v>1842.4636944301608</v>
      </c>
      <c r="AT32" s="9">
        <f>($AK$3+(N32+AF32)*12*7.57%)*SUM(Fasering!$D$5:$D$10)</f>
        <v>2378.4208576075866</v>
      </c>
      <c r="AU32" s="86">
        <f>($AK$3+(O32+AG32)*12*7.57%)*SUM(Fasering!$D$5:$D$11)</f>
        <v>2967.3319304781007</v>
      </c>
    </row>
    <row r="33" spans="1:47" x14ac:dyDescent="0.3">
      <c r="A33" s="32">
        <f t="shared" si="7"/>
        <v>23</v>
      </c>
      <c r="B33" s="129">
        <v>28757.15</v>
      </c>
      <c r="C33" s="130"/>
      <c r="D33" s="129">
        <f t="shared" si="0"/>
        <v>38704.248185000004</v>
      </c>
      <c r="E33" s="131">
        <f t="shared" si="1"/>
        <v>959.45325062779045</v>
      </c>
      <c r="F33" s="129">
        <f t="shared" si="2"/>
        <v>3225.3540154166672</v>
      </c>
      <c r="G33" s="131">
        <f t="shared" si="8"/>
        <v>79.954437552315881</v>
      </c>
      <c r="H33" s="63">
        <f>'L4'!$H$10</f>
        <v>1707.89</v>
      </c>
      <c r="I33" s="63">
        <f>GEW!$E$12+($F33-GEW!$E$12)*SUM(Fasering!$D$5)</f>
        <v>1821.9627753333334</v>
      </c>
      <c r="J33" s="63">
        <f>GEW!$E$12+($F33-GEW!$E$12)*SUM(Fasering!$D$5:$D$6)</f>
        <v>2184.828796431173</v>
      </c>
      <c r="K33" s="63">
        <f>GEW!$E$12+($F33-GEW!$E$12)*SUM(Fasering!$D$5:$D$7)</f>
        <v>2393.0274468376097</v>
      </c>
      <c r="L33" s="63">
        <f>GEW!$E$12+($F33-GEW!$E$12)*SUM(Fasering!$D$5:$D$8)</f>
        <v>2601.2260972440463</v>
      </c>
      <c r="M33" s="63">
        <f>GEW!$E$12+($F33-GEW!$E$12)*SUM(Fasering!$D$5:$D$9)</f>
        <v>2809.4247476504829</v>
      </c>
      <c r="N33" s="63">
        <f>GEW!$E$12+($F33-GEW!$E$12)*SUM(Fasering!$D$5:$D$10)</f>
        <v>3017.1553650102305</v>
      </c>
      <c r="O33" s="76">
        <f>GEW!$E$12+($F33-GEW!$E$12)*SUM(Fasering!$D$5:$D$11)</f>
        <v>3225.3540154166672</v>
      </c>
      <c r="P33" s="129">
        <f t="shared" si="3"/>
        <v>0</v>
      </c>
      <c r="Q33" s="131">
        <f t="shared" si="4"/>
        <v>0</v>
      </c>
      <c r="R33" s="45">
        <f>$P33*SUM(Fasering!$D$5)</f>
        <v>0</v>
      </c>
      <c r="S33" s="45">
        <f>$P33*SUM(Fasering!$D$5:$D$6)</f>
        <v>0</v>
      </c>
      <c r="T33" s="45">
        <f>$P33*SUM(Fasering!$D$5:$D$7)</f>
        <v>0</v>
      </c>
      <c r="U33" s="45">
        <f>$P33*SUM(Fasering!$D$5:$D$8)</f>
        <v>0</v>
      </c>
      <c r="V33" s="45">
        <f>$P33*SUM(Fasering!$D$5:$D$9)</f>
        <v>0</v>
      </c>
      <c r="W33" s="45">
        <f>$P33*SUM(Fasering!$D$5:$D$10)</f>
        <v>0</v>
      </c>
      <c r="X33" s="75">
        <f>$P33*SUM(Fasering!$D$5:$D$11)</f>
        <v>0</v>
      </c>
      <c r="Y33" s="129">
        <f t="shared" si="5"/>
        <v>0</v>
      </c>
      <c r="Z33" s="131">
        <f t="shared" si="6"/>
        <v>0</v>
      </c>
      <c r="AA33" s="74">
        <f>$Y33*SUM(Fasering!$D$5)</f>
        <v>0</v>
      </c>
      <c r="AB33" s="45">
        <f>$Y33*SUM(Fasering!$D$5:$D$6)</f>
        <v>0</v>
      </c>
      <c r="AC33" s="45">
        <f>$Y33*SUM(Fasering!$D$5:$D$7)</f>
        <v>0</v>
      </c>
      <c r="AD33" s="45">
        <f>$Y33*SUM(Fasering!$D$5:$D$8)</f>
        <v>0</v>
      </c>
      <c r="AE33" s="45">
        <f>$Y33*SUM(Fasering!$D$5:$D$9)</f>
        <v>0</v>
      </c>
      <c r="AF33" s="45">
        <f>$Y33*SUM(Fasering!$D$5:$D$10)</f>
        <v>0</v>
      </c>
      <c r="AG33" s="75">
        <f>$Y33*SUM(Fasering!$D$5:$D$11)</f>
        <v>0</v>
      </c>
      <c r="AH33" s="5">
        <f>($AK$3+(I33+R33)*12*7.57%)*SUM(Fasering!$D$5)</f>
        <v>0</v>
      </c>
      <c r="AI33" s="9">
        <f>($AK$3+(J33+S33)*12*7.57%)*SUM(Fasering!$D$5:$D$6)</f>
        <v>548.17014862296867</v>
      </c>
      <c r="AJ33" s="9">
        <f>($AK$3+(K33+T33)*12*7.57%)*SUM(Fasering!$D$5:$D$7)</f>
        <v>939.64860450348203</v>
      </c>
      <c r="AK33" s="9">
        <f>($AK$3+(L33+U33)*12*7.57%)*SUM(Fasering!$D$5:$D$8)</f>
        <v>1387.2427339022058</v>
      </c>
      <c r="AL33" s="9">
        <f>($AK$3+(M33+V33)*12*7.57%)*SUM(Fasering!$D$5:$D$9)</f>
        <v>1890.9525368191403</v>
      </c>
      <c r="AM33" s="9">
        <f>($AK$3+(N33+W33)*12*7.57%)*SUM(Fasering!$D$5:$D$10)</f>
        <v>2449.4565863538032</v>
      </c>
      <c r="AN33" s="86">
        <f>($AK$3+(O33+X33)*12*7.57%)*SUM(Fasering!$D$5:$D$11)</f>
        <v>3065.2715876045004</v>
      </c>
      <c r="AO33" s="5">
        <f>($AK$3+(I33+AA33)*12*7.57%)*SUM(Fasering!$D$5)</f>
        <v>0</v>
      </c>
      <c r="AP33" s="9">
        <f>($AK$3+(J33+AB33)*12*7.57%)*SUM(Fasering!$D$5:$D$6)</f>
        <v>548.17014862296867</v>
      </c>
      <c r="AQ33" s="9">
        <f>($AK$3+(K33+AC33)*12*7.57%)*SUM(Fasering!$D$5:$D$7)</f>
        <v>939.64860450348203</v>
      </c>
      <c r="AR33" s="9">
        <f>($AK$3+(L33+AD33)*12*7.57%)*SUM(Fasering!$D$5:$D$8)</f>
        <v>1387.2427339022058</v>
      </c>
      <c r="AS33" s="9">
        <f>($AK$3+(M33+AE33)*12*7.57%)*SUM(Fasering!$D$5:$D$9)</f>
        <v>1890.9525368191403</v>
      </c>
      <c r="AT33" s="9">
        <f>($AK$3+(N33+AF33)*12*7.57%)*SUM(Fasering!$D$5:$D$10)</f>
        <v>2449.4565863538032</v>
      </c>
      <c r="AU33" s="86">
        <f>($AK$3+(O33+AG33)*12*7.57%)*SUM(Fasering!$D$5:$D$11)</f>
        <v>3065.2715876045004</v>
      </c>
    </row>
    <row r="34" spans="1:47" x14ac:dyDescent="0.3">
      <c r="A34" s="32">
        <f t="shared" si="7"/>
        <v>24</v>
      </c>
      <c r="B34" s="129">
        <v>29708.1</v>
      </c>
      <c r="C34" s="130"/>
      <c r="D34" s="129">
        <f t="shared" si="0"/>
        <v>39984.131789999999</v>
      </c>
      <c r="E34" s="131">
        <f t="shared" si="1"/>
        <v>991.18073644208334</v>
      </c>
      <c r="F34" s="129">
        <f t="shared" si="2"/>
        <v>3332.0109825</v>
      </c>
      <c r="G34" s="131">
        <f t="shared" si="8"/>
        <v>82.598394703506955</v>
      </c>
      <c r="H34" s="63">
        <f>'L4'!$H$10</f>
        <v>1707.89</v>
      </c>
      <c r="I34" s="63">
        <f>GEW!$E$12+($F34-GEW!$E$12)*SUM(Fasering!$D$5)</f>
        <v>1821.9627753333334</v>
      </c>
      <c r="J34" s="63">
        <f>GEW!$E$12+($F34-GEW!$E$12)*SUM(Fasering!$D$5:$D$6)</f>
        <v>2212.4064156741106</v>
      </c>
      <c r="K34" s="63">
        <f>GEW!$E$12+($F34-GEW!$E$12)*SUM(Fasering!$D$5:$D$7)</f>
        <v>2436.4280496997662</v>
      </c>
      <c r="L34" s="63">
        <f>GEW!$E$12+($F34-GEW!$E$12)*SUM(Fasering!$D$5:$D$8)</f>
        <v>2660.4496837254214</v>
      </c>
      <c r="M34" s="63">
        <f>GEW!$E$12+($F34-GEW!$E$12)*SUM(Fasering!$D$5:$D$9)</f>
        <v>2884.4713177510766</v>
      </c>
      <c r="N34" s="63">
        <f>GEW!$E$12+($F34-GEW!$E$12)*SUM(Fasering!$D$5:$D$10)</f>
        <v>3107.9893484743448</v>
      </c>
      <c r="O34" s="76">
        <f>GEW!$E$12+($F34-GEW!$E$12)*SUM(Fasering!$D$5:$D$11)</f>
        <v>3332.0109825</v>
      </c>
      <c r="P34" s="129">
        <f t="shared" si="3"/>
        <v>0</v>
      </c>
      <c r="Q34" s="131">
        <f t="shared" si="4"/>
        <v>0</v>
      </c>
      <c r="R34" s="45">
        <f>$P34*SUM(Fasering!$D$5)</f>
        <v>0</v>
      </c>
      <c r="S34" s="45">
        <f>$P34*SUM(Fasering!$D$5:$D$6)</f>
        <v>0</v>
      </c>
      <c r="T34" s="45">
        <f>$P34*SUM(Fasering!$D$5:$D$7)</f>
        <v>0</v>
      </c>
      <c r="U34" s="45">
        <f>$P34*SUM(Fasering!$D$5:$D$8)</f>
        <v>0</v>
      </c>
      <c r="V34" s="45">
        <f>$P34*SUM(Fasering!$D$5:$D$9)</f>
        <v>0</v>
      </c>
      <c r="W34" s="45">
        <f>$P34*SUM(Fasering!$D$5:$D$10)</f>
        <v>0</v>
      </c>
      <c r="X34" s="75">
        <f>$P34*SUM(Fasering!$D$5:$D$11)</f>
        <v>0</v>
      </c>
      <c r="Y34" s="129">
        <f t="shared" si="5"/>
        <v>0</v>
      </c>
      <c r="Z34" s="131">
        <f t="shared" si="6"/>
        <v>0</v>
      </c>
      <c r="AA34" s="74">
        <f>$Y34*SUM(Fasering!$D$5)</f>
        <v>0</v>
      </c>
      <c r="AB34" s="45">
        <f>$Y34*SUM(Fasering!$D$5:$D$6)</f>
        <v>0</v>
      </c>
      <c r="AC34" s="45">
        <f>$Y34*SUM(Fasering!$D$5:$D$7)</f>
        <v>0</v>
      </c>
      <c r="AD34" s="45">
        <f>$Y34*SUM(Fasering!$D$5:$D$8)</f>
        <v>0</v>
      </c>
      <c r="AE34" s="45">
        <f>$Y34*SUM(Fasering!$D$5:$D$9)</f>
        <v>0</v>
      </c>
      <c r="AF34" s="45">
        <f>$Y34*SUM(Fasering!$D$5:$D$10)</f>
        <v>0</v>
      </c>
      <c r="AG34" s="75">
        <f>$Y34*SUM(Fasering!$D$5:$D$11)</f>
        <v>0</v>
      </c>
      <c r="AH34" s="5">
        <f>($AK$3+(I34+R34)*12*7.57%)*SUM(Fasering!$D$5)</f>
        <v>0</v>
      </c>
      <c r="AI34" s="9">
        <f>($AK$3+(J34+S34)*12*7.57%)*SUM(Fasering!$D$5:$D$6)</f>
        <v>554.64755937622886</v>
      </c>
      <c r="AJ34" s="9">
        <f>($AK$3+(K34+T34)*12*7.57%)*SUM(Fasering!$D$5:$D$7)</f>
        <v>955.69137682555447</v>
      </c>
      <c r="AK34" s="9">
        <f>($AK$3+(L34+U34)*12*7.57%)*SUM(Fasering!$D$5:$D$8)</f>
        <v>1417.1156283048742</v>
      </c>
      <c r="AL34" s="9">
        <f>($AK$3+(M34+V34)*12*7.57%)*SUM(Fasering!$D$5:$D$9)</f>
        <v>1938.9203138141879</v>
      </c>
      <c r="AM34" s="9">
        <f>($AK$3+(N34+W34)*12*7.57%)*SUM(Fasering!$D$5:$D$10)</f>
        <v>2519.7289588687981</v>
      </c>
      <c r="AN34" s="86">
        <f>($AK$3+(O34+X34)*12*7.57%)*SUM(Fasering!$D$5:$D$11)</f>
        <v>3162.1587765030004</v>
      </c>
      <c r="AO34" s="5">
        <f>($AK$3+(I34+AA34)*12*7.57%)*SUM(Fasering!$D$5)</f>
        <v>0</v>
      </c>
      <c r="AP34" s="9">
        <f>($AK$3+(J34+AB34)*12*7.57%)*SUM(Fasering!$D$5:$D$6)</f>
        <v>554.64755937622886</v>
      </c>
      <c r="AQ34" s="9">
        <f>($AK$3+(K34+AC34)*12*7.57%)*SUM(Fasering!$D$5:$D$7)</f>
        <v>955.69137682555447</v>
      </c>
      <c r="AR34" s="9">
        <f>($AK$3+(L34+AD34)*12*7.57%)*SUM(Fasering!$D$5:$D$8)</f>
        <v>1417.1156283048742</v>
      </c>
      <c r="AS34" s="9">
        <f>($AK$3+(M34+AE34)*12*7.57%)*SUM(Fasering!$D$5:$D$9)</f>
        <v>1938.9203138141879</v>
      </c>
      <c r="AT34" s="9">
        <f>($AK$3+(N34+AF34)*12*7.57%)*SUM(Fasering!$D$5:$D$10)</f>
        <v>2519.7289588687981</v>
      </c>
      <c r="AU34" s="86">
        <f>($AK$3+(O34+AG34)*12*7.57%)*SUM(Fasering!$D$5:$D$11)</f>
        <v>3162.1587765030004</v>
      </c>
    </row>
    <row r="35" spans="1:47" x14ac:dyDescent="0.3">
      <c r="A35" s="32">
        <f t="shared" si="7"/>
        <v>25</v>
      </c>
      <c r="B35" s="129">
        <v>29718.41</v>
      </c>
      <c r="C35" s="130"/>
      <c r="D35" s="129">
        <f t="shared" si="0"/>
        <v>39998.008019000001</v>
      </c>
      <c r="E35" s="131">
        <f t="shared" si="1"/>
        <v>991.52471917382047</v>
      </c>
      <c r="F35" s="129">
        <f t="shared" si="2"/>
        <v>3333.1673349166672</v>
      </c>
      <c r="G35" s="131">
        <f t="shared" si="8"/>
        <v>82.62705993115172</v>
      </c>
      <c r="H35" s="63">
        <f>'L4'!$H$10</f>
        <v>1707.89</v>
      </c>
      <c r="I35" s="63">
        <f>GEW!$E$12+($F35-GEW!$E$12)*SUM(Fasering!$D$5)</f>
        <v>1821.9627753333334</v>
      </c>
      <c r="J35" s="63">
        <f>GEW!$E$12+($F35-GEW!$E$12)*SUM(Fasering!$D$5:$D$6)</f>
        <v>2212.7054064248282</v>
      </c>
      <c r="K35" s="63">
        <f>GEW!$E$12+($F35-GEW!$E$12)*SUM(Fasering!$D$5:$D$7)</f>
        <v>2436.8985899127206</v>
      </c>
      <c r="L35" s="63">
        <f>GEW!$E$12+($F35-GEW!$E$12)*SUM(Fasering!$D$5:$D$8)</f>
        <v>2661.0917734006125</v>
      </c>
      <c r="M35" s="63">
        <f>GEW!$E$12+($F35-GEW!$E$12)*SUM(Fasering!$D$5:$D$9)</f>
        <v>2885.2849568885049</v>
      </c>
      <c r="N35" s="63">
        <f>GEW!$E$12+($F35-GEW!$E$12)*SUM(Fasering!$D$5:$D$10)</f>
        <v>3108.9741514287753</v>
      </c>
      <c r="O35" s="76">
        <f>GEW!$E$12+($F35-GEW!$E$12)*SUM(Fasering!$D$5:$D$11)</f>
        <v>3333.1673349166672</v>
      </c>
      <c r="P35" s="129">
        <f t="shared" si="3"/>
        <v>0</v>
      </c>
      <c r="Q35" s="131">
        <f t="shared" si="4"/>
        <v>0</v>
      </c>
      <c r="R35" s="45">
        <f>$P35*SUM(Fasering!$D$5)</f>
        <v>0</v>
      </c>
      <c r="S35" s="45">
        <f>$P35*SUM(Fasering!$D$5:$D$6)</f>
        <v>0</v>
      </c>
      <c r="T35" s="45">
        <f>$P35*SUM(Fasering!$D$5:$D$7)</f>
        <v>0</v>
      </c>
      <c r="U35" s="45">
        <f>$P35*SUM(Fasering!$D$5:$D$8)</f>
        <v>0</v>
      </c>
      <c r="V35" s="45">
        <f>$P35*SUM(Fasering!$D$5:$D$9)</f>
        <v>0</v>
      </c>
      <c r="W35" s="45">
        <f>$P35*SUM(Fasering!$D$5:$D$10)</f>
        <v>0</v>
      </c>
      <c r="X35" s="75">
        <f>$P35*SUM(Fasering!$D$5:$D$11)</f>
        <v>0</v>
      </c>
      <c r="Y35" s="129">
        <f t="shared" si="5"/>
        <v>0</v>
      </c>
      <c r="Z35" s="131">
        <f t="shared" si="6"/>
        <v>0</v>
      </c>
      <c r="AA35" s="74">
        <f>$Y35*SUM(Fasering!$D$5)</f>
        <v>0</v>
      </c>
      <c r="AB35" s="45">
        <f>$Y35*SUM(Fasering!$D$5:$D$6)</f>
        <v>0</v>
      </c>
      <c r="AC35" s="45">
        <f>$Y35*SUM(Fasering!$D$5:$D$7)</f>
        <v>0</v>
      </c>
      <c r="AD35" s="45">
        <f>$Y35*SUM(Fasering!$D$5:$D$8)</f>
        <v>0</v>
      </c>
      <c r="AE35" s="45">
        <f>$Y35*SUM(Fasering!$D$5:$D$9)</f>
        <v>0</v>
      </c>
      <c r="AF35" s="45">
        <f>$Y35*SUM(Fasering!$D$5:$D$10)</f>
        <v>0</v>
      </c>
      <c r="AG35" s="75">
        <f>$Y35*SUM(Fasering!$D$5:$D$11)</f>
        <v>0</v>
      </c>
      <c r="AH35" s="5">
        <f>($AK$3+(I35+R35)*12*7.57%)*SUM(Fasering!$D$5)</f>
        <v>0</v>
      </c>
      <c r="AI35" s="9">
        <f>($AK$3+(J35+S35)*12*7.57%)*SUM(Fasering!$D$5:$D$6)</f>
        <v>554.71778610199385</v>
      </c>
      <c r="AJ35" s="9">
        <f>($AK$3+(K35+T35)*12*7.57%)*SUM(Fasering!$D$5:$D$7)</f>
        <v>955.86530919070572</v>
      </c>
      <c r="AK35" s="9">
        <f>($AK$3+(L35+U35)*12*7.57%)*SUM(Fasering!$D$5:$D$8)</f>
        <v>1417.4395039463814</v>
      </c>
      <c r="AL35" s="9">
        <f>($AK$3+(M35+V35)*12*7.57%)*SUM(Fasering!$D$5:$D$9)</f>
        <v>1939.4403703690216</v>
      </c>
      <c r="AM35" s="9">
        <f>($AK$3+(N35+W35)*12*7.57%)*SUM(Fasering!$D$5:$D$10)</f>
        <v>2520.490837159592</v>
      </c>
      <c r="AN35" s="86">
        <f>($AK$3+(O35+X35)*12*7.57%)*SUM(Fasering!$D$5:$D$11)</f>
        <v>3163.209207038301</v>
      </c>
      <c r="AO35" s="5">
        <f>($AK$3+(I35+AA35)*12*7.57%)*SUM(Fasering!$D$5)</f>
        <v>0</v>
      </c>
      <c r="AP35" s="9">
        <f>($AK$3+(J35+AB35)*12*7.57%)*SUM(Fasering!$D$5:$D$6)</f>
        <v>554.71778610199385</v>
      </c>
      <c r="AQ35" s="9">
        <f>($AK$3+(K35+AC35)*12*7.57%)*SUM(Fasering!$D$5:$D$7)</f>
        <v>955.86530919070572</v>
      </c>
      <c r="AR35" s="9">
        <f>($AK$3+(L35+AD35)*12*7.57%)*SUM(Fasering!$D$5:$D$8)</f>
        <v>1417.4395039463814</v>
      </c>
      <c r="AS35" s="9">
        <f>($AK$3+(M35+AE35)*12*7.57%)*SUM(Fasering!$D$5:$D$9)</f>
        <v>1939.4403703690216</v>
      </c>
      <c r="AT35" s="9">
        <f>($AK$3+(N35+AF35)*12*7.57%)*SUM(Fasering!$D$5:$D$10)</f>
        <v>2520.490837159592</v>
      </c>
      <c r="AU35" s="86">
        <f>($AK$3+(O35+AG35)*12*7.57%)*SUM(Fasering!$D$5:$D$11)</f>
        <v>3163.209207038301</v>
      </c>
    </row>
    <row r="36" spans="1:47" x14ac:dyDescent="0.3">
      <c r="A36" s="32">
        <f t="shared" si="7"/>
        <v>26</v>
      </c>
      <c r="B36" s="129">
        <v>29718.41</v>
      </c>
      <c r="C36" s="130"/>
      <c r="D36" s="129">
        <f t="shared" si="0"/>
        <v>39998.008019000001</v>
      </c>
      <c r="E36" s="131">
        <f t="shared" si="1"/>
        <v>991.52471917382047</v>
      </c>
      <c r="F36" s="129">
        <f t="shared" si="2"/>
        <v>3333.1673349166672</v>
      </c>
      <c r="G36" s="131">
        <f t="shared" si="8"/>
        <v>82.62705993115172</v>
      </c>
      <c r="H36" s="63">
        <f>'L4'!$H$10</f>
        <v>1707.89</v>
      </c>
      <c r="I36" s="63">
        <f>GEW!$E$12+($F36-GEW!$E$12)*SUM(Fasering!$D$5)</f>
        <v>1821.9627753333334</v>
      </c>
      <c r="J36" s="63">
        <f>GEW!$E$12+($F36-GEW!$E$12)*SUM(Fasering!$D$5:$D$6)</f>
        <v>2212.7054064248282</v>
      </c>
      <c r="K36" s="63">
        <f>GEW!$E$12+($F36-GEW!$E$12)*SUM(Fasering!$D$5:$D$7)</f>
        <v>2436.8985899127206</v>
      </c>
      <c r="L36" s="63">
        <f>GEW!$E$12+($F36-GEW!$E$12)*SUM(Fasering!$D$5:$D$8)</f>
        <v>2661.0917734006125</v>
      </c>
      <c r="M36" s="63">
        <f>GEW!$E$12+($F36-GEW!$E$12)*SUM(Fasering!$D$5:$D$9)</f>
        <v>2885.2849568885049</v>
      </c>
      <c r="N36" s="63">
        <f>GEW!$E$12+($F36-GEW!$E$12)*SUM(Fasering!$D$5:$D$10)</f>
        <v>3108.9741514287753</v>
      </c>
      <c r="O36" s="76">
        <f>GEW!$E$12+($F36-GEW!$E$12)*SUM(Fasering!$D$5:$D$11)</f>
        <v>3333.1673349166672</v>
      </c>
      <c r="P36" s="129">
        <f t="shared" si="3"/>
        <v>0</v>
      </c>
      <c r="Q36" s="131">
        <f t="shared" si="4"/>
        <v>0</v>
      </c>
      <c r="R36" s="45">
        <f>$P36*SUM(Fasering!$D$5)</f>
        <v>0</v>
      </c>
      <c r="S36" s="45">
        <f>$P36*SUM(Fasering!$D$5:$D$6)</f>
        <v>0</v>
      </c>
      <c r="T36" s="45">
        <f>$P36*SUM(Fasering!$D$5:$D$7)</f>
        <v>0</v>
      </c>
      <c r="U36" s="45">
        <f>$P36*SUM(Fasering!$D$5:$D$8)</f>
        <v>0</v>
      </c>
      <c r="V36" s="45">
        <f>$P36*SUM(Fasering!$D$5:$D$9)</f>
        <v>0</v>
      </c>
      <c r="W36" s="45">
        <f>$P36*SUM(Fasering!$D$5:$D$10)</f>
        <v>0</v>
      </c>
      <c r="X36" s="75">
        <f>$P36*SUM(Fasering!$D$5:$D$11)</f>
        <v>0</v>
      </c>
      <c r="Y36" s="129">
        <f t="shared" si="5"/>
        <v>0</v>
      </c>
      <c r="Z36" s="131">
        <f t="shared" si="6"/>
        <v>0</v>
      </c>
      <c r="AA36" s="74">
        <f>$Y36*SUM(Fasering!$D$5)</f>
        <v>0</v>
      </c>
      <c r="AB36" s="45">
        <f>$Y36*SUM(Fasering!$D$5:$D$6)</f>
        <v>0</v>
      </c>
      <c r="AC36" s="45">
        <f>$Y36*SUM(Fasering!$D$5:$D$7)</f>
        <v>0</v>
      </c>
      <c r="AD36" s="45">
        <f>$Y36*SUM(Fasering!$D$5:$D$8)</f>
        <v>0</v>
      </c>
      <c r="AE36" s="45">
        <f>$Y36*SUM(Fasering!$D$5:$D$9)</f>
        <v>0</v>
      </c>
      <c r="AF36" s="45">
        <f>$Y36*SUM(Fasering!$D$5:$D$10)</f>
        <v>0</v>
      </c>
      <c r="AG36" s="75">
        <f>$Y36*SUM(Fasering!$D$5:$D$11)</f>
        <v>0</v>
      </c>
      <c r="AH36" s="5">
        <f>($AK$3+(I36+R36)*12*7.57%)*SUM(Fasering!$D$5)</f>
        <v>0</v>
      </c>
      <c r="AI36" s="9">
        <f>($AK$3+(J36+S36)*12*7.57%)*SUM(Fasering!$D$5:$D$6)</f>
        <v>554.71778610199385</v>
      </c>
      <c r="AJ36" s="9">
        <f>($AK$3+(K36+T36)*12*7.57%)*SUM(Fasering!$D$5:$D$7)</f>
        <v>955.86530919070572</v>
      </c>
      <c r="AK36" s="9">
        <f>($AK$3+(L36+U36)*12*7.57%)*SUM(Fasering!$D$5:$D$8)</f>
        <v>1417.4395039463814</v>
      </c>
      <c r="AL36" s="9">
        <f>($AK$3+(M36+V36)*12*7.57%)*SUM(Fasering!$D$5:$D$9)</f>
        <v>1939.4403703690216</v>
      </c>
      <c r="AM36" s="9">
        <f>($AK$3+(N36+W36)*12*7.57%)*SUM(Fasering!$D$5:$D$10)</f>
        <v>2520.490837159592</v>
      </c>
      <c r="AN36" s="86">
        <f>($AK$3+(O36+X36)*12*7.57%)*SUM(Fasering!$D$5:$D$11)</f>
        <v>3163.209207038301</v>
      </c>
      <c r="AO36" s="5">
        <f>($AK$3+(I36+AA36)*12*7.57%)*SUM(Fasering!$D$5)</f>
        <v>0</v>
      </c>
      <c r="AP36" s="9">
        <f>($AK$3+(J36+AB36)*12*7.57%)*SUM(Fasering!$D$5:$D$6)</f>
        <v>554.71778610199385</v>
      </c>
      <c r="AQ36" s="9">
        <f>($AK$3+(K36+AC36)*12*7.57%)*SUM(Fasering!$D$5:$D$7)</f>
        <v>955.86530919070572</v>
      </c>
      <c r="AR36" s="9">
        <f>($AK$3+(L36+AD36)*12*7.57%)*SUM(Fasering!$D$5:$D$8)</f>
        <v>1417.4395039463814</v>
      </c>
      <c r="AS36" s="9">
        <f>($AK$3+(M36+AE36)*12*7.57%)*SUM(Fasering!$D$5:$D$9)</f>
        <v>1939.4403703690216</v>
      </c>
      <c r="AT36" s="9">
        <f>($AK$3+(N36+AF36)*12*7.57%)*SUM(Fasering!$D$5:$D$10)</f>
        <v>2520.490837159592</v>
      </c>
      <c r="AU36" s="86">
        <f>($AK$3+(O36+AG36)*12*7.57%)*SUM(Fasering!$D$5:$D$11)</f>
        <v>3163.209207038301</v>
      </c>
    </row>
    <row r="37" spans="1:47" x14ac:dyDescent="0.3">
      <c r="A37" s="32">
        <f t="shared" si="7"/>
        <v>27</v>
      </c>
      <c r="B37" s="129">
        <v>29728.76</v>
      </c>
      <c r="C37" s="130"/>
      <c r="D37" s="129">
        <f t="shared" si="0"/>
        <v>40011.938084000001</v>
      </c>
      <c r="E37" s="131">
        <f t="shared" si="1"/>
        <v>991.87003646513756</v>
      </c>
      <c r="F37" s="129">
        <f t="shared" si="2"/>
        <v>3334.3281736666668</v>
      </c>
      <c r="G37" s="131">
        <f t="shared" si="8"/>
        <v>82.655836372094797</v>
      </c>
      <c r="H37" s="63">
        <f>'L4'!$H$10</f>
        <v>1707.89</v>
      </c>
      <c r="I37" s="63">
        <f>GEW!$E$12+($F37-GEW!$E$12)*SUM(Fasering!$D$5)</f>
        <v>1821.9627753333334</v>
      </c>
      <c r="J37" s="63">
        <f>GEW!$E$12+($F37-GEW!$E$12)*SUM(Fasering!$D$5:$D$6)</f>
        <v>2213.0055571784583</v>
      </c>
      <c r="K37" s="63">
        <f>GEW!$E$12+($F37-GEW!$E$12)*SUM(Fasering!$D$5:$D$7)</f>
        <v>2437.3709556939111</v>
      </c>
      <c r="L37" s="63">
        <f>GEW!$E$12+($F37-GEW!$E$12)*SUM(Fasering!$D$5:$D$8)</f>
        <v>2661.736354209364</v>
      </c>
      <c r="M37" s="63">
        <f>GEW!$E$12+($F37-GEW!$E$12)*SUM(Fasering!$D$5:$D$9)</f>
        <v>2886.1017527248168</v>
      </c>
      <c r="N37" s="63">
        <f>GEW!$E$12+($F37-GEW!$E$12)*SUM(Fasering!$D$5:$D$10)</f>
        <v>3109.9627751512139</v>
      </c>
      <c r="O37" s="76">
        <f>GEW!$E$12+($F37-GEW!$E$12)*SUM(Fasering!$D$5:$D$11)</f>
        <v>3334.3281736666668</v>
      </c>
      <c r="P37" s="129">
        <f t="shared" si="3"/>
        <v>0</v>
      </c>
      <c r="Q37" s="131">
        <f t="shared" si="4"/>
        <v>0</v>
      </c>
      <c r="R37" s="45">
        <f>$P37*SUM(Fasering!$D$5)</f>
        <v>0</v>
      </c>
      <c r="S37" s="45">
        <f>$P37*SUM(Fasering!$D$5:$D$6)</f>
        <v>0</v>
      </c>
      <c r="T37" s="45">
        <f>$P37*SUM(Fasering!$D$5:$D$7)</f>
        <v>0</v>
      </c>
      <c r="U37" s="45">
        <f>$P37*SUM(Fasering!$D$5:$D$8)</f>
        <v>0</v>
      </c>
      <c r="V37" s="45">
        <f>$P37*SUM(Fasering!$D$5:$D$9)</f>
        <v>0</v>
      </c>
      <c r="W37" s="45">
        <f>$P37*SUM(Fasering!$D$5:$D$10)</f>
        <v>0</v>
      </c>
      <c r="X37" s="75">
        <f>$P37*SUM(Fasering!$D$5:$D$11)</f>
        <v>0</v>
      </c>
      <c r="Y37" s="129">
        <f t="shared" si="5"/>
        <v>0</v>
      </c>
      <c r="Z37" s="131">
        <f t="shared" si="6"/>
        <v>0</v>
      </c>
      <c r="AA37" s="74">
        <f>$Y37*SUM(Fasering!$D$5)</f>
        <v>0</v>
      </c>
      <c r="AB37" s="45">
        <f>$Y37*SUM(Fasering!$D$5:$D$6)</f>
        <v>0</v>
      </c>
      <c r="AC37" s="45">
        <f>$Y37*SUM(Fasering!$D$5:$D$7)</f>
        <v>0</v>
      </c>
      <c r="AD37" s="45">
        <f>$Y37*SUM(Fasering!$D$5:$D$8)</f>
        <v>0</v>
      </c>
      <c r="AE37" s="45">
        <f>$Y37*SUM(Fasering!$D$5:$D$9)</f>
        <v>0</v>
      </c>
      <c r="AF37" s="45">
        <f>$Y37*SUM(Fasering!$D$5:$D$10)</f>
        <v>0</v>
      </c>
      <c r="AG37" s="75">
        <f>$Y37*SUM(Fasering!$D$5:$D$11)</f>
        <v>0</v>
      </c>
      <c r="AH37" s="5">
        <f>($AK$3+(I37+R37)*12*7.57%)*SUM(Fasering!$D$5)</f>
        <v>0</v>
      </c>
      <c r="AI37" s="9">
        <f>($AK$3+(J37+S37)*12*7.57%)*SUM(Fasering!$D$5:$D$6)</f>
        <v>554.78828528838255</v>
      </c>
      <c r="AJ37" s="9">
        <f>($AK$3+(K37+T37)*12*7.57%)*SUM(Fasering!$D$5:$D$7)</f>
        <v>956.03991636619685</v>
      </c>
      <c r="AK37" s="9">
        <f>($AK$3+(L37+U37)*12*7.57%)*SUM(Fasering!$D$5:$D$8)</f>
        <v>1417.7646361374195</v>
      </c>
      <c r="AL37" s="9">
        <f>($AK$3+(M37+V37)*12*7.57%)*SUM(Fasering!$D$5:$D$9)</f>
        <v>1939.9624446020503</v>
      </c>
      <c r="AM37" s="9">
        <f>($AK$3+(N37+W37)*12*7.57%)*SUM(Fasering!$D$5:$D$10)</f>
        <v>2521.2556713312406</v>
      </c>
      <c r="AN37" s="86">
        <f>($AK$3+(O37+X37)*12*7.57%)*SUM(Fasering!$D$5:$D$11)</f>
        <v>3164.2637129588002</v>
      </c>
      <c r="AO37" s="5">
        <f>($AK$3+(I37+AA37)*12*7.57%)*SUM(Fasering!$D$5)</f>
        <v>0</v>
      </c>
      <c r="AP37" s="9">
        <f>($AK$3+(J37+AB37)*12*7.57%)*SUM(Fasering!$D$5:$D$6)</f>
        <v>554.78828528838255</v>
      </c>
      <c r="AQ37" s="9">
        <f>($AK$3+(K37+AC37)*12*7.57%)*SUM(Fasering!$D$5:$D$7)</f>
        <v>956.03991636619685</v>
      </c>
      <c r="AR37" s="9">
        <f>($AK$3+(L37+AD37)*12*7.57%)*SUM(Fasering!$D$5:$D$8)</f>
        <v>1417.7646361374195</v>
      </c>
      <c r="AS37" s="9">
        <f>($AK$3+(M37+AE37)*12*7.57%)*SUM(Fasering!$D$5:$D$9)</f>
        <v>1939.9624446020503</v>
      </c>
      <c r="AT37" s="9">
        <f>($AK$3+(N37+AF37)*12*7.57%)*SUM(Fasering!$D$5:$D$10)</f>
        <v>2521.2556713312406</v>
      </c>
      <c r="AU37" s="86">
        <f>($AK$3+(O37+AG37)*12*7.57%)*SUM(Fasering!$D$5:$D$11)</f>
        <v>3164.2637129588002</v>
      </c>
    </row>
    <row r="38" spans="1:47" x14ac:dyDescent="0.3">
      <c r="A38" s="35"/>
      <c r="B38" s="132"/>
      <c r="C38" s="133"/>
      <c r="D38" s="132"/>
      <c r="E38" s="133"/>
      <c r="F38" s="132"/>
      <c r="G38" s="133"/>
      <c r="H38" s="46"/>
      <c r="I38" s="46"/>
      <c r="J38" s="46"/>
      <c r="K38" s="46"/>
      <c r="L38" s="46"/>
      <c r="M38" s="46"/>
      <c r="N38" s="46"/>
      <c r="O38" s="73"/>
      <c r="P38" s="132"/>
      <c r="Q38" s="133"/>
      <c r="R38" s="46"/>
      <c r="S38" s="46"/>
      <c r="T38" s="46"/>
      <c r="U38" s="46"/>
      <c r="V38" s="46"/>
      <c r="W38" s="46"/>
      <c r="X38" s="73"/>
      <c r="Y38" s="132"/>
      <c r="Z38" s="133"/>
      <c r="AA38" s="46"/>
      <c r="AB38" s="46"/>
      <c r="AC38" s="46"/>
      <c r="AD38" s="46"/>
      <c r="AE38" s="46"/>
      <c r="AF38" s="46"/>
      <c r="AG38" s="73"/>
      <c r="AH38" s="87"/>
      <c r="AI38" s="88"/>
      <c r="AJ38" s="88"/>
      <c r="AK38" s="88"/>
      <c r="AL38" s="88"/>
      <c r="AM38" s="88"/>
      <c r="AN38" s="89"/>
      <c r="AO38" s="87"/>
      <c r="AP38" s="88"/>
      <c r="AQ38" s="88"/>
      <c r="AR38" s="88"/>
      <c r="AS38" s="88"/>
      <c r="AT38" s="88"/>
      <c r="AU38" s="89"/>
    </row>
  </sheetData>
  <mergeCells count="166">
    <mergeCell ref="AH6:AN6"/>
    <mergeCell ref="AO6:AU6"/>
    <mergeCell ref="B8:C8"/>
    <mergeCell ref="D8:E8"/>
    <mergeCell ref="F8:G8"/>
    <mergeCell ref="P8:Q8"/>
    <mergeCell ref="Y8:Z8"/>
    <mergeCell ref="B9:C9"/>
    <mergeCell ref="D9:E9"/>
    <mergeCell ref="AA6:AG6"/>
    <mergeCell ref="B7:C7"/>
    <mergeCell ref="D7:E7"/>
    <mergeCell ref="F7:G7"/>
    <mergeCell ref="P7:Q7"/>
    <mergeCell ref="Y7:Z7"/>
    <mergeCell ref="B6:E6"/>
    <mergeCell ref="F6:G6"/>
    <mergeCell ref="P6:Q6"/>
    <mergeCell ref="R6:X6"/>
    <mergeCell ref="Y6:Z6"/>
    <mergeCell ref="H6:O6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8:C38"/>
    <mergeCell ref="D38:E38"/>
    <mergeCell ref="F38:G38"/>
    <mergeCell ref="P38:Q38"/>
    <mergeCell ref="Y38:Z38"/>
    <mergeCell ref="B36:C36"/>
    <mergeCell ref="D36:E36"/>
    <mergeCell ref="F36:G36"/>
    <mergeCell ref="P36:Q36"/>
    <mergeCell ref="Y36:Z36"/>
    <mergeCell ref="B37:C37"/>
    <mergeCell ref="D37:E37"/>
    <mergeCell ref="F37:G37"/>
    <mergeCell ref="P37:Q37"/>
    <mergeCell ref="Y37:Z3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5" max="1048575" man="1"/>
    <brk id="24" max="1048575" man="1"/>
    <brk id="3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zoomScale="80" zoomScaleNormal="80" workbookViewId="0"/>
  </sheetViews>
  <sheetFormatPr defaultRowHeight="12.75" x14ac:dyDescent="0.2"/>
  <cols>
    <col min="1" max="1" width="4.625" bestFit="1" customWidth="1"/>
    <col min="8" max="15" width="11.25" customWidth="1"/>
    <col min="18" max="24" width="11.25" customWidth="1"/>
    <col min="27" max="47" width="11.25" customWidth="1"/>
  </cols>
  <sheetData>
    <row r="1" spans="1:47" ht="16.5" x14ac:dyDescent="0.3">
      <c r="A1" s="21" t="s">
        <v>18</v>
      </c>
      <c r="B1" s="21" t="s">
        <v>19</v>
      </c>
      <c r="C1" s="21" t="s">
        <v>124</v>
      </c>
      <c r="D1" s="21"/>
      <c r="E1" s="22"/>
      <c r="G1" s="21"/>
      <c r="H1" s="21"/>
      <c r="I1" s="21"/>
      <c r="J1" s="21"/>
      <c r="K1" s="21"/>
      <c r="L1" s="21"/>
      <c r="M1" s="104">
        <f>D7</f>
        <v>43374</v>
      </c>
      <c r="N1" s="23"/>
      <c r="O1" s="24" t="s">
        <v>20</v>
      </c>
      <c r="P1" s="23"/>
      <c r="Q1" s="23"/>
      <c r="R1" s="23"/>
      <c r="S1" s="23"/>
      <c r="T1" s="23"/>
      <c r="AH1" s="80" t="str">
        <f>'L4'!$AH$2</f>
        <v>Berekening eindejaarspremie 2018:</v>
      </c>
    </row>
    <row r="2" spans="1:47" ht="15" x14ac:dyDescent="0.3">
      <c r="A2" s="24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P2" s="23"/>
      <c r="AH2" s="81" t="s">
        <v>94</v>
      </c>
      <c r="AK2" s="82">
        <f>'L4'!$AK$3</f>
        <v>135.36000000000001</v>
      </c>
    </row>
    <row r="3" spans="1:47" ht="15" x14ac:dyDescent="0.3">
      <c r="A3" s="24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 t="s">
        <v>21</v>
      </c>
      <c r="O3" s="71">
        <f>'L4'!O3</f>
        <v>1.3459000000000001</v>
      </c>
      <c r="P3" s="23"/>
      <c r="AH3" s="81" t="s">
        <v>49</v>
      </c>
      <c r="AJ3" s="82"/>
    </row>
    <row r="4" spans="1:47" ht="17.25" x14ac:dyDescent="0.35">
      <c r="A4" s="21"/>
      <c r="B4" s="21"/>
      <c r="C4" s="21"/>
      <c r="D4" s="21"/>
      <c r="E4" s="26"/>
      <c r="F4" s="27"/>
      <c r="G4" s="21"/>
      <c r="H4" s="21"/>
      <c r="I4" s="21"/>
      <c r="J4" s="21"/>
      <c r="K4" s="21"/>
      <c r="L4" s="21"/>
      <c r="M4" s="21"/>
      <c r="N4" s="21"/>
      <c r="O4" s="21"/>
      <c r="P4" s="21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</row>
    <row r="5" spans="1:47" ht="15" x14ac:dyDescent="0.3">
      <c r="A5" s="28"/>
      <c r="B5" s="138" t="s">
        <v>22</v>
      </c>
      <c r="C5" s="153"/>
      <c r="D5" s="153"/>
      <c r="E5" s="139"/>
      <c r="F5" s="138" t="s">
        <v>23</v>
      </c>
      <c r="G5" s="139"/>
      <c r="H5" s="150" t="s">
        <v>38</v>
      </c>
      <c r="I5" s="151"/>
      <c r="J5" s="151"/>
      <c r="K5" s="151"/>
      <c r="L5" s="151"/>
      <c r="M5" s="151"/>
      <c r="N5" s="151"/>
      <c r="O5" s="152"/>
      <c r="P5" s="138" t="s">
        <v>24</v>
      </c>
      <c r="Q5" s="141"/>
      <c r="R5" s="150" t="s">
        <v>39</v>
      </c>
      <c r="S5" s="151"/>
      <c r="T5" s="151"/>
      <c r="U5" s="151"/>
      <c r="V5" s="151"/>
      <c r="W5" s="151"/>
      <c r="X5" s="152"/>
      <c r="Y5" s="138" t="s">
        <v>25</v>
      </c>
      <c r="Z5" s="139"/>
      <c r="AA5" s="150" t="s">
        <v>40</v>
      </c>
      <c r="AB5" s="151"/>
      <c r="AC5" s="151"/>
      <c r="AD5" s="151"/>
      <c r="AE5" s="151"/>
      <c r="AF5" s="151"/>
      <c r="AG5" s="152"/>
      <c r="AH5" s="150" t="s">
        <v>101</v>
      </c>
      <c r="AI5" s="151"/>
      <c r="AJ5" s="151"/>
      <c r="AK5" s="151"/>
      <c r="AL5" s="151"/>
      <c r="AM5" s="151"/>
      <c r="AN5" s="152"/>
      <c r="AO5" s="150" t="s">
        <v>102</v>
      </c>
      <c r="AP5" s="151"/>
      <c r="AQ5" s="151"/>
      <c r="AR5" s="151"/>
      <c r="AS5" s="151"/>
      <c r="AT5" s="151"/>
      <c r="AU5" s="152"/>
    </row>
    <row r="6" spans="1:47" ht="15" x14ac:dyDescent="0.3">
      <c r="A6" s="32"/>
      <c r="B6" s="154">
        <v>1</v>
      </c>
      <c r="C6" s="155"/>
      <c r="D6" s="154"/>
      <c r="E6" s="155"/>
      <c r="F6" s="154"/>
      <c r="G6" s="155"/>
      <c r="H6" s="43" t="s">
        <v>107</v>
      </c>
      <c r="I6" s="43" t="s">
        <v>108</v>
      </c>
      <c r="J6" s="43" t="s">
        <v>32</v>
      </c>
      <c r="K6" s="43" t="s">
        <v>33</v>
      </c>
      <c r="L6" s="43" t="s">
        <v>34</v>
      </c>
      <c r="M6" s="43" t="s">
        <v>35</v>
      </c>
      <c r="N6" s="43" t="s">
        <v>36</v>
      </c>
      <c r="O6" s="108" t="s">
        <v>37</v>
      </c>
      <c r="P6" s="154"/>
      <c r="Q6" s="155"/>
      <c r="R6" s="43" t="s">
        <v>109</v>
      </c>
      <c r="S6" s="43" t="s">
        <v>32</v>
      </c>
      <c r="T6" s="43" t="s">
        <v>33</v>
      </c>
      <c r="U6" s="43" t="s">
        <v>34</v>
      </c>
      <c r="V6" s="43" t="s">
        <v>35</v>
      </c>
      <c r="W6" s="43" t="s">
        <v>36</v>
      </c>
      <c r="X6" s="108" t="s">
        <v>37</v>
      </c>
      <c r="Y6" s="156" t="s">
        <v>27</v>
      </c>
      <c r="Z6" s="155"/>
      <c r="AA6" s="43" t="s">
        <v>109</v>
      </c>
      <c r="AB6" s="43" t="s">
        <v>32</v>
      </c>
      <c r="AC6" s="43" t="s">
        <v>33</v>
      </c>
      <c r="AD6" s="43" t="s">
        <v>34</v>
      </c>
      <c r="AE6" s="43" t="s">
        <v>35</v>
      </c>
      <c r="AF6" s="43" t="s">
        <v>36</v>
      </c>
      <c r="AG6" s="108" t="s">
        <v>37</v>
      </c>
      <c r="AH6" s="43" t="s">
        <v>109</v>
      </c>
      <c r="AI6" s="43" t="s">
        <v>32</v>
      </c>
      <c r="AJ6" s="43" t="s">
        <v>33</v>
      </c>
      <c r="AK6" s="43" t="s">
        <v>34</v>
      </c>
      <c r="AL6" s="43" t="s">
        <v>35</v>
      </c>
      <c r="AM6" s="43" t="s">
        <v>36</v>
      </c>
      <c r="AN6" s="108" t="s">
        <v>37</v>
      </c>
      <c r="AO6" s="43" t="s">
        <v>109</v>
      </c>
      <c r="AP6" s="43" t="s">
        <v>32</v>
      </c>
      <c r="AQ6" s="43" t="s">
        <v>33</v>
      </c>
      <c r="AR6" s="43" t="s">
        <v>34</v>
      </c>
      <c r="AS6" s="43" t="s">
        <v>35</v>
      </c>
      <c r="AT6" s="43" t="s">
        <v>36</v>
      </c>
      <c r="AU6" s="108" t="s">
        <v>37</v>
      </c>
    </row>
    <row r="7" spans="1:47" ht="15" x14ac:dyDescent="0.3">
      <c r="A7" s="32"/>
      <c r="B7" s="142" t="s">
        <v>30</v>
      </c>
      <c r="C7" s="143"/>
      <c r="D7" s="148">
        <f>'L4'!$D$8</f>
        <v>43374</v>
      </c>
      <c r="E7" s="147"/>
      <c r="F7" s="148">
        <f>D7</f>
        <v>43374</v>
      </c>
      <c r="G7" s="149"/>
      <c r="H7" s="47"/>
      <c r="I7" s="47" t="s">
        <v>103</v>
      </c>
      <c r="J7" s="47" t="s">
        <v>104</v>
      </c>
      <c r="K7" s="47" t="s">
        <v>105</v>
      </c>
      <c r="L7" s="47" t="s">
        <v>105</v>
      </c>
      <c r="M7" s="47" t="s">
        <v>105</v>
      </c>
      <c r="N7" s="47" t="s">
        <v>106</v>
      </c>
      <c r="O7" s="53" t="s">
        <v>105</v>
      </c>
      <c r="P7" s="146"/>
      <c r="Q7" s="147"/>
      <c r="R7" s="47" t="s">
        <v>103</v>
      </c>
      <c r="S7" s="47" t="s">
        <v>104</v>
      </c>
      <c r="T7" s="47" t="s">
        <v>105</v>
      </c>
      <c r="U7" s="47" t="s">
        <v>105</v>
      </c>
      <c r="V7" s="47" t="s">
        <v>105</v>
      </c>
      <c r="W7" s="47" t="s">
        <v>106</v>
      </c>
      <c r="X7" s="53" t="s">
        <v>105</v>
      </c>
      <c r="Y7" s="146"/>
      <c r="Z7" s="147"/>
      <c r="AA7" s="47" t="s">
        <v>103</v>
      </c>
      <c r="AB7" s="47" t="s">
        <v>104</v>
      </c>
      <c r="AC7" s="47" t="s">
        <v>105</v>
      </c>
      <c r="AD7" s="47" t="s">
        <v>105</v>
      </c>
      <c r="AE7" s="47" t="s">
        <v>105</v>
      </c>
      <c r="AF7" s="47" t="s">
        <v>106</v>
      </c>
      <c r="AG7" s="53" t="s">
        <v>105</v>
      </c>
      <c r="AH7" s="47" t="s">
        <v>103</v>
      </c>
      <c r="AI7" s="47" t="s">
        <v>104</v>
      </c>
      <c r="AJ7" s="47" t="s">
        <v>105</v>
      </c>
      <c r="AK7" s="47" t="s">
        <v>105</v>
      </c>
      <c r="AL7" s="47" t="s">
        <v>105</v>
      </c>
      <c r="AM7" s="47" t="s">
        <v>106</v>
      </c>
      <c r="AN7" s="53" t="s">
        <v>105</v>
      </c>
      <c r="AO7" s="47" t="s">
        <v>103</v>
      </c>
      <c r="AP7" s="47" t="s">
        <v>104</v>
      </c>
      <c r="AQ7" s="47" t="s">
        <v>105</v>
      </c>
      <c r="AR7" s="47" t="s">
        <v>105</v>
      </c>
      <c r="AS7" s="47" t="s">
        <v>105</v>
      </c>
      <c r="AT7" s="47" t="s">
        <v>106</v>
      </c>
      <c r="AU7" s="53" t="s">
        <v>105</v>
      </c>
    </row>
    <row r="8" spans="1:47" ht="15" x14ac:dyDescent="0.3">
      <c r="A8" s="32"/>
      <c r="B8" s="138"/>
      <c r="C8" s="139"/>
      <c r="D8" s="140"/>
      <c r="E8" s="141"/>
      <c r="F8" s="140"/>
      <c r="G8" s="141"/>
      <c r="H8" s="44"/>
      <c r="I8" s="44"/>
      <c r="J8" s="44"/>
      <c r="K8" s="44"/>
      <c r="L8" s="44"/>
      <c r="M8" s="44"/>
      <c r="N8" s="44"/>
      <c r="O8" s="50"/>
      <c r="P8" s="140"/>
      <c r="Q8" s="141"/>
      <c r="R8" s="44"/>
      <c r="S8" s="44"/>
      <c r="T8" s="44"/>
      <c r="U8" s="44"/>
      <c r="V8" s="44"/>
      <c r="W8" s="44"/>
      <c r="X8" s="50"/>
      <c r="Y8" s="140"/>
      <c r="Z8" s="141"/>
      <c r="AA8" s="49"/>
      <c r="AB8" s="44"/>
      <c r="AC8" s="44"/>
      <c r="AD8" s="44"/>
      <c r="AE8" s="44"/>
      <c r="AF8" s="44"/>
      <c r="AG8" s="50"/>
      <c r="AH8" s="83"/>
      <c r="AI8" s="84"/>
      <c r="AJ8" s="84"/>
      <c r="AK8" s="84"/>
      <c r="AL8" s="84"/>
      <c r="AM8" s="84"/>
      <c r="AN8" s="85"/>
      <c r="AO8" s="83"/>
      <c r="AP8" s="84"/>
      <c r="AQ8" s="84"/>
      <c r="AR8" s="84"/>
      <c r="AS8" s="84"/>
      <c r="AT8" s="84"/>
      <c r="AU8" s="85"/>
    </row>
    <row r="9" spans="1:47" ht="15" x14ac:dyDescent="0.3">
      <c r="A9" s="32">
        <v>0</v>
      </c>
      <c r="B9" s="129">
        <v>17770.990000000002</v>
      </c>
      <c r="C9" s="130"/>
      <c r="D9" s="129">
        <f t="shared" ref="D9:D36" si="0">B9*$O$3</f>
        <v>23917.975441000002</v>
      </c>
      <c r="E9" s="131">
        <f t="shared" ref="E9:E36" si="1">D9/40.3399</f>
        <v>592.91112375092655</v>
      </c>
      <c r="F9" s="129">
        <f t="shared" ref="F9:F36" si="2">B9/12*$O$3</f>
        <v>1993.1646200833336</v>
      </c>
      <c r="G9" s="131">
        <f t="shared" ref="G9:G36" si="3">F9/40.3399</f>
        <v>49.409260312577217</v>
      </c>
      <c r="H9" s="45">
        <f>'L4'!$H$10</f>
        <v>1707.89</v>
      </c>
      <c r="I9" s="45">
        <f>GEW!$E$12+($F9-GEW!$E$12)*SUM(Fasering!$D$5)</f>
        <v>1821.9627753333334</v>
      </c>
      <c r="J9" s="45">
        <f>GEW!$E$12+($F9-GEW!$E$12)*SUM(Fasering!$D$5:$D$6)</f>
        <v>1866.229356479553</v>
      </c>
      <c r="K9" s="45">
        <f>GEW!$E$12+($F9-GEW!$E$12)*SUM(Fasering!$D$5:$D$7)</f>
        <v>1891.6278284138125</v>
      </c>
      <c r="L9" s="45">
        <f>GEW!$E$12+($F9-GEW!$E$12)*SUM(Fasering!$D$5:$D$8)</f>
        <v>1917.0263003480723</v>
      </c>
      <c r="M9" s="45">
        <f>GEW!$E$12+($F9-GEW!$E$12)*SUM(Fasering!$D$5:$D$9)</f>
        <v>1942.4247722823318</v>
      </c>
      <c r="N9" s="45">
        <f>GEW!$E$12+($F9-GEW!$E$12)*SUM(Fasering!$D$5:$D$10)</f>
        <v>1967.7661481490741</v>
      </c>
      <c r="O9" s="55">
        <f>GEW!$E$12+($F9-GEW!$E$12)*SUM(Fasering!$D$5:$D$11)</f>
        <v>1993.1646200833336</v>
      </c>
      <c r="P9" s="129">
        <f t="shared" ref="P9:P36" si="4">((B9&lt;19968.2)*913.03+(B9&gt;19968.2)*(B9&lt;20424.71)*(20424.71-B9+456.51)+(B9&gt;20424.71)*(B9&lt;22659.62)*456.51+(B9&gt;22659.62)*(B9&lt;23116.13)*(23116.13-B9))/12*$O$3</f>
        <v>102.40392308333332</v>
      </c>
      <c r="Q9" s="131">
        <f t="shared" ref="Q9:Q36" si="5">P9/40.3399</f>
        <v>2.538526944373519</v>
      </c>
      <c r="R9" s="45">
        <f>$P9*SUM(Fasering!$D$5)</f>
        <v>0</v>
      </c>
      <c r="S9" s="45">
        <f>$P9*SUM(Fasering!$D$5:$D$6)</f>
        <v>26.477936481812353</v>
      </c>
      <c r="T9" s="45">
        <f>$P9*SUM(Fasering!$D$5:$D$7)</f>
        <v>41.669964173967912</v>
      </c>
      <c r="U9" s="45">
        <f>$P9*SUM(Fasering!$D$5:$D$8)</f>
        <v>56.861991866123475</v>
      </c>
      <c r="V9" s="45">
        <f>$P9*SUM(Fasering!$D$5:$D$9)</f>
        <v>72.054019558279037</v>
      </c>
      <c r="W9" s="45">
        <f>$P9*SUM(Fasering!$D$5:$D$10)</f>
        <v>87.211895391177777</v>
      </c>
      <c r="X9" s="55">
        <f>$P9*SUM(Fasering!$D$5:$D$11)</f>
        <v>102.40392308333332</v>
      </c>
      <c r="Y9" s="129">
        <f t="shared" ref="Y9:Y36" si="6">((B9&lt;19968.2)*456.51+(B9&gt;19968.2)*(B9&lt;20196.46)*(20196.46-B9+228.26)+(B9&gt;20196.46)*(B9&lt;22659.62)*228.26+(B9&gt;22659.62)*(B9&lt;22887.88)*(22887.88-B9))/12*$O$3</f>
        <v>51.201400749999998</v>
      </c>
      <c r="Z9" s="131">
        <f t="shared" ref="Z9:Z36" si="7">Y9/40.3399</f>
        <v>1.2692495705244682</v>
      </c>
      <c r="AA9" s="54">
        <f>$Y9*SUM(Fasering!$D$5)</f>
        <v>0</v>
      </c>
      <c r="AB9" s="45">
        <f>$Y9*SUM(Fasering!$D$5:$D$6)</f>
        <v>13.238823240542105</v>
      </c>
      <c r="AC9" s="45">
        <f>$Y9*SUM(Fasering!$D$5:$D$7)</f>
        <v>20.834753890954396</v>
      </c>
      <c r="AD9" s="45">
        <f>$Y9*SUM(Fasering!$D$5:$D$8)</f>
        <v>28.430684541366688</v>
      </c>
      <c r="AE9" s="45">
        <f>$Y9*SUM(Fasering!$D$5:$D$9)</f>
        <v>36.02661519177898</v>
      </c>
      <c r="AF9" s="45">
        <f>$Y9*SUM(Fasering!$D$5:$D$10)</f>
        <v>43.605470099587713</v>
      </c>
      <c r="AG9" s="55">
        <f>$Y9*SUM(Fasering!$D$5:$D$11)</f>
        <v>51.201400749999998</v>
      </c>
      <c r="AH9" s="5">
        <f>($AK$2+(I9+R9)*12*7.57%)*SUM(Fasering!$D$5)</f>
        <v>0</v>
      </c>
      <c r="AI9" s="9">
        <f>($AK$2+(J9+S9)*12*7.57%)*SUM(Fasering!$D$5:$D$6)</f>
        <v>479.55686655662515</v>
      </c>
      <c r="AJ9" s="9">
        <f>($AK$2+(K9+T9)*12*7.57%)*SUM(Fasering!$D$5:$D$7)</f>
        <v>769.71229748351641</v>
      </c>
      <c r="AK9" s="9">
        <f>($AK$2+(L9+U9)*12*7.57%)*SUM(Fasering!$D$5:$D$8)</f>
        <v>1070.8080645774792</v>
      </c>
      <c r="AL9" s="9">
        <f>($AK$2+(M9+V9)*12*7.57%)*SUM(Fasering!$D$5:$D$9)</f>
        <v>1382.8441678385132</v>
      </c>
      <c r="AM9" s="9">
        <f>($AK$2+(N9+W9)*12*7.57%)*SUM(Fasering!$D$5:$D$10)</f>
        <v>1705.0822830234761</v>
      </c>
      <c r="AN9" s="86">
        <f>($AK$2+(O9+X9)*12*7.57%)*SUM(Fasering!$D$5:$D$11)</f>
        <v>2038.9744646126005</v>
      </c>
      <c r="AO9" s="5">
        <f>($AK$2+(I9+AA9)*12*7.57%)*SUM(Fasering!$D$5)</f>
        <v>0</v>
      </c>
      <c r="AP9" s="9">
        <f>($AK$2+(J9+AB9)*12*7.57%)*SUM(Fasering!$D$5:$D$6)</f>
        <v>476.44727345806228</v>
      </c>
      <c r="AQ9" s="9">
        <f>($AK$2+(K9+AC9)*12*7.57%)*SUM(Fasering!$D$5:$D$7)</f>
        <v>762.01068707237778</v>
      </c>
      <c r="AR9" s="9">
        <f>($AK$2+(L9+AD9)*12*7.57%)*SUM(Fasering!$D$5:$D$8)</f>
        <v>1056.4670647849496</v>
      </c>
      <c r="AS9" s="9">
        <f>($AK$2+(M9+AE9)*12*7.57%)*SUM(Fasering!$D$5:$D$9)</f>
        <v>1359.8164065957776</v>
      </c>
      <c r="AT9" s="9">
        <f>($AK$2+(N9+AF9)*12*7.57%)*SUM(Fasering!$D$5:$D$10)</f>
        <v>1671.346814806908</v>
      </c>
      <c r="AU9" s="86">
        <f>($AK$2+(O9+AG9)*12*7.57%)*SUM(Fasering!$D$5:$D$11)</f>
        <v>1992.4620933250003</v>
      </c>
    </row>
    <row r="10" spans="1:47" ht="15" x14ac:dyDescent="0.3">
      <c r="A10" s="32">
        <f t="shared" ref="A10:A36" si="8">+A9+1</f>
        <v>1</v>
      </c>
      <c r="B10" s="129">
        <v>18046.03</v>
      </c>
      <c r="C10" s="130"/>
      <c r="D10" s="129">
        <f t="shared" si="0"/>
        <v>24288.151776999999</v>
      </c>
      <c r="E10" s="131">
        <f t="shared" si="1"/>
        <v>602.08755542279482</v>
      </c>
      <c r="F10" s="129">
        <f t="shared" si="2"/>
        <v>2024.0126480833335</v>
      </c>
      <c r="G10" s="131">
        <f t="shared" si="3"/>
        <v>50.173962951899568</v>
      </c>
      <c r="H10" s="45">
        <f>'L4'!$H$10</f>
        <v>1707.89</v>
      </c>
      <c r="I10" s="45">
        <f>GEW!$E$12+($F10-GEW!$E$12)*SUM(Fasering!$D$5)</f>
        <v>1821.9627753333334</v>
      </c>
      <c r="J10" s="45">
        <f>GEW!$E$12+($F10-GEW!$E$12)*SUM(Fasering!$D$5:$D$6)</f>
        <v>1874.2055365064498</v>
      </c>
      <c r="K10" s="45">
        <f>GEW!$E$12+($F10-GEW!$E$12)*SUM(Fasering!$D$5:$D$7)</f>
        <v>1904.1804356078896</v>
      </c>
      <c r="L10" s="45">
        <f>GEW!$E$12+($F10-GEW!$E$12)*SUM(Fasering!$D$5:$D$8)</f>
        <v>1934.1553347093293</v>
      </c>
      <c r="M10" s="45">
        <f>GEW!$E$12+($F10-GEW!$E$12)*SUM(Fasering!$D$5:$D$9)</f>
        <v>1964.1302338107689</v>
      </c>
      <c r="N10" s="45">
        <f>GEW!$E$12+($F10-GEW!$E$12)*SUM(Fasering!$D$5:$D$10)</f>
        <v>1994.0377489818939</v>
      </c>
      <c r="O10" s="55">
        <f>GEW!$E$12+($F10-GEW!$E$12)*SUM(Fasering!$D$5:$D$11)</f>
        <v>2024.0126480833335</v>
      </c>
      <c r="P10" s="129">
        <f t="shared" si="4"/>
        <v>102.40392308333332</v>
      </c>
      <c r="Q10" s="131">
        <f t="shared" si="5"/>
        <v>2.538526944373519</v>
      </c>
      <c r="R10" s="45">
        <f>$P10*SUM(Fasering!$D$5)</f>
        <v>0</v>
      </c>
      <c r="S10" s="45">
        <f>$P10*SUM(Fasering!$D$5:$D$6)</f>
        <v>26.477936481812353</v>
      </c>
      <c r="T10" s="45">
        <f>$P10*SUM(Fasering!$D$5:$D$7)</f>
        <v>41.669964173967912</v>
      </c>
      <c r="U10" s="45">
        <f>$P10*SUM(Fasering!$D$5:$D$8)</f>
        <v>56.861991866123475</v>
      </c>
      <c r="V10" s="45">
        <f>$P10*SUM(Fasering!$D$5:$D$9)</f>
        <v>72.054019558279037</v>
      </c>
      <c r="W10" s="45">
        <f>$P10*SUM(Fasering!$D$5:$D$10)</f>
        <v>87.211895391177777</v>
      </c>
      <c r="X10" s="55">
        <f>$P10*SUM(Fasering!$D$5:$D$11)</f>
        <v>102.40392308333332</v>
      </c>
      <c r="Y10" s="129">
        <f t="shared" si="6"/>
        <v>51.201400749999998</v>
      </c>
      <c r="Z10" s="131">
        <f t="shared" si="7"/>
        <v>1.2692495705244682</v>
      </c>
      <c r="AA10" s="54">
        <f>$Y10*SUM(Fasering!$D$5)</f>
        <v>0</v>
      </c>
      <c r="AB10" s="45">
        <f>$Y10*SUM(Fasering!$D$5:$D$6)</f>
        <v>13.238823240542105</v>
      </c>
      <c r="AC10" s="45">
        <f>$Y10*SUM(Fasering!$D$5:$D$7)</f>
        <v>20.834753890954396</v>
      </c>
      <c r="AD10" s="45">
        <f>$Y10*SUM(Fasering!$D$5:$D$8)</f>
        <v>28.430684541366688</v>
      </c>
      <c r="AE10" s="45">
        <f>$Y10*SUM(Fasering!$D$5:$D$9)</f>
        <v>36.02661519177898</v>
      </c>
      <c r="AF10" s="45">
        <f>$Y10*SUM(Fasering!$D$5:$D$10)</f>
        <v>43.605470099587713</v>
      </c>
      <c r="AG10" s="55">
        <f>$Y10*SUM(Fasering!$D$5:$D$11)</f>
        <v>51.201400749999998</v>
      </c>
      <c r="AH10" s="5">
        <f>($AK$2+(I10+R10)*12*7.57%)*SUM(Fasering!$D$5)</f>
        <v>0</v>
      </c>
      <c r="AI10" s="9">
        <f>($AK$2+(J10+S10)*12*7.57%)*SUM(Fasering!$D$5:$D$6)</f>
        <v>481.43030580535191</v>
      </c>
      <c r="AJ10" s="9">
        <f>($AK$2+(K10+T10)*12*7.57%)*SUM(Fasering!$D$5:$D$7)</f>
        <v>774.35229338178965</v>
      </c>
      <c r="AK10" s="9">
        <f>($AK$2+(L10+U10)*12*7.57%)*SUM(Fasering!$D$5:$D$8)</f>
        <v>1079.4480991497594</v>
      </c>
      <c r="AL10" s="9">
        <f>($AK$2+(M10+V10)*12*7.57%)*SUM(Fasering!$D$5:$D$9)</f>
        <v>1396.717723109261</v>
      </c>
      <c r="AM10" s="9">
        <f>($AK$2+(N10+W10)*12*7.57%)*SUM(Fasering!$D$5:$D$10)</f>
        <v>1725.4069197935739</v>
      </c>
      <c r="AN10" s="86">
        <f>($AK$2+(O10+X10)*12*7.57%)*SUM(Fasering!$D$5:$D$11)</f>
        <v>2066.9968132478007</v>
      </c>
      <c r="AO10" s="5">
        <f>($AK$2+(I10+AA10)*12*7.57%)*SUM(Fasering!$D$5)</f>
        <v>0</v>
      </c>
      <c r="AP10" s="9">
        <f>($AK$2+(J10+AB10)*12*7.57%)*SUM(Fasering!$D$5:$D$6)</f>
        <v>478.32071270678904</v>
      </c>
      <c r="AQ10" s="9">
        <f>($AK$2+(K10+AC10)*12*7.57%)*SUM(Fasering!$D$5:$D$7)</f>
        <v>766.65068297065079</v>
      </c>
      <c r="AR10" s="9">
        <f>($AK$2+(L10+AD10)*12*7.57%)*SUM(Fasering!$D$5:$D$8)</f>
        <v>1065.1070993572296</v>
      </c>
      <c r="AS10" s="9">
        <f>($AK$2+(M10+AE10)*12*7.57%)*SUM(Fasering!$D$5:$D$9)</f>
        <v>1373.6899618665257</v>
      </c>
      <c r="AT10" s="9">
        <f>($AK$2+(N10+AF10)*12*7.57%)*SUM(Fasering!$D$5:$D$10)</f>
        <v>1691.6714515770057</v>
      </c>
      <c r="AU10" s="86">
        <f>($AK$2+(O10+AG10)*12*7.57%)*SUM(Fasering!$D$5:$D$11)</f>
        <v>2020.4844419602</v>
      </c>
    </row>
    <row r="11" spans="1:47" ht="15" x14ac:dyDescent="0.3">
      <c r="A11" s="32">
        <f t="shared" si="8"/>
        <v>2</v>
      </c>
      <c r="B11" s="129">
        <v>18659.52</v>
      </c>
      <c r="C11" s="130"/>
      <c r="D11" s="129">
        <f t="shared" si="0"/>
        <v>25113.847968000002</v>
      </c>
      <c r="E11" s="131">
        <f t="shared" si="1"/>
        <v>622.55602934067758</v>
      </c>
      <c r="F11" s="129">
        <f t="shared" si="2"/>
        <v>2092.8206640000003</v>
      </c>
      <c r="G11" s="131">
        <f t="shared" si="3"/>
        <v>51.879669111723139</v>
      </c>
      <c r="H11" s="45">
        <f>'L4'!$H$10</f>
        <v>1707.89</v>
      </c>
      <c r="I11" s="45">
        <f>GEW!$E$12+($F11-GEW!$E$12)*SUM(Fasering!$D$5)</f>
        <v>1821.9627753333334</v>
      </c>
      <c r="J11" s="45">
        <f>GEW!$E$12+($F11-GEW!$E$12)*SUM(Fasering!$D$5:$D$6)</f>
        <v>1891.9967911774104</v>
      </c>
      <c r="K11" s="45">
        <f>GEW!$E$12+($F11-GEW!$E$12)*SUM(Fasering!$D$5:$D$7)</f>
        <v>1932.179632042933</v>
      </c>
      <c r="L11" s="45">
        <f>GEW!$E$12+($F11-GEW!$E$12)*SUM(Fasering!$D$5:$D$8)</f>
        <v>1972.3624729084554</v>
      </c>
      <c r="M11" s="45">
        <f>GEW!$E$12+($F11-GEW!$E$12)*SUM(Fasering!$D$5:$D$9)</f>
        <v>2012.545313773978</v>
      </c>
      <c r="N11" s="45">
        <f>GEW!$E$12+($F11-GEW!$E$12)*SUM(Fasering!$D$5:$D$10)</f>
        <v>2052.6378231344779</v>
      </c>
      <c r="O11" s="55">
        <f>GEW!$E$12+($F11-GEW!$E$12)*SUM(Fasering!$D$5:$D$11)</f>
        <v>2092.8206640000003</v>
      </c>
      <c r="P11" s="129">
        <f t="shared" si="4"/>
        <v>102.40392308333332</v>
      </c>
      <c r="Q11" s="131">
        <f t="shared" si="5"/>
        <v>2.538526944373519</v>
      </c>
      <c r="R11" s="45">
        <f>$P11*SUM(Fasering!$D$5)</f>
        <v>0</v>
      </c>
      <c r="S11" s="45">
        <f>$P11*SUM(Fasering!$D$5:$D$6)</f>
        <v>26.477936481812353</v>
      </c>
      <c r="T11" s="45">
        <f>$P11*SUM(Fasering!$D$5:$D$7)</f>
        <v>41.669964173967912</v>
      </c>
      <c r="U11" s="45">
        <f>$P11*SUM(Fasering!$D$5:$D$8)</f>
        <v>56.861991866123475</v>
      </c>
      <c r="V11" s="45">
        <f>$P11*SUM(Fasering!$D$5:$D$9)</f>
        <v>72.054019558279037</v>
      </c>
      <c r="W11" s="45">
        <f>$P11*SUM(Fasering!$D$5:$D$10)</f>
        <v>87.211895391177777</v>
      </c>
      <c r="X11" s="55">
        <f>$P11*SUM(Fasering!$D$5:$D$11)</f>
        <v>102.40392308333332</v>
      </c>
      <c r="Y11" s="129">
        <f t="shared" si="6"/>
        <v>51.201400749999998</v>
      </c>
      <c r="Z11" s="131">
        <f t="shared" si="7"/>
        <v>1.2692495705244682</v>
      </c>
      <c r="AA11" s="54">
        <f>$Y11*SUM(Fasering!$D$5)</f>
        <v>0</v>
      </c>
      <c r="AB11" s="45">
        <f>$Y11*SUM(Fasering!$D$5:$D$6)</f>
        <v>13.238823240542105</v>
      </c>
      <c r="AC11" s="45">
        <f>$Y11*SUM(Fasering!$D$5:$D$7)</f>
        <v>20.834753890954396</v>
      </c>
      <c r="AD11" s="45">
        <f>$Y11*SUM(Fasering!$D$5:$D$8)</f>
        <v>28.430684541366688</v>
      </c>
      <c r="AE11" s="45">
        <f>$Y11*SUM(Fasering!$D$5:$D$9)</f>
        <v>36.02661519177898</v>
      </c>
      <c r="AF11" s="45">
        <f>$Y11*SUM(Fasering!$D$5:$D$10)</f>
        <v>43.605470099587713</v>
      </c>
      <c r="AG11" s="55">
        <f>$Y11*SUM(Fasering!$D$5:$D$11)</f>
        <v>51.201400749999998</v>
      </c>
      <c r="AH11" s="5">
        <f>($AK$2+(I11+R11)*12*7.57%)*SUM(Fasering!$D$5)</f>
        <v>0</v>
      </c>
      <c r="AI11" s="9">
        <f>($AK$2+(J11+S11)*12*7.57%)*SUM(Fasering!$D$5:$D$6)</f>
        <v>485.60910250656406</v>
      </c>
      <c r="AJ11" s="9">
        <f>($AK$2+(K11+T11)*12*7.57%)*SUM(Fasering!$D$5:$D$7)</f>
        <v>784.70202826992056</v>
      </c>
      <c r="AK11" s="9">
        <f>($AK$2+(L11+U11)*12*7.57%)*SUM(Fasering!$D$5:$D$8)</f>
        <v>1098.7201134376744</v>
      </c>
      <c r="AL11" s="9">
        <f>($AK$2+(M11+V11)*12*7.57%)*SUM(Fasering!$D$5:$D$9)</f>
        <v>1427.663358009826</v>
      </c>
      <c r="AM11" s="9">
        <f>($AK$2+(N11+W11)*12*7.57%)*SUM(Fasering!$D$5:$D$10)</f>
        <v>1770.7420034617207</v>
      </c>
      <c r="AN11" s="86">
        <f>($AK$2+(O11+X11)*12*7.57%)*SUM(Fasering!$D$5:$D$11)</f>
        <v>2129.5020149065003</v>
      </c>
      <c r="AO11" s="5">
        <f>($AK$2+(I11+AA11)*12*7.57%)*SUM(Fasering!$D$5)</f>
        <v>0</v>
      </c>
      <c r="AP11" s="9">
        <f>($AK$2+(J11+AB11)*12*7.57%)*SUM(Fasering!$D$5:$D$6)</f>
        <v>482.49950940800119</v>
      </c>
      <c r="AQ11" s="9">
        <f>($AK$2+(K11+AC11)*12*7.57%)*SUM(Fasering!$D$5:$D$7)</f>
        <v>777.0004178587817</v>
      </c>
      <c r="AR11" s="9">
        <f>($AK$2+(L11+AD11)*12*7.57%)*SUM(Fasering!$D$5:$D$8)</f>
        <v>1084.3791136451448</v>
      </c>
      <c r="AS11" s="9">
        <f>($AK$2+(M11+AE11)*12*7.57%)*SUM(Fasering!$D$5:$D$9)</f>
        <v>1404.6355967670902</v>
      </c>
      <c r="AT11" s="9">
        <f>($AK$2+(N11+AF11)*12*7.57%)*SUM(Fasering!$D$5:$D$10)</f>
        <v>1737.0065352451529</v>
      </c>
      <c r="AU11" s="86">
        <f>($AK$2+(O11+AG11)*12*7.57%)*SUM(Fasering!$D$5:$D$11)</f>
        <v>2082.9896436189006</v>
      </c>
    </row>
    <row r="12" spans="1:47" ht="15" x14ac:dyDescent="0.3">
      <c r="A12" s="32">
        <f t="shared" si="8"/>
        <v>3</v>
      </c>
      <c r="B12" s="129">
        <v>19361.84</v>
      </c>
      <c r="C12" s="130"/>
      <c r="D12" s="129">
        <f t="shared" si="0"/>
        <v>26059.100456000004</v>
      </c>
      <c r="E12" s="131">
        <f t="shared" si="1"/>
        <v>645.98822644577706</v>
      </c>
      <c r="F12" s="129">
        <f t="shared" si="2"/>
        <v>2171.5917046666668</v>
      </c>
      <c r="G12" s="131">
        <f t="shared" si="3"/>
        <v>53.832352203814757</v>
      </c>
      <c r="H12" s="45">
        <f>'L4'!$H$10</f>
        <v>1707.89</v>
      </c>
      <c r="I12" s="45">
        <f>GEW!$E$12+($F12-GEW!$E$12)*SUM(Fasering!$D$5)</f>
        <v>1821.9627753333334</v>
      </c>
      <c r="J12" s="45">
        <f>GEW!$E$12+($F12-GEW!$E$12)*SUM(Fasering!$D$5:$D$6)</f>
        <v>1912.3641223164818</v>
      </c>
      <c r="K12" s="45">
        <f>GEW!$E$12+($F12-GEW!$E$12)*SUM(Fasering!$D$5:$D$7)</f>
        <v>1964.2329591391522</v>
      </c>
      <c r="L12" s="45">
        <f>GEW!$E$12+($F12-GEW!$E$12)*SUM(Fasering!$D$5:$D$8)</f>
        <v>2016.1017959618225</v>
      </c>
      <c r="M12" s="45">
        <f>GEW!$E$12+($F12-GEW!$E$12)*SUM(Fasering!$D$5:$D$9)</f>
        <v>2067.9706327844929</v>
      </c>
      <c r="N12" s="45">
        <f>GEW!$E$12+($F12-GEW!$E$12)*SUM(Fasering!$D$5:$D$10)</f>
        <v>2119.7228678439965</v>
      </c>
      <c r="O12" s="55">
        <f>GEW!$E$12+($F12-GEW!$E$12)*SUM(Fasering!$D$5:$D$11)</f>
        <v>2171.5917046666668</v>
      </c>
      <c r="P12" s="129">
        <f t="shared" si="4"/>
        <v>102.40392308333332</v>
      </c>
      <c r="Q12" s="131">
        <f t="shared" si="5"/>
        <v>2.538526944373519</v>
      </c>
      <c r="R12" s="45">
        <f>$P12*SUM(Fasering!$D$5)</f>
        <v>0</v>
      </c>
      <c r="S12" s="45">
        <f>$P12*SUM(Fasering!$D$5:$D$6)</f>
        <v>26.477936481812353</v>
      </c>
      <c r="T12" s="45">
        <f>$P12*SUM(Fasering!$D$5:$D$7)</f>
        <v>41.669964173967912</v>
      </c>
      <c r="U12" s="45">
        <f>$P12*SUM(Fasering!$D$5:$D$8)</f>
        <v>56.861991866123475</v>
      </c>
      <c r="V12" s="45">
        <f>$P12*SUM(Fasering!$D$5:$D$9)</f>
        <v>72.054019558279037</v>
      </c>
      <c r="W12" s="45">
        <f>$P12*SUM(Fasering!$D$5:$D$10)</f>
        <v>87.211895391177777</v>
      </c>
      <c r="X12" s="55">
        <f>$P12*SUM(Fasering!$D$5:$D$11)</f>
        <v>102.40392308333332</v>
      </c>
      <c r="Y12" s="129">
        <f t="shared" si="6"/>
        <v>51.201400749999998</v>
      </c>
      <c r="Z12" s="131">
        <f t="shared" si="7"/>
        <v>1.2692495705244682</v>
      </c>
      <c r="AA12" s="54">
        <f>$Y12*SUM(Fasering!$D$5)</f>
        <v>0</v>
      </c>
      <c r="AB12" s="45">
        <f>$Y12*SUM(Fasering!$D$5:$D$6)</f>
        <v>13.238823240542105</v>
      </c>
      <c r="AC12" s="45">
        <f>$Y12*SUM(Fasering!$D$5:$D$7)</f>
        <v>20.834753890954396</v>
      </c>
      <c r="AD12" s="45">
        <f>$Y12*SUM(Fasering!$D$5:$D$8)</f>
        <v>28.430684541366688</v>
      </c>
      <c r="AE12" s="45">
        <f>$Y12*SUM(Fasering!$D$5:$D$9)</f>
        <v>36.02661519177898</v>
      </c>
      <c r="AF12" s="45">
        <f>$Y12*SUM(Fasering!$D$5:$D$10)</f>
        <v>43.605470099587713</v>
      </c>
      <c r="AG12" s="55">
        <f>$Y12*SUM(Fasering!$D$5:$D$11)</f>
        <v>51.201400749999998</v>
      </c>
      <c r="AH12" s="5">
        <f>($AK$2+(I12+R12)*12*7.57%)*SUM(Fasering!$D$5)</f>
        <v>0</v>
      </c>
      <c r="AI12" s="9">
        <f>($AK$2+(J12+S12)*12*7.57%)*SUM(Fasering!$D$5:$D$6)</f>
        <v>490.3929661379114</v>
      </c>
      <c r="AJ12" s="9">
        <f>($AK$2+(K12+T12)*12*7.57%)*SUM(Fasering!$D$5:$D$7)</f>
        <v>796.55034822074629</v>
      </c>
      <c r="AK12" s="9">
        <f>($AK$2+(L12+U12)*12*7.57%)*SUM(Fasering!$D$5:$D$8)</f>
        <v>1120.782610095629</v>
      </c>
      <c r="AL12" s="9">
        <f>($AK$2+(M12+V12)*12*7.57%)*SUM(Fasering!$D$5:$D$9)</f>
        <v>1463.0897517625592</v>
      </c>
      <c r="AM12" s="9">
        <f>($AK$2+(N12+W12)*12*7.57%)*SUM(Fasering!$D$5:$D$10)</f>
        <v>1822.6413595421996</v>
      </c>
      <c r="AN12" s="86">
        <f>($AK$2+(O12+X12)*12*7.57%)*SUM(Fasering!$D$5:$D$11)</f>
        <v>2201.0576282481002</v>
      </c>
      <c r="AO12" s="5">
        <f>($AK$2+(I12+AA12)*12*7.57%)*SUM(Fasering!$D$5)</f>
        <v>0</v>
      </c>
      <c r="AP12" s="9">
        <f>($AK$2+(J12+AB12)*12*7.57%)*SUM(Fasering!$D$5:$D$6)</f>
        <v>487.28337303934853</v>
      </c>
      <c r="AQ12" s="9">
        <f>($AK$2+(K12+AC12)*12*7.57%)*SUM(Fasering!$D$5:$D$7)</f>
        <v>788.84873780960766</v>
      </c>
      <c r="AR12" s="9">
        <f>($AK$2+(L12+AD12)*12*7.57%)*SUM(Fasering!$D$5:$D$8)</f>
        <v>1106.4416103030994</v>
      </c>
      <c r="AS12" s="9">
        <f>($AK$2+(M12+AE12)*12*7.57%)*SUM(Fasering!$D$5:$D$9)</f>
        <v>1440.0619905198241</v>
      </c>
      <c r="AT12" s="9">
        <f>($AK$2+(N12+AF12)*12*7.57%)*SUM(Fasering!$D$5:$D$10)</f>
        <v>1788.9058913256315</v>
      </c>
      <c r="AU12" s="86">
        <f>($AK$2+(O12+AG12)*12*7.57%)*SUM(Fasering!$D$5:$D$11)</f>
        <v>2154.5452569605004</v>
      </c>
    </row>
    <row r="13" spans="1:47" ht="15" x14ac:dyDescent="0.3">
      <c r="A13" s="32">
        <f t="shared" si="8"/>
        <v>4</v>
      </c>
      <c r="B13" s="129">
        <v>20060.82</v>
      </c>
      <c r="C13" s="130"/>
      <c r="D13" s="129">
        <f t="shared" si="0"/>
        <v>26999.857638000001</v>
      </c>
      <c r="E13" s="131">
        <f t="shared" si="1"/>
        <v>669.30898782594898</v>
      </c>
      <c r="F13" s="129">
        <f t="shared" si="2"/>
        <v>2249.9881365000001</v>
      </c>
      <c r="G13" s="131">
        <f t="shared" si="3"/>
        <v>55.775748985495753</v>
      </c>
      <c r="H13" s="45">
        <f>'L4'!$H$10</f>
        <v>1707.89</v>
      </c>
      <c r="I13" s="45">
        <f>GEW!$E$12+($F13-GEW!$E$12)*SUM(Fasering!$D$5)</f>
        <v>1821.9627753333334</v>
      </c>
      <c r="J13" s="45">
        <f>GEW!$E$12+($F13-GEW!$E$12)*SUM(Fasering!$D$5:$D$6)</f>
        <v>1932.6345932123529</v>
      </c>
      <c r="K13" s="45">
        <f>GEW!$E$12+($F13-GEW!$E$12)*SUM(Fasering!$D$5:$D$7)</f>
        <v>1996.133851287625</v>
      </c>
      <c r="L13" s="45">
        <f>GEW!$E$12+($F13-GEW!$E$12)*SUM(Fasering!$D$5:$D$8)</f>
        <v>2059.6331093628969</v>
      </c>
      <c r="M13" s="45">
        <f>GEW!$E$12+($F13-GEW!$E$12)*SUM(Fasering!$D$5:$D$9)</f>
        <v>2123.1323674381688</v>
      </c>
      <c r="N13" s="45">
        <f>GEW!$E$12+($F13-GEW!$E$12)*SUM(Fasering!$D$5:$D$10)</f>
        <v>2186.4888784247282</v>
      </c>
      <c r="O13" s="55">
        <f>GEW!$E$12+($F13-GEW!$E$12)*SUM(Fasering!$D$5:$D$11)</f>
        <v>2249.9881365000001</v>
      </c>
      <c r="P13" s="129">
        <f t="shared" si="4"/>
        <v>92.014696666666609</v>
      </c>
      <c r="Q13" s="131">
        <f t="shared" si="5"/>
        <v>2.2809847487640429</v>
      </c>
      <c r="R13" s="45">
        <f>$P13*SUM(Fasering!$D$5)</f>
        <v>0</v>
      </c>
      <c r="S13" s="45">
        <f>$P13*SUM(Fasering!$D$5:$D$6)</f>
        <v>23.791659737006281</v>
      </c>
      <c r="T13" s="45">
        <f>$P13*SUM(Fasering!$D$5:$D$7)</f>
        <v>37.442404530325682</v>
      </c>
      <c r="U13" s="45">
        <f>$P13*SUM(Fasering!$D$5:$D$8)</f>
        <v>51.093149323645086</v>
      </c>
      <c r="V13" s="45">
        <f>$P13*SUM(Fasering!$D$5:$D$9)</f>
        <v>64.743894116964483</v>
      </c>
      <c r="W13" s="45">
        <f>$P13*SUM(Fasering!$D$5:$D$10)</f>
        <v>78.363951873347219</v>
      </c>
      <c r="X13" s="55">
        <f>$P13*SUM(Fasering!$D$5:$D$11)</f>
        <v>92.014696666666609</v>
      </c>
      <c r="Y13" s="129">
        <f t="shared" si="6"/>
        <v>40.814417499999934</v>
      </c>
      <c r="Z13" s="131">
        <f t="shared" si="7"/>
        <v>1.0117629815641569</v>
      </c>
      <c r="AA13" s="54">
        <f>$Y13*SUM(Fasering!$D$5)</f>
        <v>0</v>
      </c>
      <c r="AB13" s="45">
        <f>$Y13*SUM(Fasering!$D$5:$D$6)</f>
        <v>10.553126497192316</v>
      </c>
      <c r="AC13" s="45">
        <f>$Y13*SUM(Fasering!$D$5:$D$7)</f>
        <v>16.608107031430404</v>
      </c>
      <c r="AD13" s="45">
        <f>$Y13*SUM(Fasering!$D$5:$D$8)</f>
        <v>22.663087565668491</v>
      </c>
      <c r="AE13" s="45">
        <f>$Y13*SUM(Fasering!$D$5:$D$9)</f>
        <v>28.718068099906574</v>
      </c>
      <c r="AF13" s="45">
        <f>$Y13*SUM(Fasering!$D$5:$D$10)</f>
        <v>34.75943696576185</v>
      </c>
      <c r="AG13" s="55">
        <f>$Y13*SUM(Fasering!$D$5:$D$11)</f>
        <v>40.814417499999934</v>
      </c>
      <c r="AH13" s="5">
        <f>($AK$2+(I13+R13)*12*7.57%)*SUM(Fasering!$D$5)</f>
        <v>0</v>
      </c>
      <c r="AI13" s="9">
        <f>($AK$2+(J13+S13)*12*7.57%)*SUM(Fasering!$D$5:$D$6)</f>
        <v>494.52312861778893</v>
      </c>
      <c r="AJ13" s="9">
        <f>($AK$2+(K13+T13)*12*7.57%)*SUM(Fasering!$D$5:$D$7)</f>
        <v>806.77962946317609</v>
      </c>
      <c r="AK13" s="9">
        <f>($AK$2+(L13+U13)*12*7.57%)*SUM(Fasering!$D$5:$D$8)</f>
        <v>1139.8303302923352</v>
      </c>
      <c r="AL13" s="9">
        <f>($AK$2+(M13+V13)*12*7.57%)*SUM(Fasering!$D$5:$D$9)</f>
        <v>1493.6752311052662</v>
      </c>
      <c r="AM13" s="9">
        <f>($AK$2+(N13+W13)*12*7.57%)*SUM(Fasering!$D$5:$D$10)</f>
        <v>1867.4488184774407</v>
      </c>
      <c r="AN13" s="86">
        <f>($AK$2+(O13+X13)*12*7.57%)*SUM(Fasering!$D$5:$D$11)</f>
        <v>2262.8353736486001</v>
      </c>
      <c r="AO13" s="5">
        <f>($AK$2+(I13+AA13)*12*7.57%)*SUM(Fasering!$D$5)</f>
        <v>0</v>
      </c>
      <c r="AP13" s="9">
        <f>($AK$2+(J13+AB13)*12*7.57%)*SUM(Fasering!$D$5:$D$6)</f>
        <v>491.4136717495378</v>
      </c>
      <c r="AQ13" s="9">
        <f>($AK$2+(K13+AC13)*12*7.57%)*SUM(Fasering!$D$5:$D$7)</f>
        <v>799.07835645720741</v>
      </c>
      <c r="AR13" s="9">
        <f>($AK$2+(L13+AD13)*12*7.57%)*SUM(Fasering!$D$5:$D$8)</f>
        <v>1125.4899587745708</v>
      </c>
      <c r="AS13" s="9">
        <f>($AK$2+(M13+AE13)*12*7.57%)*SUM(Fasering!$D$5:$D$9)</f>
        <v>1470.6484787016288</v>
      </c>
      <c r="AT13" s="9">
        <f>($AK$2+(N13+AF13)*12*7.57%)*SUM(Fasering!$D$5:$D$10)</f>
        <v>1833.7148282013004</v>
      </c>
      <c r="AU13" s="86">
        <f>($AK$2+(O13+AG13)*12*7.57%)*SUM(Fasering!$D$5:$D$11)</f>
        <v>2216.3250400536003</v>
      </c>
    </row>
    <row r="14" spans="1:47" ht="15" x14ac:dyDescent="0.3">
      <c r="A14" s="32">
        <f t="shared" si="8"/>
        <v>5</v>
      </c>
      <c r="B14" s="129">
        <v>20066.45</v>
      </c>
      <c r="C14" s="130"/>
      <c r="D14" s="129">
        <f t="shared" si="0"/>
        <v>27007.435055000002</v>
      </c>
      <c r="E14" s="131">
        <f t="shared" si="1"/>
        <v>669.49682708682974</v>
      </c>
      <c r="F14" s="129">
        <f t="shared" si="2"/>
        <v>2250.6195879166667</v>
      </c>
      <c r="G14" s="131">
        <f t="shared" si="3"/>
        <v>55.791402257235802</v>
      </c>
      <c r="H14" s="45">
        <f>'L4'!$H$10</f>
        <v>1707.89</v>
      </c>
      <c r="I14" s="45">
        <f>GEW!$E$12+($F14-GEW!$E$12)*SUM(Fasering!$D$5)</f>
        <v>1821.9627753333334</v>
      </c>
      <c r="J14" s="45">
        <f>GEW!$E$12+($F14-GEW!$E$12)*SUM(Fasering!$D$5:$D$6)</f>
        <v>1932.7978636222986</v>
      </c>
      <c r="K14" s="45">
        <f>GEW!$E$12+($F14-GEW!$E$12)*SUM(Fasering!$D$5:$D$7)</f>
        <v>1996.3908000169104</v>
      </c>
      <c r="L14" s="45">
        <f>GEW!$E$12+($F14-GEW!$E$12)*SUM(Fasering!$D$5:$D$8)</f>
        <v>2059.9837364115219</v>
      </c>
      <c r="M14" s="45">
        <f>GEW!$E$12+($F14-GEW!$E$12)*SUM(Fasering!$D$5:$D$9)</f>
        <v>2123.576672806134</v>
      </c>
      <c r="N14" s="45">
        <f>GEW!$E$12+($F14-GEW!$E$12)*SUM(Fasering!$D$5:$D$10)</f>
        <v>2187.0266515220551</v>
      </c>
      <c r="O14" s="55">
        <f>GEW!$E$12+($F14-GEW!$E$12)*SUM(Fasering!$D$5:$D$11)</f>
        <v>2250.6195879166667</v>
      </c>
      <c r="P14" s="129">
        <f t="shared" si="4"/>
        <v>91.383245249999831</v>
      </c>
      <c r="Q14" s="131">
        <f t="shared" si="5"/>
        <v>2.2653314770239845</v>
      </c>
      <c r="R14" s="45">
        <f>$P14*SUM(Fasering!$D$5)</f>
        <v>0</v>
      </c>
      <c r="S14" s="45">
        <f>$P14*SUM(Fasering!$D$5:$D$6)</f>
        <v>23.628389327060681</v>
      </c>
      <c r="T14" s="45">
        <f>$P14*SUM(Fasering!$D$5:$D$7)</f>
        <v>37.185455801040249</v>
      </c>
      <c r="U14" s="45">
        <f>$P14*SUM(Fasering!$D$5:$D$8)</f>
        <v>50.742522275019816</v>
      </c>
      <c r="V14" s="45">
        <f>$P14*SUM(Fasering!$D$5:$D$9)</f>
        <v>64.299588748999383</v>
      </c>
      <c r="W14" s="45">
        <f>$P14*SUM(Fasering!$D$5:$D$10)</f>
        <v>77.826178776020271</v>
      </c>
      <c r="X14" s="55">
        <f>$P14*SUM(Fasering!$D$5:$D$11)</f>
        <v>91.383245249999831</v>
      </c>
      <c r="Y14" s="129">
        <f t="shared" si="6"/>
        <v>40.182966083333156</v>
      </c>
      <c r="Z14" s="131">
        <f t="shared" si="7"/>
        <v>0.99610970982409863</v>
      </c>
      <c r="AA14" s="54">
        <f>$Y14*SUM(Fasering!$D$5)</f>
        <v>0</v>
      </c>
      <c r="AB14" s="45">
        <f>$Y14*SUM(Fasering!$D$5:$D$6)</f>
        <v>10.389856087246718</v>
      </c>
      <c r="AC14" s="45">
        <f>$Y14*SUM(Fasering!$D$5:$D$7)</f>
        <v>16.351158302144967</v>
      </c>
      <c r="AD14" s="45">
        <f>$Y14*SUM(Fasering!$D$5:$D$8)</f>
        <v>22.312460517043217</v>
      </c>
      <c r="AE14" s="45">
        <f>$Y14*SUM(Fasering!$D$5:$D$9)</f>
        <v>28.273762731941467</v>
      </c>
      <c r="AF14" s="45">
        <f>$Y14*SUM(Fasering!$D$5:$D$10)</f>
        <v>34.221663868434909</v>
      </c>
      <c r="AG14" s="55">
        <f>$Y14*SUM(Fasering!$D$5:$D$11)</f>
        <v>40.182966083333156</v>
      </c>
      <c r="AH14" s="5">
        <f>($AK$2+(I14+R14)*12*7.57%)*SUM(Fasering!$D$5)</f>
        <v>0</v>
      </c>
      <c r="AI14" s="9">
        <f>($AK$2+(J14+S14)*12*7.57%)*SUM(Fasering!$D$5:$D$6)</f>
        <v>494.52312861778893</v>
      </c>
      <c r="AJ14" s="9">
        <f>($AK$2+(K14+T14)*12*7.57%)*SUM(Fasering!$D$5:$D$7)</f>
        <v>806.77962946317609</v>
      </c>
      <c r="AK14" s="9">
        <f>($AK$2+(L14+U14)*12*7.57%)*SUM(Fasering!$D$5:$D$8)</f>
        <v>1139.8303302923352</v>
      </c>
      <c r="AL14" s="9">
        <f>($AK$2+(M14+V14)*12*7.57%)*SUM(Fasering!$D$5:$D$9)</f>
        <v>1493.6752311052662</v>
      </c>
      <c r="AM14" s="9">
        <f>($AK$2+(N14+W14)*12*7.57%)*SUM(Fasering!$D$5:$D$10)</f>
        <v>1867.4488184774407</v>
      </c>
      <c r="AN14" s="86">
        <f>($AK$2+(O14+X14)*12*7.57%)*SUM(Fasering!$D$5:$D$11)</f>
        <v>2262.8353736485997</v>
      </c>
      <c r="AO14" s="5">
        <f>($AK$2+(I14+AA14)*12*7.57%)*SUM(Fasering!$D$5)</f>
        <v>0</v>
      </c>
      <c r="AP14" s="9">
        <f>($AK$2+(J14+AB14)*12*7.57%)*SUM(Fasering!$D$5:$D$6)</f>
        <v>491.4136717495378</v>
      </c>
      <c r="AQ14" s="9">
        <f>($AK$2+(K14+AC14)*12*7.57%)*SUM(Fasering!$D$5:$D$7)</f>
        <v>799.07835645720741</v>
      </c>
      <c r="AR14" s="9">
        <f>($AK$2+(L14+AD14)*12*7.57%)*SUM(Fasering!$D$5:$D$8)</f>
        <v>1125.4899587745708</v>
      </c>
      <c r="AS14" s="9">
        <f>($AK$2+(M14+AE14)*12*7.57%)*SUM(Fasering!$D$5:$D$9)</f>
        <v>1470.6484787016288</v>
      </c>
      <c r="AT14" s="9">
        <f>($AK$2+(N14+AF14)*12*7.57%)*SUM(Fasering!$D$5:$D$10)</f>
        <v>1833.7148282013004</v>
      </c>
      <c r="AU14" s="86">
        <f>($AK$2+(O14+AG14)*12*7.57%)*SUM(Fasering!$D$5:$D$11)</f>
        <v>2216.3250400536003</v>
      </c>
    </row>
    <row r="15" spans="1:47" ht="15" x14ac:dyDescent="0.3">
      <c r="A15" s="32">
        <f t="shared" si="8"/>
        <v>6</v>
      </c>
      <c r="B15" s="129">
        <v>21062.67</v>
      </c>
      <c r="C15" s="130"/>
      <c r="D15" s="129">
        <f t="shared" si="0"/>
        <v>28348.247553000001</v>
      </c>
      <c r="E15" s="131">
        <f t="shared" si="1"/>
        <v>702.73470070575286</v>
      </c>
      <c r="F15" s="129">
        <f t="shared" si="2"/>
        <v>2362.3539627499999</v>
      </c>
      <c r="G15" s="131">
        <f t="shared" si="3"/>
        <v>58.561225058812738</v>
      </c>
      <c r="H15" s="45">
        <f>'L4'!$H$10</f>
        <v>1707.89</v>
      </c>
      <c r="I15" s="45">
        <f>GEW!$E$12+($F15-GEW!$E$12)*SUM(Fasering!$D$5)</f>
        <v>1821.9627753333334</v>
      </c>
      <c r="J15" s="45">
        <f>GEW!$E$12+($F15-GEW!$E$12)*SUM(Fasering!$D$5:$D$6)</f>
        <v>1961.6883161615481</v>
      </c>
      <c r="K15" s="45">
        <f>GEW!$E$12+($F15-GEW!$E$12)*SUM(Fasering!$D$5:$D$7)</f>
        <v>2041.8574897307099</v>
      </c>
      <c r="L15" s="45">
        <f>GEW!$E$12+($F15-GEW!$E$12)*SUM(Fasering!$D$5:$D$8)</f>
        <v>2122.0266632998714</v>
      </c>
      <c r="M15" s="45">
        <f>GEW!$E$12+($F15-GEW!$E$12)*SUM(Fasering!$D$5:$D$9)</f>
        <v>2202.195836869033</v>
      </c>
      <c r="N15" s="45">
        <f>GEW!$E$12+($F15-GEW!$E$12)*SUM(Fasering!$D$5:$D$10)</f>
        <v>2282.1847891808384</v>
      </c>
      <c r="O15" s="55">
        <f>GEW!$E$12+($F15-GEW!$E$12)*SUM(Fasering!$D$5:$D$11)</f>
        <v>2362.3539627499999</v>
      </c>
      <c r="P15" s="129">
        <f t="shared" si="4"/>
        <v>51.201400749999998</v>
      </c>
      <c r="Q15" s="131">
        <f t="shared" si="5"/>
        <v>1.2692495705244682</v>
      </c>
      <c r="R15" s="45">
        <f>$P15*SUM(Fasering!$D$5)</f>
        <v>0</v>
      </c>
      <c r="S15" s="45">
        <f>$P15*SUM(Fasering!$D$5:$D$6)</f>
        <v>13.238823240542105</v>
      </c>
      <c r="T15" s="45">
        <f>$P15*SUM(Fasering!$D$5:$D$7)</f>
        <v>20.834753890954396</v>
      </c>
      <c r="U15" s="45">
        <f>$P15*SUM(Fasering!$D$5:$D$8)</f>
        <v>28.430684541366688</v>
      </c>
      <c r="V15" s="45">
        <f>$P15*SUM(Fasering!$D$5:$D$9)</f>
        <v>36.02661519177898</v>
      </c>
      <c r="W15" s="45">
        <f>$P15*SUM(Fasering!$D$5:$D$10)</f>
        <v>43.605470099587713</v>
      </c>
      <c r="X15" s="55">
        <f>$P15*SUM(Fasering!$D$5:$D$11)</f>
        <v>51.201400749999998</v>
      </c>
      <c r="Y15" s="129">
        <f t="shared" si="6"/>
        <v>25.601261166666667</v>
      </c>
      <c r="Z15" s="131">
        <f t="shared" si="7"/>
        <v>0.63463868692452552</v>
      </c>
      <c r="AA15" s="54">
        <f>$Y15*SUM(Fasering!$D$5)</f>
        <v>0</v>
      </c>
      <c r="AB15" s="45">
        <f>$Y15*SUM(Fasering!$D$5:$D$6)</f>
        <v>6.6195566206351257</v>
      </c>
      <c r="AC15" s="45">
        <f>$Y15*SUM(Fasering!$D$5:$D$7)</f>
        <v>10.41760514150676</v>
      </c>
      <c r="AD15" s="45">
        <f>$Y15*SUM(Fasering!$D$5:$D$8)</f>
        <v>14.215653662378395</v>
      </c>
      <c r="AE15" s="45">
        <f>$Y15*SUM(Fasering!$D$5:$D$9)</f>
        <v>18.013702183250029</v>
      </c>
      <c r="AF15" s="45">
        <f>$Y15*SUM(Fasering!$D$5:$D$10)</f>
        <v>21.803212645795035</v>
      </c>
      <c r="AG15" s="55">
        <f>$Y15*SUM(Fasering!$D$5:$D$11)</f>
        <v>25.601261166666667</v>
      </c>
      <c r="AH15" s="5">
        <f>($AK$2+(I15+R15)*12*7.57%)*SUM(Fasering!$D$5)</f>
        <v>0</v>
      </c>
      <c r="AI15" s="9">
        <f>($AK$2+(J15+S15)*12*7.57%)*SUM(Fasering!$D$5:$D$6)</f>
        <v>498.8686031055642</v>
      </c>
      <c r="AJ15" s="9">
        <f>($AK$2+(K15+T15)*12*7.57%)*SUM(Fasering!$D$5:$D$7)</f>
        <v>817.54217957684057</v>
      </c>
      <c r="AK15" s="9">
        <f>($AK$2+(L15+U15)*12*7.57%)*SUM(Fasering!$D$5:$D$8)</f>
        <v>1159.8710387555836</v>
      </c>
      <c r="AL15" s="9">
        <f>($AK$2+(M15+V15)*12*7.57%)*SUM(Fasering!$D$5:$D$9)</f>
        <v>1525.8551806417938</v>
      </c>
      <c r="AM15" s="9">
        <f>($AK$2+(N15+W15)*12*7.57%)*SUM(Fasering!$D$5:$D$10)</f>
        <v>1914.5921622596234</v>
      </c>
      <c r="AN15" s="86">
        <f>($AK$2+(O15+X15)*12*7.57%)*SUM(Fasering!$D$5:$D$11)</f>
        <v>2327.8336922034005</v>
      </c>
      <c r="AO15" s="5">
        <f>($AK$2+(I15+AA15)*12*7.57%)*SUM(Fasering!$D$5)</f>
        <v>0</v>
      </c>
      <c r="AP15" s="9">
        <f>($AK$2+(J15+AB15)*12*7.57%)*SUM(Fasering!$D$5:$D$6)</f>
        <v>497.31387467143867</v>
      </c>
      <c r="AQ15" s="9">
        <f>($AK$2+(K15+AC15)*12*7.57%)*SUM(Fasering!$D$5:$D$7)</f>
        <v>813.69154307385611</v>
      </c>
      <c r="AR15" s="9">
        <f>($AK$2+(L15+AD15)*12*7.57%)*SUM(Fasering!$D$5:$D$8)</f>
        <v>1152.7008529967015</v>
      </c>
      <c r="AS15" s="9">
        <f>($AK$2+(M15+AE15)*12*7.57%)*SUM(Fasering!$D$5:$D$9)</f>
        <v>1514.3418044399752</v>
      </c>
      <c r="AT15" s="9">
        <f>($AK$2+(N15+AF15)*12*7.57%)*SUM(Fasering!$D$5:$D$10)</f>
        <v>1897.7251671215531</v>
      </c>
      <c r="AU15" s="86">
        <f>($AK$2+(O15+AG15)*12*7.57%)*SUM(Fasering!$D$5:$D$11)</f>
        <v>2304.5785254059001</v>
      </c>
    </row>
    <row r="16" spans="1:47" ht="15" x14ac:dyDescent="0.3">
      <c r="A16" s="32">
        <f t="shared" si="8"/>
        <v>7</v>
      </c>
      <c r="B16" s="129">
        <v>21073.48</v>
      </c>
      <c r="C16" s="130"/>
      <c r="D16" s="129">
        <f t="shared" si="0"/>
        <v>28362.796732000003</v>
      </c>
      <c r="E16" s="131">
        <f t="shared" si="1"/>
        <v>703.09536543223965</v>
      </c>
      <c r="F16" s="129">
        <f t="shared" si="2"/>
        <v>2363.5663943333334</v>
      </c>
      <c r="G16" s="131">
        <f t="shared" si="3"/>
        <v>58.591280452686632</v>
      </c>
      <c r="H16" s="45">
        <f>'L4'!$H$10</f>
        <v>1707.89</v>
      </c>
      <c r="I16" s="45">
        <f>GEW!$E$12+($F16-GEW!$E$12)*SUM(Fasering!$D$5)</f>
        <v>1821.9627753333334</v>
      </c>
      <c r="J16" s="45">
        <f>GEW!$E$12+($F16-GEW!$E$12)*SUM(Fasering!$D$5:$D$6)</f>
        <v>1962.0018069486728</v>
      </c>
      <c r="K16" s="45">
        <f>GEW!$E$12+($F16-GEW!$E$12)*SUM(Fasering!$D$5:$D$7)</f>
        <v>2042.3508495466201</v>
      </c>
      <c r="L16" s="45">
        <f>GEW!$E$12+($F16-GEW!$E$12)*SUM(Fasering!$D$5:$D$8)</f>
        <v>2122.6998921445675</v>
      </c>
      <c r="M16" s="45">
        <f>GEW!$E$12+($F16-GEW!$E$12)*SUM(Fasering!$D$5:$D$9)</f>
        <v>2203.0489347425146</v>
      </c>
      <c r="N16" s="45">
        <f>GEW!$E$12+($F16-GEW!$E$12)*SUM(Fasering!$D$5:$D$10)</f>
        <v>2283.2173517353863</v>
      </c>
      <c r="O16" s="55">
        <f>GEW!$E$12+($F16-GEW!$E$12)*SUM(Fasering!$D$5:$D$11)</f>
        <v>2363.5663943333334</v>
      </c>
      <c r="P16" s="129">
        <f t="shared" si="4"/>
        <v>51.201400749999998</v>
      </c>
      <c r="Q16" s="131">
        <f t="shared" si="5"/>
        <v>1.2692495705244682</v>
      </c>
      <c r="R16" s="45">
        <f>$P16*SUM(Fasering!$D$5)</f>
        <v>0</v>
      </c>
      <c r="S16" s="45">
        <f>$P16*SUM(Fasering!$D$5:$D$6)</f>
        <v>13.238823240542105</v>
      </c>
      <c r="T16" s="45">
        <f>$P16*SUM(Fasering!$D$5:$D$7)</f>
        <v>20.834753890954396</v>
      </c>
      <c r="U16" s="45">
        <f>$P16*SUM(Fasering!$D$5:$D$8)</f>
        <v>28.430684541366688</v>
      </c>
      <c r="V16" s="45">
        <f>$P16*SUM(Fasering!$D$5:$D$9)</f>
        <v>36.02661519177898</v>
      </c>
      <c r="W16" s="45">
        <f>$P16*SUM(Fasering!$D$5:$D$10)</f>
        <v>43.605470099587713</v>
      </c>
      <c r="X16" s="55">
        <f>$P16*SUM(Fasering!$D$5:$D$11)</f>
        <v>51.201400749999998</v>
      </c>
      <c r="Y16" s="129">
        <f t="shared" si="6"/>
        <v>25.601261166666667</v>
      </c>
      <c r="Z16" s="131">
        <f t="shared" si="7"/>
        <v>0.63463868692452552</v>
      </c>
      <c r="AA16" s="54">
        <f>$Y16*SUM(Fasering!$D$5)</f>
        <v>0</v>
      </c>
      <c r="AB16" s="45">
        <f>$Y16*SUM(Fasering!$D$5:$D$6)</f>
        <v>6.6195566206351257</v>
      </c>
      <c r="AC16" s="45">
        <f>$Y16*SUM(Fasering!$D$5:$D$7)</f>
        <v>10.41760514150676</v>
      </c>
      <c r="AD16" s="45">
        <f>$Y16*SUM(Fasering!$D$5:$D$8)</f>
        <v>14.215653662378395</v>
      </c>
      <c r="AE16" s="45">
        <f>$Y16*SUM(Fasering!$D$5:$D$9)</f>
        <v>18.013702183250029</v>
      </c>
      <c r="AF16" s="45">
        <f>$Y16*SUM(Fasering!$D$5:$D$10)</f>
        <v>21.803212645795035</v>
      </c>
      <c r="AG16" s="55">
        <f>$Y16*SUM(Fasering!$D$5:$D$11)</f>
        <v>25.601261166666667</v>
      </c>
      <c r="AH16" s="5">
        <f>($AK$2+(I16+R16)*12*7.57%)*SUM(Fasering!$D$5)</f>
        <v>0</v>
      </c>
      <c r="AI16" s="9">
        <f>($AK$2+(J16+S16)*12*7.57%)*SUM(Fasering!$D$5:$D$6)</f>
        <v>498.94223558912557</v>
      </c>
      <c r="AJ16" s="9">
        <f>($AK$2+(K16+T16)*12*7.57%)*SUM(Fasering!$D$5:$D$7)</f>
        <v>817.72454707124268</v>
      </c>
      <c r="AK16" s="9">
        <f>($AK$2+(L16+U16)*12*7.57%)*SUM(Fasering!$D$5:$D$8)</f>
        <v>1160.2106212662236</v>
      </c>
      <c r="AL16" s="9">
        <f>($AK$2+(M16+V16)*12*7.57%)*SUM(Fasering!$D$5:$D$9)</f>
        <v>1526.4004581740685</v>
      </c>
      <c r="AM16" s="9">
        <f>($AK$2+(N16+W16)*12*7.57%)*SUM(Fasering!$D$5:$D$10)</f>
        <v>1915.3909890611239</v>
      </c>
      <c r="AN16" s="86">
        <f>($AK$2+(O16+X16)*12*7.57%)*SUM(Fasering!$D$5:$D$11)</f>
        <v>2328.9350650537008</v>
      </c>
      <c r="AO16" s="5">
        <f>($AK$2+(I16+AA16)*12*7.57%)*SUM(Fasering!$D$5)</f>
        <v>0</v>
      </c>
      <c r="AP16" s="9">
        <f>($AK$2+(J16+AB16)*12*7.57%)*SUM(Fasering!$D$5:$D$6)</f>
        <v>497.38750715500015</v>
      </c>
      <c r="AQ16" s="9">
        <f>($AK$2+(K16+AC16)*12*7.57%)*SUM(Fasering!$D$5:$D$7)</f>
        <v>813.87391056825834</v>
      </c>
      <c r="AR16" s="9">
        <f>($AK$2+(L16+AD16)*12*7.57%)*SUM(Fasering!$D$5:$D$8)</f>
        <v>1153.0404355073415</v>
      </c>
      <c r="AS16" s="9">
        <f>($AK$2+(M16+AE16)*12*7.57%)*SUM(Fasering!$D$5:$D$9)</f>
        <v>1514.8870819722497</v>
      </c>
      <c r="AT16" s="9">
        <f>($AK$2+(N16+AF16)*12*7.57%)*SUM(Fasering!$D$5:$D$10)</f>
        <v>1898.5239939230539</v>
      </c>
      <c r="AU16" s="86">
        <f>($AK$2+(O16+AG16)*12*7.57%)*SUM(Fasering!$D$5:$D$11)</f>
        <v>2305.6798982562004</v>
      </c>
    </row>
    <row r="17" spans="1:47" ht="15" x14ac:dyDescent="0.3">
      <c r="A17" s="32">
        <f t="shared" si="8"/>
        <v>8</v>
      </c>
      <c r="B17" s="129">
        <v>22069.7</v>
      </c>
      <c r="C17" s="130"/>
      <c r="D17" s="129">
        <f t="shared" si="0"/>
        <v>29703.609230000002</v>
      </c>
      <c r="E17" s="131">
        <f t="shared" si="1"/>
        <v>736.33323905116276</v>
      </c>
      <c r="F17" s="129">
        <f t="shared" si="2"/>
        <v>2475.3007691666667</v>
      </c>
      <c r="G17" s="131">
        <f t="shared" si="3"/>
        <v>61.361103254263561</v>
      </c>
      <c r="H17" s="45">
        <f>'L4'!$H$10</f>
        <v>1707.89</v>
      </c>
      <c r="I17" s="45">
        <f>GEW!$E$12+($F17-GEW!$E$12)*SUM(Fasering!$D$5)</f>
        <v>1821.9627753333334</v>
      </c>
      <c r="J17" s="45">
        <f>GEW!$E$12+($F17-GEW!$E$12)*SUM(Fasering!$D$5:$D$6)</f>
        <v>1990.8922594879225</v>
      </c>
      <c r="K17" s="45">
        <f>GEW!$E$12+($F17-GEW!$E$12)*SUM(Fasering!$D$5:$D$7)</f>
        <v>2087.8175392604194</v>
      </c>
      <c r="L17" s="45">
        <f>GEW!$E$12+($F17-GEW!$E$12)*SUM(Fasering!$D$5:$D$8)</f>
        <v>2184.7428190329165</v>
      </c>
      <c r="M17" s="45">
        <f>GEW!$E$12+($F17-GEW!$E$12)*SUM(Fasering!$D$5:$D$9)</f>
        <v>2281.6680988054136</v>
      </c>
      <c r="N17" s="45">
        <f>GEW!$E$12+($F17-GEW!$E$12)*SUM(Fasering!$D$5:$D$10)</f>
        <v>2378.3754893941696</v>
      </c>
      <c r="O17" s="55">
        <f>GEW!$E$12+($F17-GEW!$E$12)*SUM(Fasering!$D$5:$D$11)</f>
        <v>2475.3007691666667</v>
      </c>
      <c r="P17" s="129">
        <f t="shared" si="4"/>
        <v>51.201400749999998</v>
      </c>
      <c r="Q17" s="131">
        <f t="shared" si="5"/>
        <v>1.2692495705244682</v>
      </c>
      <c r="R17" s="45">
        <f>$P17*SUM(Fasering!$D$5)</f>
        <v>0</v>
      </c>
      <c r="S17" s="45">
        <f>$P17*SUM(Fasering!$D$5:$D$6)</f>
        <v>13.238823240542105</v>
      </c>
      <c r="T17" s="45">
        <f>$P17*SUM(Fasering!$D$5:$D$7)</f>
        <v>20.834753890954396</v>
      </c>
      <c r="U17" s="45">
        <f>$P17*SUM(Fasering!$D$5:$D$8)</f>
        <v>28.430684541366688</v>
      </c>
      <c r="V17" s="45">
        <f>$P17*SUM(Fasering!$D$5:$D$9)</f>
        <v>36.02661519177898</v>
      </c>
      <c r="W17" s="45">
        <f>$P17*SUM(Fasering!$D$5:$D$10)</f>
        <v>43.605470099587713</v>
      </c>
      <c r="X17" s="55">
        <f>$P17*SUM(Fasering!$D$5:$D$11)</f>
        <v>51.201400749999998</v>
      </c>
      <c r="Y17" s="129">
        <f t="shared" si="6"/>
        <v>25.601261166666667</v>
      </c>
      <c r="Z17" s="131">
        <f t="shared" si="7"/>
        <v>0.63463868692452552</v>
      </c>
      <c r="AA17" s="54">
        <f>$Y17*SUM(Fasering!$D$5)</f>
        <v>0</v>
      </c>
      <c r="AB17" s="45">
        <f>$Y17*SUM(Fasering!$D$5:$D$6)</f>
        <v>6.6195566206351257</v>
      </c>
      <c r="AC17" s="45">
        <f>$Y17*SUM(Fasering!$D$5:$D$7)</f>
        <v>10.41760514150676</v>
      </c>
      <c r="AD17" s="45">
        <f>$Y17*SUM(Fasering!$D$5:$D$8)</f>
        <v>14.215653662378395</v>
      </c>
      <c r="AE17" s="45">
        <f>$Y17*SUM(Fasering!$D$5:$D$9)</f>
        <v>18.013702183250029</v>
      </c>
      <c r="AF17" s="45">
        <f>$Y17*SUM(Fasering!$D$5:$D$10)</f>
        <v>21.803212645795035</v>
      </c>
      <c r="AG17" s="55">
        <f>$Y17*SUM(Fasering!$D$5:$D$11)</f>
        <v>25.601261166666667</v>
      </c>
      <c r="AH17" s="5">
        <f>($AK$2+(I17+R17)*12*7.57%)*SUM(Fasering!$D$5)</f>
        <v>0</v>
      </c>
      <c r="AI17" s="9">
        <f>($AK$2+(J17+S17)*12*7.57%)*SUM(Fasering!$D$5:$D$6)</f>
        <v>505.72800365328567</v>
      </c>
      <c r="AJ17" s="9">
        <f>($AK$2+(K17+T17)*12*7.57%)*SUM(Fasering!$D$5:$D$7)</f>
        <v>834.53103599568112</v>
      </c>
      <c r="AK17" s="9">
        <f>($AK$2+(L17+U17)*12*7.57%)*SUM(Fasering!$D$5:$D$8)</f>
        <v>1191.5056156001276</v>
      </c>
      <c r="AL17" s="9">
        <f>($AK$2+(M17+V17)*12*7.57%)*SUM(Fasering!$D$5:$D$9)</f>
        <v>1576.6517424666249</v>
      </c>
      <c r="AM17" s="9">
        <f>($AK$2+(N17+W17)*12*7.57%)*SUM(Fasering!$D$5:$D$10)</f>
        <v>1989.0086797355953</v>
      </c>
      <c r="AN17" s="86">
        <f>($AK$2+(O17+X17)*12*7.57%)*SUM(Fasering!$D$5:$D$11)</f>
        <v>2430.4345711523006</v>
      </c>
      <c r="AO17" s="5">
        <f>($AK$2+(I17+AA17)*12*7.57%)*SUM(Fasering!$D$5)</f>
        <v>0</v>
      </c>
      <c r="AP17" s="9">
        <f>($AK$2+(J17+AB17)*12*7.57%)*SUM(Fasering!$D$5:$D$6)</f>
        <v>504.17327521916025</v>
      </c>
      <c r="AQ17" s="9">
        <f>($AK$2+(K17+AC17)*12*7.57%)*SUM(Fasering!$D$5:$D$7)</f>
        <v>830.68039949269667</v>
      </c>
      <c r="AR17" s="9">
        <f>($AK$2+(L17+AD17)*12*7.57%)*SUM(Fasering!$D$5:$D$8)</f>
        <v>1184.3354298412455</v>
      </c>
      <c r="AS17" s="9">
        <f>($AK$2+(M17+AE17)*12*7.57%)*SUM(Fasering!$D$5:$D$9)</f>
        <v>1565.1383662648061</v>
      </c>
      <c r="AT17" s="9">
        <f>($AK$2+(N17+AF17)*12*7.57%)*SUM(Fasering!$D$5:$D$10)</f>
        <v>1972.1416845975252</v>
      </c>
      <c r="AU17" s="86">
        <f>($AK$2+(O17+AG17)*12*7.57%)*SUM(Fasering!$D$5:$D$11)</f>
        <v>2407.1794043548002</v>
      </c>
    </row>
    <row r="18" spans="1:47" ht="15" x14ac:dyDescent="0.3">
      <c r="A18" s="32">
        <f t="shared" si="8"/>
        <v>9</v>
      </c>
      <c r="B18" s="129">
        <v>22080.55</v>
      </c>
      <c r="C18" s="130"/>
      <c r="D18" s="129">
        <f t="shared" si="0"/>
        <v>29718.212245000002</v>
      </c>
      <c r="E18" s="131">
        <f t="shared" si="1"/>
        <v>736.6952383372294</v>
      </c>
      <c r="F18" s="129">
        <f t="shared" si="2"/>
        <v>2476.5176870833334</v>
      </c>
      <c r="G18" s="131">
        <f t="shared" si="3"/>
        <v>61.391269861435781</v>
      </c>
      <c r="H18" s="45">
        <f>'L4'!$H$10</f>
        <v>1707.89</v>
      </c>
      <c r="I18" s="45">
        <f>GEW!$E$12+($F18-GEW!$E$12)*SUM(Fasering!$D$5)</f>
        <v>1821.9627753333334</v>
      </c>
      <c r="J18" s="45">
        <f>GEW!$E$12+($F18-GEW!$E$12)*SUM(Fasering!$D$5:$D$6)</f>
        <v>1991.2069102779597</v>
      </c>
      <c r="K18" s="45">
        <f>GEW!$E$12+($F18-GEW!$E$12)*SUM(Fasering!$D$5:$D$7)</f>
        <v>2088.3127246445665</v>
      </c>
      <c r="L18" s="45">
        <f>GEW!$E$12+($F18-GEW!$E$12)*SUM(Fasering!$D$5:$D$8)</f>
        <v>2185.4185390111729</v>
      </c>
      <c r="M18" s="45">
        <f>GEW!$E$12+($F18-GEW!$E$12)*SUM(Fasering!$D$5:$D$9)</f>
        <v>2282.5243533777798</v>
      </c>
      <c r="N18" s="45">
        <f>GEW!$E$12+($F18-GEW!$E$12)*SUM(Fasering!$D$5:$D$10)</f>
        <v>2379.411872716727</v>
      </c>
      <c r="O18" s="55">
        <f>GEW!$E$12+($F18-GEW!$E$12)*SUM(Fasering!$D$5:$D$11)</f>
        <v>2476.5176870833334</v>
      </c>
      <c r="P18" s="129">
        <f t="shared" si="4"/>
        <v>51.201400749999998</v>
      </c>
      <c r="Q18" s="131">
        <f t="shared" si="5"/>
        <v>1.2692495705244682</v>
      </c>
      <c r="R18" s="45">
        <f>$P18*SUM(Fasering!$D$5)</f>
        <v>0</v>
      </c>
      <c r="S18" s="45">
        <f>$P18*SUM(Fasering!$D$5:$D$6)</f>
        <v>13.238823240542105</v>
      </c>
      <c r="T18" s="45">
        <f>$P18*SUM(Fasering!$D$5:$D$7)</f>
        <v>20.834753890954396</v>
      </c>
      <c r="U18" s="45">
        <f>$P18*SUM(Fasering!$D$5:$D$8)</f>
        <v>28.430684541366688</v>
      </c>
      <c r="V18" s="45">
        <f>$P18*SUM(Fasering!$D$5:$D$9)</f>
        <v>36.02661519177898</v>
      </c>
      <c r="W18" s="45">
        <f>$P18*SUM(Fasering!$D$5:$D$10)</f>
        <v>43.605470099587713</v>
      </c>
      <c r="X18" s="55">
        <f>$P18*SUM(Fasering!$D$5:$D$11)</f>
        <v>51.201400749999998</v>
      </c>
      <c r="Y18" s="129">
        <f t="shared" si="6"/>
        <v>25.601261166666667</v>
      </c>
      <c r="Z18" s="131">
        <f t="shared" si="7"/>
        <v>0.63463868692452552</v>
      </c>
      <c r="AA18" s="54">
        <f>$Y18*SUM(Fasering!$D$5)</f>
        <v>0</v>
      </c>
      <c r="AB18" s="45">
        <f>$Y18*SUM(Fasering!$D$5:$D$6)</f>
        <v>6.6195566206351257</v>
      </c>
      <c r="AC18" s="45">
        <f>$Y18*SUM(Fasering!$D$5:$D$7)</f>
        <v>10.41760514150676</v>
      </c>
      <c r="AD18" s="45">
        <f>$Y18*SUM(Fasering!$D$5:$D$8)</f>
        <v>14.215653662378395</v>
      </c>
      <c r="AE18" s="45">
        <f>$Y18*SUM(Fasering!$D$5:$D$9)</f>
        <v>18.013702183250029</v>
      </c>
      <c r="AF18" s="45">
        <f>$Y18*SUM(Fasering!$D$5:$D$10)</f>
        <v>21.803212645795035</v>
      </c>
      <c r="AG18" s="55">
        <f>$Y18*SUM(Fasering!$D$5:$D$11)</f>
        <v>25.601261166666667</v>
      </c>
      <c r="AH18" s="5">
        <f>($AK$2+(I18+R18)*12*7.57%)*SUM(Fasering!$D$5)</f>
        <v>0</v>
      </c>
      <c r="AI18" s="9">
        <f>($AK$2+(J18+S18)*12*7.57%)*SUM(Fasering!$D$5:$D$6)</f>
        <v>505.80190859747086</v>
      </c>
      <c r="AJ18" s="9">
        <f>($AK$2+(K18+T18)*12*7.57%)*SUM(Fasering!$D$5:$D$7)</f>
        <v>834.71407830042335</v>
      </c>
      <c r="AK18" s="9">
        <f>($AK$2+(L18+U18)*12*7.57%)*SUM(Fasering!$D$5:$D$8)</f>
        <v>1191.8464546602979</v>
      </c>
      <c r="AL18" s="9">
        <f>($AK$2+(M18+V18)*12*7.57%)*SUM(Fasering!$D$5:$D$9)</f>
        <v>1577.1990376770948</v>
      </c>
      <c r="AM18" s="9">
        <f>($AK$2+(N18+W18)*12*7.57%)*SUM(Fasering!$D$5:$D$10)</f>
        <v>1989.810462417953</v>
      </c>
      <c r="AN18" s="86">
        <f>($AK$2+(O18+X18)*12*7.57%)*SUM(Fasering!$D$5:$D$11)</f>
        <v>2431.5400193878004</v>
      </c>
      <c r="AO18" s="5">
        <f>($AK$2+(I18+AA18)*12*7.57%)*SUM(Fasering!$D$5)</f>
        <v>0</v>
      </c>
      <c r="AP18" s="9">
        <f>($AK$2+(J18+AB18)*12*7.57%)*SUM(Fasering!$D$5:$D$6)</f>
        <v>504.24718016334526</v>
      </c>
      <c r="AQ18" s="9">
        <f>($AK$2+(K18+AC18)*12*7.57%)*SUM(Fasering!$D$5:$D$7)</f>
        <v>830.86344179743901</v>
      </c>
      <c r="AR18" s="9">
        <f>($AK$2+(L18+AD18)*12*7.57%)*SUM(Fasering!$D$5:$D$8)</f>
        <v>1184.6762689014158</v>
      </c>
      <c r="AS18" s="9">
        <f>($AK$2+(M18+AE18)*12*7.57%)*SUM(Fasering!$D$5:$D$9)</f>
        <v>1565.6856614752762</v>
      </c>
      <c r="AT18" s="9">
        <f>($AK$2+(N18+AF18)*12*7.57%)*SUM(Fasering!$D$5:$D$10)</f>
        <v>1972.943467279883</v>
      </c>
      <c r="AU18" s="86">
        <f>($AK$2+(O18+AG18)*12*7.57%)*SUM(Fasering!$D$5:$D$11)</f>
        <v>2408.2848525903005</v>
      </c>
    </row>
    <row r="19" spans="1:47" ht="15" x14ac:dyDescent="0.3">
      <c r="A19" s="32">
        <f t="shared" si="8"/>
        <v>10</v>
      </c>
      <c r="B19" s="129">
        <v>23076.77</v>
      </c>
      <c r="C19" s="130"/>
      <c r="D19" s="129">
        <f t="shared" si="0"/>
        <v>31059.024743000002</v>
      </c>
      <c r="E19" s="131">
        <f t="shared" si="1"/>
        <v>769.93311195615263</v>
      </c>
      <c r="F19" s="129">
        <f t="shared" si="2"/>
        <v>2588.2520619166671</v>
      </c>
      <c r="G19" s="131">
        <f t="shared" si="3"/>
        <v>64.161092663012724</v>
      </c>
      <c r="H19" s="45">
        <f>'L4'!$H$10</f>
        <v>1707.89</v>
      </c>
      <c r="I19" s="45">
        <f>GEW!$E$12+($F19-GEW!$E$12)*SUM(Fasering!$D$5)</f>
        <v>1821.9627753333334</v>
      </c>
      <c r="J19" s="45">
        <f>GEW!$E$12+($F19-GEW!$E$12)*SUM(Fasering!$D$5:$D$6)</f>
        <v>2020.0973628172094</v>
      </c>
      <c r="K19" s="45">
        <f>GEW!$E$12+($F19-GEW!$E$12)*SUM(Fasering!$D$5:$D$7)</f>
        <v>2133.779414358366</v>
      </c>
      <c r="L19" s="45">
        <f>GEW!$E$12+($F19-GEW!$E$12)*SUM(Fasering!$D$5:$D$8)</f>
        <v>2247.4614658995224</v>
      </c>
      <c r="M19" s="45">
        <f>GEW!$E$12+($F19-GEW!$E$12)*SUM(Fasering!$D$5:$D$9)</f>
        <v>2361.1435174406793</v>
      </c>
      <c r="N19" s="45">
        <f>GEW!$E$12+($F19-GEW!$E$12)*SUM(Fasering!$D$5:$D$10)</f>
        <v>2474.5700103755107</v>
      </c>
      <c r="O19" s="55">
        <f>GEW!$E$12+($F19-GEW!$E$12)*SUM(Fasering!$D$5:$D$11)</f>
        <v>2588.2520619166671</v>
      </c>
      <c r="P19" s="129">
        <f t="shared" si="4"/>
        <v>4.4145520000000662</v>
      </c>
      <c r="Q19" s="131">
        <f t="shared" si="5"/>
        <v>0.10943388555747699</v>
      </c>
      <c r="R19" s="45">
        <f>$P19*SUM(Fasering!$D$5)</f>
        <v>0</v>
      </c>
      <c r="S19" s="45">
        <f>$P19*SUM(Fasering!$D$5:$D$6)</f>
        <v>1.1414428659782812</v>
      </c>
      <c r="T19" s="45">
        <f>$P19*SUM(Fasering!$D$5:$D$7)</f>
        <v>1.7963591447021476</v>
      </c>
      <c r="U19" s="45">
        <f>$P19*SUM(Fasering!$D$5:$D$8)</f>
        <v>2.4512754234260141</v>
      </c>
      <c r="V19" s="45">
        <f>$P19*SUM(Fasering!$D$5:$D$9)</f>
        <v>3.1061917021498808</v>
      </c>
      <c r="W19" s="45">
        <f>$P19*SUM(Fasering!$D$5:$D$10)</f>
        <v>3.7596357212761999</v>
      </c>
      <c r="X19" s="55">
        <f>$P19*SUM(Fasering!$D$5:$D$11)</f>
        <v>4.4145520000000662</v>
      </c>
      <c r="Y19" s="129">
        <f t="shared" si="6"/>
        <v>0</v>
      </c>
      <c r="Z19" s="131">
        <f t="shared" si="7"/>
        <v>0</v>
      </c>
      <c r="AA19" s="54">
        <f>$Y19*SUM(Fasering!$D$5)</f>
        <v>0</v>
      </c>
      <c r="AB19" s="45">
        <f>$Y19*SUM(Fasering!$D$5:$D$6)</f>
        <v>0</v>
      </c>
      <c r="AC19" s="45">
        <f>$Y19*SUM(Fasering!$D$5:$D$7)</f>
        <v>0</v>
      </c>
      <c r="AD19" s="45">
        <f>$Y19*SUM(Fasering!$D$5:$D$8)</f>
        <v>0</v>
      </c>
      <c r="AE19" s="45">
        <f>$Y19*SUM(Fasering!$D$5:$D$9)</f>
        <v>0</v>
      </c>
      <c r="AF19" s="45">
        <f>$Y19*SUM(Fasering!$D$5:$D$10)</f>
        <v>0</v>
      </c>
      <c r="AG19" s="55">
        <f>$Y19*SUM(Fasering!$D$5:$D$11)</f>
        <v>0</v>
      </c>
      <c r="AH19" s="5">
        <f>($AK$2+(I19+R19)*12*7.57%)*SUM(Fasering!$D$5)</f>
        <v>0</v>
      </c>
      <c r="AI19" s="9">
        <f>($AK$2+(J19+S19)*12*7.57%)*SUM(Fasering!$D$5:$D$6)</f>
        <v>509.74625293196846</v>
      </c>
      <c r="AJ19" s="9">
        <f>($AK$2+(K19+T19)*12*7.57%)*SUM(Fasering!$D$5:$D$7)</f>
        <v>844.48313889093015</v>
      </c>
      <c r="AK19" s="9">
        <f>($AK$2+(L19+U19)*12*7.57%)*SUM(Fasering!$D$5:$D$8)</f>
        <v>1210.0372080771474</v>
      </c>
      <c r="AL19" s="9">
        <f>($AK$2+(M19+V19)*12*7.57%)*SUM(Fasering!$D$5:$D$9)</f>
        <v>1606.4084604906211</v>
      </c>
      <c r="AM19" s="9">
        <f>($AK$2+(N19+W19)*12*7.57%)*SUM(Fasering!$D$5:$D$10)</f>
        <v>2032.6020106089813</v>
      </c>
      <c r="AN19" s="86">
        <f>($AK$2+(O19+X19)*12*7.57%)*SUM(Fasering!$D$5:$D$11)</f>
        <v>2490.5383520819009</v>
      </c>
      <c r="AO19" s="5">
        <f>($AK$2+(I19+AA19)*12*7.57%)*SUM(Fasering!$D$5)</f>
        <v>0</v>
      </c>
      <c r="AP19" s="9">
        <f>($AK$2+(J19+AB19)*12*7.57%)*SUM(Fasering!$D$5:$D$6)</f>
        <v>509.47815167822398</v>
      </c>
      <c r="AQ19" s="9">
        <f>($AK$2+(K19+AC19)*12*7.57%)*SUM(Fasering!$D$5:$D$7)</f>
        <v>843.81912551630819</v>
      </c>
      <c r="AR19" s="9">
        <f>($AK$2+(L19+AD19)*12*7.57%)*SUM(Fasering!$D$5:$D$8)</f>
        <v>1208.800763339055</v>
      </c>
      <c r="AS19" s="9">
        <f>($AK$2+(M19+AE19)*12*7.57%)*SUM(Fasering!$D$5:$D$9)</f>
        <v>1604.423065146465</v>
      </c>
      <c r="AT19" s="9">
        <f>($AK$2+(N19+AF19)*12*7.57%)*SUM(Fasering!$D$5:$D$10)</f>
        <v>2029.6934238460701</v>
      </c>
      <c r="AU19" s="86">
        <f>($AK$2+(O19+AG19)*12*7.57%)*SUM(Fasering!$D$5:$D$11)</f>
        <v>2486.5281730451006</v>
      </c>
    </row>
    <row r="20" spans="1:47" ht="15" x14ac:dyDescent="0.3">
      <c r="A20" s="32">
        <f t="shared" si="8"/>
        <v>11</v>
      </c>
      <c r="B20" s="129">
        <v>23087.58</v>
      </c>
      <c r="C20" s="130"/>
      <c r="D20" s="129">
        <f t="shared" si="0"/>
        <v>31073.573922000003</v>
      </c>
      <c r="E20" s="131">
        <f t="shared" si="1"/>
        <v>770.2937766826393</v>
      </c>
      <c r="F20" s="129">
        <f t="shared" si="2"/>
        <v>2589.4644935000006</v>
      </c>
      <c r="G20" s="131">
        <f t="shared" si="3"/>
        <v>64.191148056886618</v>
      </c>
      <c r="H20" s="45">
        <f>'L4'!$H$10</f>
        <v>1707.89</v>
      </c>
      <c r="I20" s="45">
        <f>GEW!$E$12+($F20-GEW!$E$12)*SUM(Fasering!$D$5)</f>
        <v>1821.9627753333334</v>
      </c>
      <c r="J20" s="45">
        <f>GEW!$E$12+($F20-GEW!$E$12)*SUM(Fasering!$D$5:$D$6)</f>
        <v>2020.4108536043341</v>
      </c>
      <c r="K20" s="45">
        <f>GEW!$E$12+($F20-GEW!$E$12)*SUM(Fasering!$D$5:$D$7)</f>
        <v>2134.2727741742765</v>
      </c>
      <c r="L20" s="45">
        <f>GEW!$E$12+($F20-GEW!$E$12)*SUM(Fasering!$D$5:$D$8)</f>
        <v>2248.1346947442185</v>
      </c>
      <c r="M20" s="45">
        <f>GEW!$E$12+($F20-GEW!$E$12)*SUM(Fasering!$D$5:$D$9)</f>
        <v>2361.9966153141609</v>
      </c>
      <c r="N20" s="45">
        <f>GEW!$E$12+($F20-GEW!$E$12)*SUM(Fasering!$D$5:$D$10)</f>
        <v>2475.6025729300582</v>
      </c>
      <c r="O20" s="55">
        <f>GEW!$E$12+($F20-GEW!$E$12)*SUM(Fasering!$D$5:$D$11)</f>
        <v>2589.4644935000006</v>
      </c>
      <c r="P20" s="129">
        <f t="shared" si="4"/>
        <v>3.2021204166665851</v>
      </c>
      <c r="Q20" s="131">
        <f t="shared" si="5"/>
        <v>7.937849168358338E-2</v>
      </c>
      <c r="R20" s="45">
        <f>$P20*SUM(Fasering!$D$5)</f>
        <v>0</v>
      </c>
      <c r="S20" s="45">
        <f>$P20*SUM(Fasering!$D$5:$D$6)</f>
        <v>0.8279520788536231</v>
      </c>
      <c r="T20" s="45">
        <f>$P20*SUM(Fasering!$D$5:$D$7)</f>
        <v>1.3029993287917743</v>
      </c>
      <c r="U20" s="45">
        <f>$P20*SUM(Fasering!$D$5:$D$8)</f>
        <v>1.7780465787299256</v>
      </c>
      <c r="V20" s="45">
        <f>$P20*SUM(Fasering!$D$5:$D$9)</f>
        <v>2.2530938286680771</v>
      </c>
      <c r="W20" s="45">
        <f>$P20*SUM(Fasering!$D$5:$D$10)</f>
        <v>2.727073166728434</v>
      </c>
      <c r="X20" s="55">
        <f>$P20*SUM(Fasering!$D$5:$D$11)</f>
        <v>3.2021204166665851</v>
      </c>
      <c r="Y20" s="129">
        <f t="shared" si="6"/>
        <v>0</v>
      </c>
      <c r="Z20" s="131">
        <f t="shared" si="7"/>
        <v>0</v>
      </c>
      <c r="AA20" s="54">
        <f>$Y20*SUM(Fasering!$D$5)</f>
        <v>0</v>
      </c>
      <c r="AB20" s="45">
        <f>$Y20*SUM(Fasering!$D$5:$D$6)</f>
        <v>0</v>
      </c>
      <c r="AC20" s="45">
        <f>$Y20*SUM(Fasering!$D$5:$D$7)</f>
        <v>0</v>
      </c>
      <c r="AD20" s="45">
        <f>$Y20*SUM(Fasering!$D$5:$D$8)</f>
        <v>0</v>
      </c>
      <c r="AE20" s="45">
        <f>$Y20*SUM(Fasering!$D$5:$D$9)</f>
        <v>0</v>
      </c>
      <c r="AF20" s="45">
        <f>$Y20*SUM(Fasering!$D$5:$D$10)</f>
        <v>0</v>
      </c>
      <c r="AG20" s="55">
        <f>$Y20*SUM(Fasering!$D$5:$D$11)</f>
        <v>0</v>
      </c>
      <c r="AH20" s="5">
        <f>($AK$2+(I20+R20)*12*7.57%)*SUM(Fasering!$D$5)</f>
        <v>0</v>
      </c>
      <c r="AI20" s="9">
        <f>($AK$2+(J20+S20)*12*7.57%)*SUM(Fasering!$D$5:$D$6)</f>
        <v>509.74625293196846</v>
      </c>
      <c r="AJ20" s="9">
        <f>($AK$2+(K20+T20)*12*7.57%)*SUM(Fasering!$D$5:$D$7)</f>
        <v>844.48313889093015</v>
      </c>
      <c r="AK20" s="9">
        <f>($AK$2+(L20+U20)*12*7.57%)*SUM(Fasering!$D$5:$D$8)</f>
        <v>1210.0372080771474</v>
      </c>
      <c r="AL20" s="9">
        <f>($AK$2+(M20+V20)*12*7.57%)*SUM(Fasering!$D$5:$D$9)</f>
        <v>1606.4084604906211</v>
      </c>
      <c r="AM20" s="9">
        <f>($AK$2+(N20+W20)*12*7.57%)*SUM(Fasering!$D$5:$D$10)</f>
        <v>2032.6020106089813</v>
      </c>
      <c r="AN20" s="86">
        <f>($AK$2+(O20+X20)*12*7.57%)*SUM(Fasering!$D$5:$D$11)</f>
        <v>2490.5383520819009</v>
      </c>
      <c r="AO20" s="5">
        <f>($AK$2+(I20+AA20)*12*7.57%)*SUM(Fasering!$D$5)</f>
        <v>0</v>
      </c>
      <c r="AP20" s="9">
        <f>($AK$2+(J20+AB20)*12*7.57%)*SUM(Fasering!$D$5:$D$6)</f>
        <v>509.55178416178541</v>
      </c>
      <c r="AQ20" s="9">
        <f>($AK$2+(K20+AC20)*12*7.57%)*SUM(Fasering!$D$5:$D$7)</f>
        <v>844.00149301071019</v>
      </c>
      <c r="AR20" s="9">
        <f>($AK$2+(L20+AD20)*12*7.57%)*SUM(Fasering!$D$5:$D$8)</f>
        <v>1209.140345849695</v>
      </c>
      <c r="AS20" s="9">
        <f>($AK$2+(M20+AE20)*12*7.57%)*SUM(Fasering!$D$5:$D$9)</f>
        <v>1604.9683426787396</v>
      </c>
      <c r="AT20" s="9">
        <f>($AK$2+(N20+AF20)*12*7.57%)*SUM(Fasering!$D$5:$D$10)</f>
        <v>2030.4922506475707</v>
      </c>
      <c r="AU20" s="86">
        <f>($AK$2+(O20+AG20)*12*7.57%)*SUM(Fasering!$D$5:$D$11)</f>
        <v>2487.629545895401</v>
      </c>
    </row>
    <row r="21" spans="1:47" ht="15" x14ac:dyDescent="0.3">
      <c r="A21" s="32">
        <f t="shared" si="8"/>
        <v>12</v>
      </c>
      <c r="B21" s="129">
        <v>24083.71</v>
      </c>
      <c r="C21" s="130"/>
      <c r="D21" s="129">
        <f t="shared" si="0"/>
        <v>32414.265289000003</v>
      </c>
      <c r="E21" s="131">
        <f t="shared" si="1"/>
        <v>803.52864754250766</v>
      </c>
      <c r="F21" s="129">
        <f t="shared" si="2"/>
        <v>2701.1887740833331</v>
      </c>
      <c r="G21" s="131">
        <f t="shared" si="3"/>
        <v>66.96072062854229</v>
      </c>
      <c r="H21" s="45">
        <f>'L4'!$H$10</f>
        <v>1707.89</v>
      </c>
      <c r="I21" s="45">
        <f>GEW!$E$12+($F21-GEW!$E$12)*SUM(Fasering!$D$5)</f>
        <v>1821.9627753333334</v>
      </c>
      <c r="J21" s="45">
        <f>GEW!$E$12+($F21-GEW!$E$12)*SUM(Fasering!$D$5:$D$6)</f>
        <v>2049.2986961370302</v>
      </c>
      <c r="K21" s="45">
        <f>GEW!$E$12+($F21-GEW!$E$12)*SUM(Fasering!$D$5:$D$7)</f>
        <v>2179.7353563595434</v>
      </c>
      <c r="L21" s="45">
        <f>GEW!$E$12+($F21-GEW!$E$12)*SUM(Fasering!$D$5:$D$8)</f>
        <v>2310.1720165820566</v>
      </c>
      <c r="M21" s="45">
        <f>GEW!$E$12+($F21-GEW!$E$12)*SUM(Fasering!$D$5:$D$9)</f>
        <v>2440.6086768045698</v>
      </c>
      <c r="N21" s="45">
        <f>GEW!$E$12+($F21-GEW!$E$12)*SUM(Fasering!$D$5:$D$10)</f>
        <v>2570.7521138608199</v>
      </c>
      <c r="O21" s="55">
        <f>GEW!$E$12+($F21-GEW!$E$12)*SUM(Fasering!$D$5:$D$11)</f>
        <v>2701.1887740833331</v>
      </c>
      <c r="P21" s="129">
        <f t="shared" si="4"/>
        <v>0</v>
      </c>
      <c r="Q21" s="131">
        <f t="shared" si="5"/>
        <v>0</v>
      </c>
      <c r="R21" s="45">
        <f>$P21*SUM(Fasering!$D$5)</f>
        <v>0</v>
      </c>
      <c r="S21" s="45">
        <f>$P21*SUM(Fasering!$D$5:$D$6)</f>
        <v>0</v>
      </c>
      <c r="T21" s="45">
        <f>$P21*SUM(Fasering!$D$5:$D$7)</f>
        <v>0</v>
      </c>
      <c r="U21" s="45">
        <f>$P21*SUM(Fasering!$D$5:$D$8)</f>
        <v>0</v>
      </c>
      <c r="V21" s="45">
        <f>$P21*SUM(Fasering!$D$5:$D$9)</f>
        <v>0</v>
      </c>
      <c r="W21" s="45">
        <f>$P21*SUM(Fasering!$D$5:$D$10)</f>
        <v>0</v>
      </c>
      <c r="X21" s="55">
        <f>$P21*SUM(Fasering!$D$5:$D$11)</f>
        <v>0</v>
      </c>
      <c r="Y21" s="129">
        <f t="shared" si="6"/>
        <v>0</v>
      </c>
      <c r="Z21" s="131">
        <f t="shared" si="7"/>
        <v>0</v>
      </c>
      <c r="AA21" s="54">
        <f>$Y21*SUM(Fasering!$D$5)</f>
        <v>0</v>
      </c>
      <c r="AB21" s="45">
        <f>$Y21*SUM(Fasering!$D$5:$D$6)</f>
        <v>0</v>
      </c>
      <c r="AC21" s="45">
        <f>$Y21*SUM(Fasering!$D$5:$D$7)</f>
        <v>0</v>
      </c>
      <c r="AD21" s="45">
        <f>$Y21*SUM(Fasering!$D$5:$D$8)</f>
        <v>0</v>
      </c>
      <c r="AE21" s="45">
        <f>$Y21*SUM(Fasering!$D$5:$D$9)</f>
        <v>0</v>
      </c>
      <c r="AF21" s="45">
        <f>$Y21*SUM(Fasering!$D$5:$D$10)</f>
        <v>0</v>
      </c>
      <c r="AG21" s="55">
        <f>$Y21*SUM(Fasering!$D$5:$D$11)</f>
        <v>0</v>
      </c>
      <c r="AH21" s="5">
        <f>($AK$2+(I21+R21)*12*7.57%)*SUM(Fasering!$D$5)</f>
        <v>0</v>
      </c>
      <c r="AI21" s="9">
        <f>($AK$2+(J21+S21)*12*7.57%)*SUM(Fasering!$D$5:$D$6)</f>
        <v>516.33693918954202</v>
      </c>
      <c r="AJ21" s="9">
        <f>($AK$2+(K21+T21)*12*7.57%)*SUM(Fasering!$D$5:$D$7)</f>
        <v>860.8064636118836</v>
      </c>
      <c r="AK21" s="9">
        <f>($AK$2+(L21+U21)*12*7.57%)*SUM(Fasering!$D$5:$D$8)</f>
        <v>1240.4325129471549</v>
      </c>
      <c r="AL21" s="9">
        <f>($AK$2+(M21+V21)*12*7.57%)*SUM(Fasering!$D$5:$D$9)</f>
        <v>1655.2150871953565</v>
      </c>
      <c r="AM21" s="9">
        <f>($AK$2+(N21+W21)*12*7.57%)*SUM(Fasering!$D$5:$D$10)</f>
        <v>2104.1032905901143</v>
      </c>
      <c r="AN21" s="86">
        <f>($AK$2+(O21+X21)*12*7.57%)*SUM(Fasering!$D$5:$D$11)</f>
        <v>2589.1198823772997</v>
      </c>
      <c r="AO21" s="5">
        <f>($AK$2+(I21+AA21)*12*7.57%)*SUM(Fasering!$D$5)</f>
        <v>0</v>
      </c>
      <c r="AP21" s="9">
        <f>($AK$2+(J21+AB21)*12*7.57%)*SUM(Fasering!$D$5:$D$6)</f>
        <v>516.33693918954202</v>
      </c>
      <c r="AQ21" s="9">
        <f>($AK$2+(K21+AC21)*12*7.57%)*SUM(Fasering!$D$5:$D$7)</f>
        <v>860.8064636118836</v>
      </c>
      <c r="AR21" s="9">
        <f>($AK$2+(L21+AD21)*12*7.57%)*SUM(Fasering!$D$5:$D$8)</f>
        <v>1240.4325129471549</v>
      </c>
      <c r="AS21" s="9">
        <f>($AK$2+(M21+AE21)*12*7.57%)*SUM(Fasering!$D$5:$D$9)</f>
        <v>1655.2150871953565</v>
      </c>
      <c r="AT21" s="9">
        <f>($AK$2+(N21+AF21)*12*7.57%)*SUM(Fasering!$D$5:$D$10)</f>
        <v>2104.1032905901143</v>
      </c>
      <c r="AU21" s="86">
        <f>($AK$2+(O21+AG21)*12*7.57%)*SUM(Fasering!$D$5:$D$11)</f>
        <v>2589.1198823772997</v>
      </c>
    </row>
    <row r="22" spans="1:47" ht="15" x14ac:dyDescent="0.3">
      <c r="A22" s="32">
        <f t="shared" si="8"/>
        <v>13</v>
      </c>
      <c r="B22" s="129">
        <v>24094.65</v>
      </c>
      <c r="C22" s="130"/>
      <c r="D22" s="129">
        <f t="shared" si="0"/>
        <v>32428.989435000003</v>
      </c>
      <c r="E22" s="131">
        <f t="shared" si="1"/>
        <v>803.89364958762917</v>
      </c>
      <c r="F22" s="129">
        <f t="shared" si="2"/>
        <v>2702.4157862500001</v>
      </c>
      <c r="G22" s="131">
        <f t="shared" si="3"/>
        <v>66.991137465635759</v>
      </c>
      <c r="H22" s="45">
        <f>'L4'!$H$10</f>
        <v>1707.89</v>
      </c>
      <c r="I22" s="45">
        <f>GEW!$E$12+($F22-GEW!$E$12)*SUM(Fasering!$D$5)</f>
        <v>1821.9627753333334</v>
      </c>
      <c r="J22" s="45">
        <f>GEW!$E$12+($F22-GEW!$E$12)*SUM(Fasering!$D$5:$D$6)</f>
        <v>2049.615956933621</v>
      </c>
      <c r="K22" s="45">
        <f>GEW!$E$12+($F22-GEW!$E$12)*SUM(Fasering!$D$5:$D$7)</f>
        <v>2180.2346492722227</v>
      </c>
      <c r="L22" s="45">
        <f>GEW!$E$12+($F22-GEW!$E$12)*SUM(Fasering!$D$5:$D$8)</f>
        <v>2310.8533416108239</v>
      </c>
      <c r="M22" s="45">
        <f>GEW!$E$12+($F22-GEW!$E$12)*SUM(Fasering!$D$5:$D$9)</f>
        <v>2441.4720339494256</v>
      </c>
      <c r="N22" s="45">
        <f>GEW!$E$12+($F22-GEW!$E$12)*SUM(Fasering!$D$5:$D$10)</f>
        <v>2571.7970939113984</v>
      </c>
      <c r="O22" s="55">
        <f>GEW!$E$12+($F22-GEW!$E$12)*SUM(Fasering!$D$5:$D$11)</f>
        <v>2702.4157862500001</v>
      </c>
      <c r="P22" s="129">
        <f t="shared" si="4"/>
        <v>0</v>
      </c>
      <c r="Q22" s="131">
        <f t="shared" si="5"/>
        <v>0</v>
      </c>
      <c r="R22" s="45">
        <f>$P22*SUM(Fasering!$D$5)</f>
        <v>0</v>
      </c>
      <c r="S22" s="45">
        <f>$P22*SUM(Fasering!$D$5:$D$6)</f>
        <v>0</v>
      </c>
      <c r="T22" s="45">
        <f>$P22*SUM(Fasering!$D$5:$D$7)</f>
        <v>0</v>
      </c>
      <c r="U22" s="45">
        <f>$P22*SUM(Fasering!$D$5:$D$8)</f>
        <v>0</v>
      </c>
      <c r="V22" s="45">
        <f>$P22*SUM(Fasering!$D$5:$D$9)</f>
        <v>0</v>
      </c>
      <c r="W22" s="45">
        <f>$P22*SUM(Fasering!$D$5:$D$10)</f>
        <v>0</v>
      </c>
      <c r="X22" s="55">
        <f>$P22*SUM(Fasering!$D$5:$D$11)</f>
        <v>0</v>
      </c>
      <c r="Y22" s="129">
        <f t="shared" si="6"/>
        <v>0</v>
      </c>
      <c r="Z22" s="131">
        <f t="shared" si="7"/>
        <v>0</v>
      </c>
      <c r="AA22" s="54">
        <f>$Y22*SUM(Fasering!$D$5)</f>
        <v>0</v>
      </c>
      <c r="AB22" s="45">
        <f>$Y22*SUM(Fasering!$D$5:$D$6)</f>
        <v>0</v>
      </c>
      <c r="AC22" s="45">
        <f>$Y22*SUM(Fasering!$D$5:$D$7)</f>
        <v>0</v>
      </c>
      <c r="AD22" s="45">
        <f>$Y22*SUM(Fasering!$D$5:$D$8)</f>
        <v>0</v>
      </c>
      <c r="AE22" s="45">
        <f>$Y22*SUM(Fasering!$D$5:$D$9)</f>
        <v>0</v>
      </c>
      <c r="AF22" s="45">
        <f>$Y22*SUM(Fasering!$D$5:$D$10)</f>
        <v>0</v>
      </c>
      <c r="AG22" s="55">
        <f>$Y22*SUM(Fasering!$D$5:$D$11)</f>
        <v>0</v>
      </c>
      <c r="AH22" s="5">
        <f>($AK$2+(I22+R22)*12*7.57%)*SUM(Fasering!$D$5)</f>
        <v>0</v>
      </c>
      <c r="AI22" s="9">
        <f>($AK$2+(J22+S22)*12*7.57%)*SUM(Fasering!$D$5:$D$6)</f>
        <v>516.41145717013057</v>
      </c>
      <c r="AJ22" s="9">
        <f>($AK$2+(K22+T22)*12*7.57%)*SUM(Fasering!$D$5:$D$7)</f>
        <v>860.99102423989086</v>
      </c>
      <c r="AK22" s="9">
        <f>($AK$2+(L22+U22)*12*7.57%)*SUM(Fasering!$D$5:$D$8)</f>
        <v>1240.7761792437691</v>
      </c>
      <c r="AL22" s="9">
        <f>($AK$2+(M22+V22)*12*7.57%)*SUM(Fasering!$D$5:$D$9)</f>
        <v>1655.7669221817659</v>
      </c>
      <c r="AM22" s="9">
        <f>($AK$2+(N22+W22)*12*7.57%)*SUM(Fasering!$D$5:$D$10)</f>
        <v>2104.9117240043993</v>
      </c>
      <c r="AN22" s="86">
        <f>($AK$2+(O22+X22)*12*7.57%)*SUM(Fasering!$D$5:$D$11)</f>
        <v>2590.2345002295006</v>
      </c>
      <c r="AO22" s="5">
        <f>($AK$2+(I22+AA22)*12*7.57%)*SUM(Fasering!$D$5)</f>
        <v>0</v>
      </c>
      <c r="AP22" s="9">
        <f>($AK$2+(J22+AB22)*12*7.57%)*SUM(Fasering!$D$5:$D$6)</f>
        <v>516.41145717013057</v>
      </c>
      <c r="AQ22" s="9">
        <f>($AK$2+(K22+AC22)*12*7.57%)*SUM(Fasering!$D$5:$D$7)</f>
        <v>860.99102423989086</v>
      </c>
      <c r="AR22" s="9">
        <f>($AK$2+(L22+AD22)*12*7.57%)*SUM(Fasering!$D$5:$D$8)</f>
        <v>1240.7761792437691</v>
      </c>
      <c r="AS22" s="9">
        <f>($AK$2+(M22+AE22)*12*7.57%)*SUM(Fasering!$D$5:$D$9)</f>
        <v>1655.7669221817659</v>
      </c>
      <c r="AT22" s="9">
        <f>($AK$2+(N22+AF22)*12*7.57%)*SUM(Fasering!$D$5:$D$10)</f>
        <v>2104.9117240043993</v>
      </c>
      <c r="AU22" s="86">
        <f>($AK$2+(O22+AG22)*12*7.57%)*SUM(Fasering!$D$5:$D$11)</f>
        <v>2590.2345002295006</v>
      </c>
    </row>
    <row r="23" spans="1:47" ht="15" x14ac:dyDescent="0.3">
      <c r="A23" s="32">
        <f t="shared" si="8"/>
        <v>14</v>
      </c>
      <c r="B23" s="129">
        <v>25090.87</v>
      </c>
      <c r="C23" s="130"/>
      <c r="D23" s="129">
        <f t="shared" si="0"/>
        <v>33769.801933000002</v>
      </c>
      <c r="E23" s="131">
        <f t="shared" si="1"/>
        <v>837.1315232065524</v>
      </c>
      <c r="F23" s="129">
        <f t="shared" si="2"/>
        <v>2814.1501610833334</v>
      </c>
      <c r="G23" s="131">
        <f t="shared" si="3"/>
        <v>69.760960267212695</v>
      </c>
      <c r="H23" s="45">
        <f>'L4'!$H$10</f>
        <v>1707.89</v>
      </c>
      <c r="I23" s="45">
        <f>GEW!$E$12+($F23-GEW!$E$12)*SUM(Fasering!$D$5)</f>
        <v>1821.9627753333334</v>
      </c>
      <c r="J23" s="45">
        <f>GEW!$E$12+($F23-GEW!$E$12)*SUM(Fasering!$D$5:$D$6)</f>
        <v>2078.5064094728705</v>
      </c>
      <c r="K23" s="45">
        <f>GEW!$E$12+($F23-GEW!$E$12)*SUM(Fasering!$D$5:$D$7)</f>
        <v>2225.7013389860217</v>
      </c>
      <c r="L23" s="45">
        <f>GEW!$E$12+($F23-GEW!$E$12)*SUM(Fasering!$D$5:$D$8)</f>
        <v>2372.8962684991734</v>
      </c>
      <c r="M23" s="45">
        <f>GEW!$E$12+($F23-GEW!$E$12)*SUM(Fasering!$D$5:$D$9)</f>
        <v>2520.0911980123246</v>
      </c>
      <c r="N23" s="45">
        <f>GEW!$E$12+($F23-GEW!$E$12)*SUM(Fasering!$D$5:$D$10)</f>
        <v>2666.9552315701821</v>
      </c>
      <c r="O23" s="55">
        <f>GEW!$E$12+($F23-GEW!$E$12)*SUM(Fasering!$D$5:$D$11)</f>
        <v>2814.1501610833334</v>
      </c>
      <c r="P23" s="129">
        <f t="shared" si="4"/>
        <v>0</v>
      </c>
      <c r="Q23" s="131">
        <f t="shared" si="5"/>
        <v>0</v>
      </c>
      <c r="R23" s="45">
        <f>$P23*SUM(Fasering!$D$5)</f>
        <v>0</v>
      </c>
      <c r="S23" s="45">
        <f>$P23*SUM(Fasering!$D$5:$D$6)</f>
        <v>0</v>
      </c>
      <c r="T23" s="45">
        <f>$P23*SUM(Fasering!$D$5:$D$7)</f>
        <v>0</v>
      </c>
      <c r="U23" s="45">
        <f>$P23*SUM(Fasering!$D$5:$D$8)</f>
        <v>0</v>
      </c>
      <c r="V23" s="45">
        <f>$P23*SUM(Fasering!$D$5:$D$9)</f>
        <v>0</v>
      </c>
      <c r="W23" s="45">
        <f>$P23*SUM(Fasering!$D$5:$D$10)</f>
        <v>0</v>
      </c>
      <c r="X23" s="55">
        <f>$P23*SUM(Fasering!$D$5:$D$11)</f>
        <v>0</v>
      </c>
      <c r="Y23" s="129">
        <f t="shared" si="6"/>
        <v>0</v>
      </c>
      <c r="Z23" s="131">
        <f t="shared" si="7"/>
        <v>0</v>
      </c>
      <c r="AA23" s="54">
        <f>$Y23*SUM(Fasering!$D$5)</f>
        <v>0</v>
      </c>
      <c r="AB23" s="45">
        <f>$Y23*SUM(Fasering!$D$5:$D$6)</f>
        <v>0</v>
      </c>
      <c r="AC23" s="45">
        <f>$Y23*SUM(Fasering!$D$5:$D$7)</f>
        <v>0</v>
      </c>
      <c r="AD23" s="45">
        <f>$Y23*SUM(Fasering!$D$5:$D$8)</f>
        <v>0</v>
      </c>
      <c r="AE23" s="45">
        <f>$Y23*SUM(Fasering!$D$5:$D$9)</f>
        <v>0</v>
      </c>
      <c r="AF23" s="45">
        <f>$Y23*SUM(Fasering!$D$5:$D$10)</f>
        <v>0</v>
      </c>
      <c r="AG23" s="55">
        <f>$Y23*SUM(Fasering!$D$5:$D$11)</f>
        <v>0</v>
      </c>
      <c r="AH23" s="5">
        <f>($AK$2+(I23+R23)*12*7.57%)*SUM(Fasering!$D$5)</f>
        <v>0</v>
      </c>
      <c r="AI23" s="9">
        <f>($AK$2+(J23+S23)*12*7.57%)*SUM(Fasering!$D$5:$D$6)</f>
        <v>523.19722523429073</v>
      </c>
      <c r="AJ23" s="9">
        <f>($AK$2+(K23+T23)*12*7.57%)*SUM(Fasering!$D$5:$D$7)</f>
        <v>877.79751316432919</v>
      </c>
      <c r="AK23" s="9">
        <f>($AK$2+(L23+U23)*12*7.57%)*SUM(Fasering!$D$5:$D$8)</f>
        <v>1272.0711735776733</v>
      </c>
      <c r="AL23" s="9">
        <f>($AK$2+(M23+V23)*12*7.57%)*SUM(Fasering!$D$5:$D$9)</f>
        <v>1706.0182064743221</v>
      </c>
      <c r="AM23" s="9">
        <f>($AK$2+(N23+W23)*12*7.57%)*SUM(Fasering!$D$5:$D$10)</f>
        <v>2178.5294146788706</v>
      </c>
      <c r="AN23" s="86">
        <f>($AK$2+(O23+X23)*12*7.57%)*SUM(Fasering!$D$5:$D$11)</f>
        <v>2691.7340063281003</v>
      </c>
      <c r="AO23" s="5">
        <f>($AK$2+(I23+AA23)*12*7.57%)*SUM(Fasering!$D$5)</f>
        <v>0</v>
      </c>
      <c r="AP23" s="9">
        <f>($AK$2+(J23+AB23)*12*7.57%)*SUM(Fasering!$D$5:$D$6)</f>
        <v>523.19722523429073</v>
      </c>
      <c r="AQ23" s="9">
        <f>($AK$2+(K23+AC23)*12*7.57%)*SUM(Fasering!$D$5:$D$7)</f>
        <v>877.79751316432919</v>
      </c>
      <c r="AR23" s="9">
        <f>($AK$2+(L23+AD23)*12*7.57%)*SUM(Fasering!$D$5:$D$8)</f>
        <v>1272.0711735776733</v>
      </c>
      <c r="AS23" s="9">
        <f>($AK$2+(M23+AE23)*12*7.57%)*SUM(Fasering!$D$5:$D$9)</f>
        <v>1706.0182064743221</v>
      </c>
      <c r="AT23" s="9">
        <f>($AK$2+(N23+AF23)*12*7.57%)*SUM(Fasering!$D$5:$D$10)</f>
        <v>2178.5294146788706</v>
      </c>
      <c r="AU23" s="86">
        <f>($AK$2+(O23+AG23)*12*7.57%)*SUM(Fasering!$D$5:$D$11)</f>
        <v>2691.7340063281003</v>
      </c>
    </row>
    <row r="24" spans="1:47" ht="15" x14ac:dyDescent="0.3">
      <c r="A24" s="32">
        <f t="shared" si="8"/>
        <v>15</v>
      </c>
      <c r="B24" s="129">
        <v>25101.68</v>
      </c>
      <c r="C24" s="130"/>
      <c r="D24" s="129">
        <f t="shared" si="0"/>
        <v>33784.351112000004</v>
      </c>
      <c r="E24" s="131">
        <f t="shared" si="1"/>
        <v>837.49218793303908</v>
      </c>
      <c r="F24" s="129">
        <f t="shared" si="2"/>
        <v>2815.3625926666673</v>
      </c>
      <c r="G24" s="131">
        <f t="shared" si="3"/>
        <v>69.791015661086604</v>
      </c>
      <c r="H24" s="45">
        <f>'L4'!$H$10</f>
        <v>1707.89</v>
      </c>
      <c r="I24" s="45">
        <f>GEW!$E$12+($F24-GEW!$E$12)*SUM(Fasering!$D$5)</f>
        <v>1821.9627753333334</v>
      </c>
      <c r="J24" s="45">
        <f>GEW!$E$12+($F24-GEW!$E$12)*SUM(Fasering!$D$5:$D$6)</f>
        <v>2078.8199002599949</v>
      </c>
      <c r="K24" s="45">
        <f>GEW!$E$12+($F24-GEW!$E$12)*SUM(Fasering!$D$5:$D$7)</f>
        <v>2226.1946988019326</v>
      </c>
      <c r="L24" s="45">
        <f>GEW!$E$12+($F24-GEW!$E$12)*SUM(Fasering!$D$5:$D$8)</f>
        <v>2373.5694973438694</v>
      </c>
      <c r="M24" s="45">
        <f>GEW!$E$12+($F24-GEW!$E$12)*SUM(Fasering!$D$5:$D$9)</f>
        <v>2520.9442958858067</v>
      </c>
      <c r="N24" s="45">
        <f>GEW!$E$12+($F24-GEW!$E$12)*SUM(Fasering!$D$5:$D$10)</f>
        <v>2667.98779412473</v>
      </c>
      <c r="O24" s="55">
        <f>GEW!$E$12+($F24-GEW!$E$12)*SUM(Fasering!$D$5:$D$11)</f>
        <v>2815.3625926666673</v>
      </c>
      <c r="P24" s="129">
        <f t="shared" si="4"/>
        <v>0</v>
      </c>
      <c r="Q24" s="131">
        <f t="shared" si="5"/>
        <v>0</v>
      </c>
      <c r="R24" s="45">
        <f>$P24*SUM(Fasering!$D$5)</f>
        <v>0</v>
      </c>
      <c r="S24" s="45">
        <f>$P24*SUM(Fasering!$D$5:$D$6)</f>
        <v>0</v>
      </c>
      <c r="T24" s="45">
        <f>$P24*SUM(Fasering!$D$5:$D$7)</f>
        <v>0</v>
      </c>
      <c r="U24" s="45">
        <f>$P24*SUM(Fasering!$D$5:$D$8)</f>
        <v>0</v>
      </c>
      <c r="V24" s="45">
        <f>$P24*SUM(Fasering!$D$5:$D$9)</f>
        <v>0</v>
      </c>
      <c r="W24" s="45">
        <f>$P24*SUM(Fasering!$D$5:$D$10)</f>
        <v>0</v>
      </c>
      <c r="X24" s="55">
        <f>$P24*SUM(Fasering!$D$5:$D$11)</f>
        <v>0</v>
      </c>
      <c r="Y24" s="129">
        <f t="shared" si="6"/>
        <v>0</v>
      </c>
      <c r="Z24" s="131">
        <f t="shared" si="7"/>
        <v>0</v>
      </c>
      <c r="AA24" s="54">
        <f>$Y24*SUM(Fasering!$D$5)</f>
        <v>0</v>
      </c>
      <c r="AB24" s="45">
        <f>$Y24*SUM(Fasering!$D$5:$D$6)</f>
        <v>0</v>
      </c>
      <c r="AC24" s="45">
        <f>$Y24*SUM(Fasering!$D$5:$D$7)</f>
        <v>0</v>
      </c>
      <c r="AD24" s="45">
        <f>$Y24*SUM(Fasering!$D$5:$D$8)</f>
        <v>0</v>
      </c>
      <c r="AE24" s="45">
        <f>$Y24*SUM(Fasering!$D$5:$D$9)</f>
        <v>0</v>
      </c>
      <c r="AF24" s="45">
        <f>$Y24*SUM(Fasering!$D$5:$D$10)</f>
        <v>0</v>
      </c>
      <c r="AG24" s="55">
        <f>$Y24*SUM(Fasering!$D$5:$D$11)</f>
        <v>0</v>
      </c>
      <c r="AH24" s="5">
        <f>($AK$2+(I24+R24)*12*7.57%)*SUM(Fasering!$D$5)</f>
        <v>0</v>
      </c>
      <c r="AI24" s="9">
        <f>($AK$2+(J24+S24)*12*7.57%)*SUM(Fasering!$D$5:$D$6)</f>
        <v>523.2708577178521</v>
      </c>
      <c r="AJ24" s="9">
        <f>($AK$2+(K24+T24)*12*7.57%)*SUM(Fasering!$D$5:$D$7)</f>
        <v>877.97988065873153</v>
      </c>
      <c r="AK24" s="9">
        <f>($AK$2+(L24+U24)*12*7.57%)*SUM(Fasering!$D$5:$D$8)</f>
        <v>1272.4107560883131</v>
      </c>
      <c r="AL24" s="9">
        <f>($AK$2+(M24+V24)*12*7.57%)*SUM(Fasering!$D$5:$D$9)</f>
        <v>1706.563484006597</v>
      </c>
      <c r="AM24" s="9">
        <f>($AK$2+(N24+W24)*12*7.57%)*SUM(Fasering!$D$5:$D$10)</f>
        <v>2179.3282414803716</v>
      </c>
      <c r="AN24" s="86">
        <f>($AK$2+(O24+X24)*12*7.57%)*SUM(Fasering!$D$5:$D$11)</f>
        <v>2692.8353791784007</v>
      </c>
      <c r="AO24" s="5">
        <f>($AK$2+(I24+AA24)*12*7.57%)*SUM(Fasering!$D$5)</f>
        <v>0</v>
      </c>
      <c r="AP24" s="9">
        <f>($AK$2+(J24+AB24)*12*7.57%)*SUM(Fasering!$D$5:$D$6)</f>
        <v>523.2708577178521</v>
      </c>
      <c r="AQ24" s="9">
        <f>($AK$2+(K24+AC24)*12*7.57%)*SUM(Fasering!$D$5:$D$7)</f>
        <v>877.97988065873153</v>
      </c>
      <c r="AR24" s="9">
        <f>($AK$2+(L24+AD24)*12*7.57%)*SUM(Fasering!$D$5:$D$8)</f>
        <v>1272.4107560883131</v>
      </c>
      <c r="AS24" s="9">
        <f>($AK$2+(M24+AE24)*12*7.57%)*SUM(Fasering!$D$5:$D$9)</f>
        <v>1706.563484006597</v>
      </c>
      <c r="AT24" s="9">
        <f>($AK$2+(N24+AF24)*12*7.57%)*SUM(Fasering!$D$5:$D$10)</f>
        <v>2179.3282414803716</v>
      </c>
      <c r="AU24" s="86">
        <f>($AK$2+(O24+AG24)*12*7.57%)*SUM(Fasering!$D$5:$D$11)</f>
        <v>2692.8353791784007</v>
      </c>
    </row>
    <row r="25" spans="1:47" ht="15" x14ac:dyDescent="0.3">
      <c r="A25" s="32">
        <f t="shared" si="8"/>
        <v>16</v>
      </c>
      <c r="B25" s="129">
        <v>26097.9</v>
      </c>
      <c r="C25" s="130"/>
      <c r="D25" s="129">
        <f t="shared" si="0"/>
        <v>35125.163610000003</v>
      </c>
      <c r="E25" s="131">
        <f t="shared" si="1"/>
        <v>870.73006155196231</v>
      </c>
      <c r="F25" s="129">
        <f t="shared" si="2"/>
        <v>2927.0969675000006</v>
      </c>
      <c r="G25" s="131">
        <f t="shared" si="3"/>
        <v>72.560838462663526</v>
      </c>
      <c r="H25" s="45">
        <f>'L4'!$H$10</f>
        <v>1707.89</v>
      </c>
      <c r="I25" s="45">
        <f>GEW!$E$12+($F25-GEW!$E$12)*SUM(Fasering!$D$5)</f>
        <v>1821.9627753333334</v>
      </c>
      <c r="J25" s="45">
        <f>GEW!$E$12+($F25-GEW!$E$12)*SUM(Fasering!$D$5:$D$6)</f>
        <v>2107.7103527992449</v>
      </c>
      <c r="K25" s="45">
        <f>GEW!$E$12+($F25-GEW!$E$12)*SUM(Fasering!$D$5:$D$7)</f>
        <v>2271.6613885157317</v>
      </c>
      <c r="L25" s="45">
        <f>GEW!$E$12+($F25-GEW!$E$12)*SUM(Fasering!$D$5:$D$8)</f>
        <v>2435.6124242322189</v>
      </c>
      <c r="M25" s="45">
        <f>GEW!$E$12+($F25-GEW!$E$12)*SUM(Fasering!$D$5:$D$9)</f>
        <v>2599.5634599487057</v>
      </c>
      <c r="N25" s="45">
        <f>GEW!$E$12+($F25-GEW!$E$12)*SUM(Fasering!$D$5:$D$10)</f>
        <v>2763.1459317835138</v>
      </c>
      <c r="O25" s="55">
        <f>GEW!$E$12+($F25-GEW!$E$12)*SUM(Fasering!$D$5:$D$11)</f>
        <v>2927.0969675000006</v>
      </c>
      <c r="P25" s="129">
        <f t="shared" si="4"/>
        <v>0</v>
      </c>
      <c r="Q25" s="131">
        <f t="shared" si="5"/>
        <v>0</v>
      </c>
      <c r="R25" s="45">
        <f>$P25*SUM(Fasering!$D$5)</f>
        <v>0</v>
      </c>
      <c r="S25" s="45">
        <f>$P25*SUM(Fasering!$D$5:$D$6)</f>
        <v>0</v>
      </c>
      <c r="T25" s="45">
        <f>$P25*SUM(Fasering!$D$5:$D$7)</f>
        <v>0</v>
      </c>
      <c r="U25" s="45">
        <f>$P25*SUM(Fasering!$D$5:$D$8)</f>
        <v>0</v>
      </c>
      <c r="V25" s="45">
        <f>$P25*SUM(Fasering!$D$5:$D$9)</f>
        <v>0</v>
      </c>
      <c r="W25" s="45">
        <f>$P25*SUM(Fasering!$D$5:$D$10)</f>
        <v>0</v>
      </c>
      <c r="X25" s="55">
        <f>$P25*SUM(Fasering!$D$5:$D$11)</f>
        <v>0</v>
      </c>
      <c r="Y25" s="129">
        <f t="shared" si="6"/>
        <v>0</v>
      </c>
      <c r="Z25" s="131">
        <f t="shared" si="7"/>
        <v>0</v>
      </c>
      <c r="AA25" s="54">
        <f>$Y25*SUM(Fasering!$D$5)</f>
        <v>0</v>
      </c>
      <c r="AB25" s="45">
        <f>$Y25*SUM(Fasering!$D$5:$D$6)</f>
        <v>0</v>
      </c>
      <c r="AC25" s="45">
        <f>$Y25*SUM(Fasering!$D$5:$D$7)</f>
        <v>0</v>
      </c>
      <c r="AD25" s="45">
        <f>$Y25*SUM(Fasering!$D$5:$D$8)</f>
        <v>0</v>
      </c>
      <c r="AE25" s="45">
        <f>$Y25*SUM(Fasering!$D$5:$D$9)</f>
        <v>0</v>
      </c>
      <c r="AF25" s="45">
        <f>$Y25*SUM(Fasering!$D$5:$D$10)</f>
        <v>0</v>
      </c>
      <c r="AG25" s="55">
        <f>$Y25*SUM(Fasering!$D$5:$D$11)</f>
        <v>0</v>
      </c>
      <c r="AH25" s="5">
        <f>($AK$2+(I25+R25)*12*7.57%)*SUM(Fasering!$D$5)</f>
        <v>0</v>
      </c>
      <c r="AI25" s="9">
        <f>($AK$2+(J25+S25)*12*7.57%)*SUM(Fasering!$D$5:$D$6)</f>
        <v>530.05662578201213</v>
      </c>
      <c r="AJ25" s="9">
        <f>($AK$2+(K25+T25)*12*7.57%)*SUM(Fasering!$D$5:$D$7)</f>
        <v>894.78636958317009</v>
      </c>
      <c r="AK25" s="9">
        <f>($AK$2+(L25+U25)*12*7.57%)*SUM(Fasering!$D$5:$D$8)</f>
        <v>1303.7057504222173</v>
      </c>
      <c r="AL25" s="9">
        <f>($AK$2+(M25+V25)*12*7.57%)*SUM(Fasering!$D$5:$D$9)</f>
        <v>1756.8147682991535</v>
      </c>
      <c r="AM25" s="9">
        <f>($AK$2+(N25+W25)*12*7.57%)*SUM(Fasering!$D$5:$D$10)</f>
        <v>2252.9459321548429</v>
      </c>
      <c r="AN25" s="86">
        <f>($AK$2+(O25+X25)*12*7.57%)*SUM(Fasering!$D$5:$D$11)</f>
        <v>2794.3348852770005</v>
      </c>
      <c r="AO25" s="5">
        <f>($AK$2+(I25+AA25)*12*7.57%)*SUM(Fasering!$D$5)</f>
        <v>0</v>
      </c>
      <c r="AP25" s="9">
        <f>($AK$2+(J25+AB25)*12*7.57%)*SUM(Fasering!$D$5:$D$6)</f>
        <v>530.05662578201213</v>
      </c>
      <c r="AQ25" s="9">
        <f>($AK$2+(K25+AC25)*12*7.57%)*SUM(Fasering!$D$5:$D$7)</f>
        <v>894.78636958317009</v>
      </c>
      <c r="AR25" s="9">
        <f>($AK$2+(L25+AD25)*12*7.57%)*SUM(Fasering!$D$5:$D$8)</f>
        <v>1303.7057504222173</v>
      </c>
      <c r="AS25" s="9">
        <f>($AK$2+(M25+AE25)*12*7.57%)*SUM(Fasering!$D$5:$D$9)</f>
        <v>1756.8147682991535</v>
      </c>
      <c r="AT25" s="9">
        <f>($AK$2+(N25+AF25)*12*7.57%)*SUM(Fasering!$D$5:$D$10)</f>
        <v>2252.9459321548429</v>
      </c>
      <c r="AU25" s="86">
        <f>($AK$2+(O25+AG25)*12*7.57%)*SUM(Fasering!$D$5:$D$11)</f>
        <v>2794.3348852770005</v>
      </c>
    </row>
    <row r="26" spans="1:47" ht="15" x14ac:dyDescent="0.3">
      <c r="A26" s="32">
        <f t="shared" si="8"/>
        <v>17</v>
      </c>
      <c r="B26" s="129">
        <v>26108.75</v>
      </c>
      <c r="C26" s="130"/>
      <c r="D26" s="129">
        <f t="shared" si="0"/>
        <v>35139.766625000004</v>
      </c>
      <c r="E26" s="131">
        <f t="shared" si="1"/>
        <v>871.09206083802894</v>
      </c>
      <c r="F26" s="129">
        <f t="shared" si="2"/>
        <v>2928.3138854166668</v>
      </c>
      <c r="G26" s="131">
        <f t="shared" si="3"/>
        <v>72.591005069835745</v>
      </c>
      <c r="H26" s="45">
        <f>'L4'!$H$10</f>
        <v>1707.89</v>
      </c>
      <c r="I26" s="45">
        <f>GEW!$E$12+($F26-GEW!$E$12)*SUM(Fasering!$D$5)</f>
        <v>1821.9627753333334</v>
      </c>
      <c r="J26" s="45">
        <f>GEW!$E$12+($F26-GEW!$E$12)*SUM(Fasering!$D$5:$D$6)</f>
        <v>2108.0250035892818</v>
      </c>
      <c r="K26" s="45">
        <f>GEW!$E$12+($F26-GEW!$E$12)*SUM(Fasering!$D$5:$D$7)</f>
        <v>2272.1565738998784</v>
      </c>
      <c r="L26" s="45">
        <f>GEW!$E$12+($F26-GEW!$E$12)*SUM(Fasering!$D$5:$D$8)</f>
        <v>2436.2881442104749</v>
      </c>
      <c r="M26" s="45">
        <f>GEW!$E$12+($F26-GEW!$E$12)*SUM(Fasering!$D$5:$D$9)</f>
        <v>2600.4197145210715</v>
      </c>
      <c r="N26" s="45">
        <f>GEW!$E$12+($F26-GEW!$E$12)*SUM(Fasering!$D$5:$D$10)</f>
        <v>2764.1823151060703</v>
      </c>
      <c r="O26" s="55">
        <f>GEW!$E$12+($F26-GEW!$E$12)*SUM(Fasering!$D$5:$D$11)</f>
        <v>2928.3138854166668</v>
      </c>
      <c r="P26" s="129">
        <f t="shared" si="4"/>
        <v>0</v>
      </c>
      <c r="Q26" s="131">
        <f t="shared" si="5"/>
        <v>0</v>
      </c>
      <c r="R26" s="45">
        <f>$P26*SUM(Fasering!$D$5)</f>
        <v>0</v>
      </c>
      <c r="S26" s="45">
        <f>$P26*SUM(Fasering!$D$5:$D$6)</f>
        <v>0</v>
      </c>
      <c r="T26" s="45">
        <f>$P26*SUM(Fasering!$D$5:$D$7)</f>
        <v>0</v>
      </c>
      <c r="U26" s="45">
        <f>$P26*SUM(Fasering!$D$5:$D$8)</f>
        <v>0</v>
      </c>
      <c r="V26" s="45">
        <f>$P26*SUM(Fasering!$D$5:$D$9)</f>
        <v>0</v>
      </c>
      <c r="W26" s="45">
        <f>$P26*SUM(Fasering!$D$5:$D$10)</f>
        <v>0</v>
      </c>
      <c r="X26" s="55">
        <f>$P26*SUM(Fasering!$D$5:$D$11)</f>
        <v>0</v>
      </c>
      <c r="Y26" s="129">
        <f t="shared" si="6"/>
        <v>0</v>
      </c>
      <c r="Z26" s="131">
        <f t="shared" si="7"/>
        <v>0</v>
      </c>
      <c r="AA26" s="54">
        <f>$Y26*SUM(Fasering!$D$5)</f>
        <v>0</v>
      </c>
      <c r="AB26" s="45">
        <f>$Y26*SUM(Fasering!$D$5:$D$6)</f>
        <v>0</v>
      </c>
      <c r="AC26" s="45">
        <f>$Y26*SUM(Fasering!$D$5:$D$7)</f>
        <v>0</v>
      </c>
      <c r="AD26" s="45">
        <f>$Y26*SUM(Fasering!$D$5:$D$8)</f>
        <v>0</v>
      </c>
      <c r="AE26" s="45">
        <f>$Y26*SUM(Fasering!$D$5:$D$9)</f>
        <v>0</v>
      </c>
      <c r="AF26" s="45">
        <f>$Y26*SUM(Fasering!$D$5:$D$10)</f>
        <v>0</v>
      </c>
      <c r="AG26" s="55">
        <f>$Y26*SUM(Fasering!$D$5:$D$11)</f>
        <v>0</v>
      </c>
      <c r="AH26" s="5">
        <f>($AK$2+(I26+R26)*12*7.57%)*SUM(Fasering!$D$5)</f>
        <v>0</v>
      </c>
      <c r="AI26" s="9">
        <f>($AK$2+(J26+S26)*12*7.57%)*SUM(Fasering!$D$5:$D$6)</f>
        <v>530.13053072619721</v>
      </c>
      <c r="AJ26" s="9">
        <f>($AK$2+(K26+T26)*12*7.57%)*SUM(Fasering!$D$5:$D$7)</f>
        <v>894.9694118879122</v>
      </c>
      <c r="AK26" s="9">
        <f>($AK$2+(L26+U26)*12*7.57%)*SUM(Fasering!$D$5:$D$8)</f>
        <v>1304.0465894823872</v>
      </c>
      <c r="AL26" s="9">
        <f>($AK$2+(M26+V26)*12*7.57%)*SUM(Fasering!$D$5:$D$9)</f>
        <v>1757.3620635096233</v>
      </c>
      <c r="AM26" s="9">
        <f>($AK$2+(N26+W26)*12*7.57%)*SUM(Fasering!$D$5:$D$10)</f>
        <v>2253.7477148372</v>
      </c>
      <c r="AN26" s="86">
        <f>($AK$2+(O26+X26)*12*7.57%)*SUM(Fasering!$D$5:$D$11)</f>
        <v>2795.4403335125007</v>
      </c>
      <c r="AO26" s="5">
        <f>($AK$2+(I26+AA26)*12*7.57%)*SUM(Fasering!$D$5)</f>
        <v>0</v>
      </c>
      <c r="AP26" s="9">
        <f>($AK$2+(J26+AB26)*12*7.57%)*SUM(Fasering!$D$5:$D$6)</f>
        <v>530.13053072619721</v>
      </c>
      <c r="AQ26" s="9">
        <f>($AK$2+(K26+AC26)*12*7.57%)*SUM(Fasering!$D$5:$D$7)</f>
        <v>894.9694118879122</v>
      </c>
      <c r="AR26" s="9">
        <f>($AK$2+(L26+AD26)*12*7.57%)*SUM(Fasering!$D$5:$D$8)</f>
        <v>1304.0465894823872</v>
      </c>
      <c r="AS26" s="9">
        <f>($AK$2+(M26+AE26)*12*7.57%)*SUM(Fasering!$D$5:$D$9)</f>
        <v>1757.3620635096233</v>
      </c>
      <c r="AT26" s="9">
        <f>($AK$2+(N26+AF26)*12*7.57%)*SUM(Fasering!$D$5:$D$10)</f>
        <v>2253.7477148372</v>
      </c>
      <c r="AU26" s="86">
        <f>($AK$2+(O26+AG26)*12*7.57%)*SUM(Fasering!$D$5:$D$11)</f>
        <v>2795.4403335125007</v>
      </c>
    </row>
    <row r="27" spans="1:47" ht="15" x14ac:dyDescent="0.3">
      <c r="A27" s="32">
        <f t="shared" si="8"/>
        <v>18</v>
      </c>
      <c r="B27" s="129">
        <v>27104.959999999999</v>
      </c>
      <c r="C27" s="130"/>
      <c r="D27" s="129">
        <f t="shared" si="0"/>
        <v>36480.565664000002</v>
      </c>
      <c r="E27" s="131">
        <f t="shared" si="1"/>
        <v>904.3296008170571</v>
      </c>
      <c r="F27" s="129">
        <f t="shared" si="2"/>
        <v>3040.0471386666668</v>
      </c>
      <c r="G27" s="131">
        <f t="shared" si="3"/>
        <v>75.360800068088096</v>
      </c>
      <c r="H27" s="45">
        <f>'L4'!$H$10</f>
        <v>1707.89</v>
      </c>
      <c r="I27" s="45">
        <f>GEW!$E$12+($F27-GEW!$E$12)*SUM(Fasering!$D$5)</f>
        <v>1821.9627753333334</v>
      </c>
      <c r="J27" s="45">
        <f>GEW!$E$12+($F27-GEW!$E$12)*SUM(Fasering!$D$5:$D$6)</f>
        <v>2136.9151661278033</v>
      </c>
      <c r="K27" s="45">
        <f>GEW!$E$12+($F27-GEW!$E$12)*SUM(Fasering!$D$5:$D$7)</f>
        <v>2317.622807221619</v>
      </c>
      <c r="L27" s="45">
        <f>GEW!$E$12+($F27-GEW!$E$12)*SUM(Fasering!$D$5:$D$8)</f>
        <v>2498.3304483154343</v>
      </c>
      <c r="M27" s="45">
        <f>GEW!$E$12+($F27-GEW!$E$12)*SUM(Fasering!$D$5:$D$9)</f>
        <v>2679.0380894092496</v>
      </c>
      <c r="N27" s="45">
        <f>GEW!$E$12+($F27-GEW!$E$12)*SUM(Fasering!$D$5:$D$10)</f>
        <v>2859.3394975728515</v>
      </c>
      <c r="O27" s="55">
        <f>GEW!$E$12+($F27-GEW!$E$12)*SUM(Fasering!$D$5:$D$11)</f>
        <v>3040.0471386666668</v>
      </c>
      <c r="P27" s="129">
        <f t="shared" si="4"/>
        <v>0</v>
      </c>
      <c r="Q27" s="131">
        <f t="shared" si="5"/>
        <v>0</v>
      </c>
      <c r="R27" s="45">
        <f>$P27*SUM(Fasering!$D$5)</f>
        <v>0</v>
      </c>
      <c r="S27" s="45">
        <f>$P27*SUM(Fasering!$D$5:$D$6)</f>
        <v>0</v>
      </c>
      <c r="T27" s="45">
        <f>$P27*SUM(Fasering!$D$5:$D$7)</f>
        <v>0</v>
      </c>
      <c r="U27" s="45">
        <f>$P27*SUM(Fasering!$D$5:$D$8)</f>
        <v>0</v>
      </c>
      <c r="V27" s="45">
        <f>$P27*SUM(Fasering!$D$5:$D$9)</f>
        <v>0</v>
      </c>
      <c r="W27" s="45">
        <f>$P27*SUM(Fasering!$D$5:$D$10)</f>
        <v>0</v>
      </c>
      <c r="X27" s="55">
        <f>$P27*SUM(Fasering!$D$5:$D$11)</f>
        <v>0</v>
      </c>
      <c r="Y27" s="129">
        <f t="shared" si="6"/>
        <v>0</v>
      </c>
      <c r="Z27" s="131">
        <f t="shared" si="7"/>
        <v>0</v>
      </c>
      <c r="AA27" s="54">
        <f>$Y27*SUM(Fasering!$D$5)</f>
        <v>0</v>
      </c>
      <c r="AB27" s="45">
        <f>$Y27*SUM(Fasering!$D$5:$D$6)</f>
        <v>0</v>
      </c>
      <c r="AC27" s="45">
        <f>$Y27*SUM(Fasering!$D$5:$D$7)</f>
        <v>0</v>
      </c>
      <c r="AD27" s="45">
        <f>$Y27*SUM(Fasering!$D$5:$D$8)</f>
        <v>0</v>
      </c>
      <c r="AE27" s="45">
        <f>$Y27*SUM(Fasering!$D$5:$D$9)</f>
        <v>0</v>
      </c>
      <c r="AF27" s="45">
        <f>$Y27*SUM(Fasering!$D$5:$D$10)</f>
        <v>0</v>
      </c>
      <c r="AG27" s="55">
        <f>$Y27*SUM(Fasering!$D$5:$D$11)</f>
        <v>0</v>
      </c>
      <c r="AH27" s="5">
        <f>($AK$2+(I27+R27)*12*7.57%)*SUM(Fasering!$D$5)</f>
        <v>0</v>
      </c>
      <c r="AI27" s="9">
        <f>($AK$2+(J27+S27)*12*7.57%)*SUM(Fasering!$D$5:$D$6)</f>
        <v>536.9162306752014</v>
      </c>
      <c r="AJ27" s="9">
        <f>($AK$2+(K27+T27)*12*7.57%)*SUM(Fasering!$D$5:$D$7)</f>
        <v>911.77573210976573</v>
      </c>
      <c r="AK27" s="9">
        <f>($AK$2+(L27+U27)*12*7.57%)*SUM(Fasering!$D$5:$D$8)</f>
        <v>1335.3412696789089</v>
      </c>
      <c r="AL27" s="9">
        <f>($AK$2+(M27+V27)*12*7.57%)*SUM(Fasering!$D$5:$D$9)</f>
        <v>1807.6128433826309</v>
      </c>
      <c r="AM27" s="9">
        <f>($AK$2+(N27+W27)*12*7.57%)*SUM(Fasering!$D$5:$D$10)</f>
        <v>2327.3646665414576</v>
      </c>
      <c r="AN27" s="86">
        <f>($AK$2+(O27+X27)*12*7.57%)*SUM(Fasering!$D$5:$D$11)</f>
        <v>2896.9388207648003</v>
      </c>
      <c r="AO27" s="5">
        <f>($AK$2+(I27+AA27)*12*7.57%)*SUM(Fasering!$D$5)</f>
        <v>0</v>
      </c>
      <c r="AP27" s="9">
        <f>($AK$2+(J27+AB27)*12*7.57%)*SUM(Fasering!$D$5:$D$6)</f>
        <v>536.9162306752014</v>
      </c>
      <c r="AQ27" s="9">
        <f>($AK$2+(K27+AC27)*12*7.57%)*SUM(Fasering!$D$5:$D$7)</f>
        <v>911.77573210976573</v>
      </c>
      <c r="AR27" s="9">
        <f>($AK$2+(L27+AD27)*12*7.57%)*SUM(Fasering!$D$5:$D$8)</f>
        <v>1335.3412696789089</v>
      </c>
      <c r="AS27" s="9">
        <f>($AK$2+(M27+AE27)*12*7.57%)*SUM(Fasering!$D$5:$D$9)</f>
        <v>1807.6128433826309</v>
      </c>
      <c r="AT27" s="9">
        <f>($AK$2+(N27+AF27)*12*7.57%)*SUM(Fasering!$D$5:$D$10)</f>
        <v>2327.3646665414576</v>
      </c>
      <c r="AU27" s="86">
        <f>($AK$2+(O27+AG27)*12*7.57%)*SUM(Fasering!$D$5:$D$11)</f>
        <v>2896.9388207648003</v>
      </c>
    </row>
    <row r="28" spans="1:47" ht="15" x14ac:dyDescent="0.3">
      <c r="A28" s="32">
        <f t="shared" si="8"/>
        <v>19</v>
      </c>
      <c r="B28" s="129">
        <v>27115.78</v>
      </c>
      <c r="C28" s="130"/>
      <c r="D28" s="129">
        <f t="shared" si="0"/>
        <v>36495.128302000005</v>
      </c>
      <c r="E28" s="131">
        <f t="shared" si="1"/>
        <v>904.69059918343885</v>
      </c>
      <c r="F28" s="129">
        <f t="shared" si="2"/>
        <v>3041.2606918333331</v>
      </c>
      <c r="G28" s="131">
        <f t="shared" si="3"/>
        <v>75.390883265286561</v>
      </c>
      <c r="H28" s="45">
        <f>'L4'!$H$10</f>
        <v>1707.89</v>
      </c>
      <c r="I28" s="45">
        <f>GEW!$E$12+($F28-GEW!$E$12)*SUM(Fasering!$D$5)</f>
        <v>1821.9627753333334</v>
      </c>
      <c r="J28" s="45">
        <f>GEW!$E$12+($F28-GEW!$E$12)*SUM(Fasering!$D$5:$D$6)</f>
        <v>2137.2289469156563</v>
      </c>
      <c r="K28" s="45">
        <f>GEW!$E$12+($F28-GEW!$E$12)*SUM(Fasering!$D$5:$D$7)</f>
        <v>2318.1166234295879</v>
      </c>
      <c r="L28" s="45">
        <f>GEW!$E$12+($F28-GEW!$E$12)*SUM(Fasering!$D$5:$D$8)</f>
        <v>2499.00429994352</v>
      </c>
      <c r="M28" s="45">
        <f>GEW!$E$12+($F28-GEW!$E$12)*SUM(Fasering!$D$5:$D$9)</f>
        <v>2679.8919764574521</v>
      </c>
      <c r="N28" s="45">
        <f>GEW!$E$12+($F28-GEW!$E$12)*SUM(Fasering!$D$5:$D$10)</f>
        <v>2860.373015319401</v>
      </c>
      <c r="O28" s="55">
        <f>GEW!$E$12+($F28-GEW!$E$12)*SUM(Fasering!$D$5:$D$11)</f>
        <v>3041.2606918333331</v>
      </c>
      <c r="P28" s="129">
        <f t="shared" si="4"/>
        <v>0</v>
      </c>
      <c r="Q28" s="131">
        <f t="shared" si="5"/>
        <v>0</v>
      </c>
      <c r="R28" s="45">
        <f>$P28*SUM(Fasering!$D$5)</f>
        <v>0</v>
      </c>
      <c r="S28" s="45">
        <f>$P28*SUM(Fasering!$D$5:$D$6)</f>
        <v>0</v>
      </c>
      <c r="T28" s="45">
        <f>$P28*SUM(Fasering!$D$5:$D$7)</f>
        <v>0</v>
      </c>
      <c r="U28" s="45">
        <f>$P28*SUM(Fasering!$D$5:$D$8)</f>
        <v>0</v>
      </c>
      <c r="V28" s="45">
        <f>$P28*SUM(Fasering!$D$5:$D$9)</f>
        <v>0</v>
      </c>
      <c r="W28" s="45">
        <f>$P28*SUM(Fasering!$D$5:$D$10)</f>
        <v>0</v>
      </c>
      <c r="X28" s="55">
        <f>$P28*SUM(Fasering!$D$5:$D$11)</f>
        <v>0</v>
      </c>
      <c r="Y28" s="129">
        <f t="shared" si="6"/>
        <v>0</v>
      </c>
      <c r="Z28" s="131">
        <f t="shared" si="7"/>
        <v>0</v>
      </c>
      <c r="AA28" s="54">
        <f>$Y28*SUM(Fasering!$D$5)</f>
        <v>0</v>
      </c>
      <c r="AB28" s="45">
        <f>$Y28*SUM(Fasering!$D$5:$D$6)</f>
        <v>0</v>
      </c>
      <c r="AC28" s="45">
        <f>$Y28*SUM(Fasering!$D$5:$D$7)</f>
        <v>0</v>
      </c>
      <c r="AD28" s="45">
        <f>$Y28*SUM(Fasering!$D$5:$D$8)</f>
        <v>0</v>
      </c>
      <c r="AE28" s="45">
        <f>$Y28*SUM(Fasering!$D$5:$D$9)</f>
        <v>0</v>
      </c>
      <c r="AF28" s="45">
        <f>$Y28*SUM(Fasering!$D$5:$D$10)</f>
        <v>0</v>
      </c>
      <c r="AG28" s="55">
        <f>$Y28*SUM(Fasering!$D$5:$D$11)</f>
        <v>0</v>
      </c>
      <c r="AH28" s="5">
        <f>($AK$2+(I28+R28)*12*7.57%)*SUM(Fasering!$D$5)</f>
        <v>0</v>
      </c>
      <c r="AI28" s="9">
        <f>($AK$2+(J28+S28)*12*7.57%)*SUM(Fasering!$D$5:$D$6)</f>
        <v>536.98993127391884</v>
      </c>
      <c r="AJ28" s="9">
        <f>($AK$2+(K28+T28)*12*7.57%)*SUM(Fasering!$D$5:$D$7)</f>
        <v>911.95826830675253</v>
      </c>
      <c r="AK28" s="9">
        <f>($AK$2+(L28+U28)*12*7.57%)*SUM(Fasering!$D$5:$D$8)</f>
        <v>1335.6811663269311</v>
      </c>
      <c r="AL28" s="9">
        <f>($AK$2+(M28+V28)*12*7.57%)*SUM(Fasering!$D$5:$D$9)</f>
        <v>1808.158625334454</v>
      </c>
      <c r="AM28" s="9">
        <f>($AK$2+(N28+W28)*12*7.57%)*SUM(Fasering!$D$5:$D$10)</f>
        <v>2328.1642323131723</v>
      </c>
      <c r="AN28" s="86">
        <f>($AK$2+(O28+X28)*12*7.57%)*SUM(Fasering!$D$5:$D$11)</f>
        <v>2898.0412124613999</v>
      </c>
      <c r="AO28" s="5">
        <f>($AK$2+(I28+AA28)*12*7.57%)*SUM(Fasering!$D$5)</f>
        <v>0</v>
      </c>
      <c r="AP28" s="9">
        <f>($AK$2+(J28+AB28)*12*7.57%)*SUM(Fasering!$D$5:$D$6)</f>
        <v>536.98993127391884</v>
      </c>
      <c r="AQ28" s="9">
        <f>($AK$2+(K28+AC28)*12*7.57%)*SUM(Fasering!$D$5:$D$7)</f>
        <v>911.95826830675253</v>
      </c>
      <c r="AR28" s="9">
        <f>($AK$2+(L28+AD28)*12*7.57%)*SUM(Fasering!$D$5:$D$8)</f>
        <v>1335.6811663269311</v>
      </c>
      <c r="AS28" s="9">
        <f>($AK$2+(M28+AE28)*12*7.57%)*SUM(Fasering!$D$5:$D$9)</f>
        <v>1808.158625334454</v>
      </c>
      <c r="AT28" s="9">
        <f>($AK$2+(N28+AF28)*12*7.57%)*SUM(Fasering!$D$5:$D$10)</f>
        <v>2328.1642323131723</v>
      </c>
      <c r="AU28" s="86">
        <f>($AK$2+(O28+AG28)*12*7.57%)*SUM(Fasering!$D$5:$D$11)</f>
        <v>2898.0412124613999</v>
      </c>
    </row>
    <row r="29" spans="1:47" ht="15" x14ac:dyDescent="0.3">
      <c r="A29" s="32">
        <f t="shared" si="8"/>
        <v>20</v>
      </c>
      <c r="B29" s="129">
        <v>28112</v>
      </c>
      <c r="C29" s="130"/>
      <c r="D29" s="129">
        <f t="shared" si="0"/>
        <v>37835.940800000004</v>
      </c>
      <c r="E29" s="131">
        <f t="shared" si="1"/>
        <v>937.92847280236208</v>
      </c>
      <c r="F29" s="129">
        <f t="shared" si="2"/>
        <v>3152.9950666666668</v>
      </c>
      <c r="G29" s="131">
        <f t="shared" si="3"/>
        <v>78.160706066863497</v>
      </c>
      <c r="H29" s="45">
        <f>'L4'!$H$10</f>
        <v>1707.89</v>
      </c>
      <c r="I29" s="45">
        <f>GEW!$E$12+($F29-GEW!$E$12)*SUM(Fasering!$D$5)</f>
        <v>1821.9627753333334</v>
      </c>
      <c r="J29" s="45">
        <f>GEW!$E$12+($F29-GEW!$E$12)*SUM(Fasering!$D$5:$D$6)</f>
        <v>2166.1193994549058</v>
      </c>
      <c r="K29" s="45">
        <f>GEW!$E$12+($F29-GEW!$E$12)*SUM(Fasering!$D$5:$D$7)</f>
        <v>2363.5833131433878</v>
      </c>
      <c r="L29" s="45">
        <f>GEW!$E$12+($F29-GEW!$E$12)*SUM(Fasering!$D$5:$D$8)</f>
        <v>2561.0472268318695</v>
      </c>
      <c r="M29" s="45">
        <f>GEW!$E$12+($F29-GEW!$E$12)*SUM(Fasering!$D$5:$D$9)</f>
        <v>2758.5111405203515</v>
      </c>
      <c r="N29" s="45">
        <f>GEW!$E$12+($F29-GEW!$E$12)*SUM(Fasering!$D$5:$D$10)</f>
        <v>2955.5311529781852</v>
      </c>
      <c r="O29" s="55">
        <f>GEW!$E$12+($F29-GEW!$E$12)*SUM(Fasering!$D$5:$D$11)</f>
        <v>3152.9950666666668</v>
      </c>
      <c r="P29" s="129">
        <f t="shared" si="4"/>
        <v>0</v>
      </c>
      <c r="Q29" s="131">
        <f t="shared" si="5"/>
        <v>0</v>
      </c>
      <c r="R29" s="45">
        <f>$P29*SUM(Fasering!$D$5)</f>
        <v>0</v>
      </c>
      <c r="S29" s="45">
        <f>$P29*SUM(Fasering!$D$5:$D$6)</f>
        <v>0</v>
      </c>
      <c r="T29" s="45">
        <f>$P29*SUM(Fasering!$D$5:$D$7)</f>
        <v>0</v>
      </c>
      <c r="U29" s="45">
        <f>$P29*SUM(Fasering!$D$5:$D$8)</f>
        <v>0</v>
      </c>
      <c r="V29" s="45">
        <f>$P29*SUM(Fasering!$D$5:$D$9)</f>
        <v>0</v>
      </c>
      <c r="W29" s="45">
        <f>$P29*SUM(Fasering!$D$5:$D$10)</f>
        <v>0</v>
      </c>
      <c r="X29" s="55">
        <f>$P29*SUM(Fasering!$D$5:$D$11)</f>
        <v>0</v>
      </c>
      <c r="Y29" s="129">
        <f t="shared" si="6"/>
        <v>0</v>
      </c>
      <c r="Z29" s="131">
        <f t="shared" si="7"/>
        <v>0</v>
      </c>
      <c r="AA29" s="54">
        <f>$Y29*SUM(Fasering!$D$5)</f>
        <v>0</v>
      </c>
      <c r="AB29" s="45">
        <f>$Y29*SUM(Fasering!$D$5:$D$6)</f>
        <v>0</v>
      </c>
      <c r="AC29" s="45">
        <f>$Y29*SUM(Fasering!$D$5:$D$7)</f>
        <v>0</v>
      </c>
      <c r="AD29" s="45">
        <f>$Y29*SUM(Fasering!$D$5:$D$8)</f>
        <v>0</v>
      </c>
      <c r="AE29" s="45">
        <f>$Y29*SUM(Fasering!$D$5:$D$9)</f>
        <v>0</v>
      </c>
      <c r="AF29" s="45">
        <f>$Y29*SUM(Fasering!$D$5:$D$10)</f>
        <v>0</v>
      </c>
      <c r="AG29" s="55">
        <f>$Y29*SUM(Fasering!$D$5:$D$11)</f>
        <v>0</v>
      </c>
      <c r="AH29" s="5">
        <f>($AK$2+(I29+R29)*12*7.57%)*SUM(Fasering!$D$5)</f>
        <v>0</v>
      </c>
      <c r="AI29" s="9">
        <f>($AK$2+(J29+S29)*12*7.57%)*SUM(Fasering!$D$5:$D$6)</f>
        <v>543.77569933807888</v>
      </c>
      <c r="AJ29" s="9">
        <f>($AK$2+(K29+T29)*12*7.57%)*SUM(Fasering!$D$5:$D$7)</f>
        <v>928.76475723119131</v>
      </c>
      <c r="AK29" s="9">
        <f>($AK$2+(L29+U29)*12*7.57%)*SUM(Fasering!$D$5:$D$8)</f>
        <v>1366.9761606608351</v>
      </c>
      <c r="AL29" s="9">
        <f>($AK$2+(M29+V29)*12*7.57%)*SUM(Fasering!$D$5:$D$9)</f>
        <v>1858.4099096270108</v>
      </c>
      <c r="AM29" s="9">
        <f>($AK$2+(N29+W29)*12*7.57%)*SUM(Fasering!$D$5:$D$10)</f>
        <v>2401.7819229876441</v>
      </c>
      <c r="AN29" s="86">
        <f>($AK$2+(O29+X29)*12*7.57%)*SUM(Fasering!$D$5:$D$11)</f>
        <v>2999.5407185600006</v>
      </c>
      <c r="AO29" s="5">
        <f>($AK$2+(I29+AA29)*12*7.57%)*SUM(Fasering!$D$5)</f>
        <v>0</v>
      </c>
      <c r="AP29" s="9">
        <f>($AK$2+(J29+AB29)*12*7.57%)*SUM(Fasering!$D$5:$D$6)</f>
        <v>543.77569933807888</v>
      </c>
      <c r="AQ29" s="9">
        <f>($AK$2+(K29+AC29)*12*7.57%)*SUM(Fasering!$D$5:$D$7)</f>
        <v>928.76475723119131</v>
      </c>
      <c r="AR29" s="9">
        <f>($AK$2+(L29+AD29)*12*7.57%)*SUM(Fasering!$D$5:$D$8)</f>
        <v>1366.9761606608351</v>
      </c>
      <c r="AS29" s="9">
        <f>($AK$2+(M29+AE29)*12*7.57%)*SUM(Fasering!$D$5:$D$9)</f>
        <v>1858.4099096270108</v>
      </c>
      <c r="AT29" s="9">
        <f>($AK$2+(N29+AF29)*12*7.57%)*SUM(Fasering!$D$5:$D$10)</f>
        <v>2401.7819229876441</v>
      </c>
      <c r="AU29" s="86">
        <f>($AK$2+(O29+AG29)*12*7.57%)*SUM(Fasering!$D$5:$D$11)</f>
        <v>2999.5407185600006</v>
      </c>
    </row>
    <row r="30" spans="1:47" ht="15" x14ac:dyDescent="0.3">
      <c r="A30" s="32">
        <f t="shared" si="8"/>
        <v>21</v>
      </c>
      <c r="B30" s="129">
        <v>28122.85</v>
      </c>
      <c r="C30" s="130"/>
      <c r="D30" s="129">
        <f t="shared" si="0"/>
        <v>37850.543814999997</v>
      </c>
      <c r="E30" s="131">
        <f t="shared" si="1"/>
        <v>938.29047208842849</v>
      </c>
      <c r="F30" s="129">
        <f t="shared" si="2"/>
        <v>3154.2119845833336</v>
      </c>
      <c r="G30" s="131">
        <f t="shared" si="3"/>
        <v>78.190872674035717</v>
      </c>
      <c r="H30" s="45">
        <f>'L4'!$H$10</f>
        <v>1707.89</v>
      </c>
      <c r="I30" s="45">
        <f>GEW!$E$12+($F30-GEW!$E$12)*SUM(Fasering!$D$5)</f>
        <v>1821.9627753333334</v>
      </c>
      <c r="J30" s="45">
        <f>GEW!$E$12+($F30-GEW!$E$12)*SUM(Fasering!$D$5:$D$6)</f>
        <v>2166.4340502449431</v>
      </c>
      <c r="K30" s="45">
        <f>GEW!$E$12+($F30-GEW!$E$12)*SUM(Fasering!$D$5:$D$7)</f>
        <v>2364.0784985275345</v>
      </c>
      <c r="L30" s="45">
        <f>GEW!$E$12+($F30-GEW!$E$12)*SUM(Fasering!$D$5:$D$8)</f>
        <v>2561.7229468101259</v>
      </c>
      <c r="M30" s="45">
        <f>GEW!$E$12+($F30-GEW!$E$12)*SUM(Fasering!$D$5:$D$9)</f>
        <v>2759.3673950927177</v>
      </c>
      <c r="N30" s="45">
        <f>GEW!$E$12+($F30-GEW!$E$12)*SUM(Fasering!$D$5:$D$10)</f>
        <v>2956.5675363007422</v>
      </c>
      <c r="O30" s="55">
        <f>GEW!$E$12+($F30-GEW!$E$12)*SUM(Fasering!$D$5:$D$11)</f>
        <v>3154.2119845833336</v>
      </c>
      <c r="P30" s="129">
        <f t="shared" si="4"/>
        <v>0</v>
      </c>
      <c r="Q30" s="131">
        <f t="shared" si="5"/>
        <v>0</v>
      </c>
      <c r="R30" s="45">
        <f>$P30*SUM(Fasering!$D$5)</f>
        <v>0</v>
      </c>
      <c r="S30" s="45">
        <f>$P30*SUM(Fasering!$D$5:$D$6)</f>
        <v>0</v>
      </c>
      <c r="T30" s="45">
        <f>$P30*SUM(Fasering!$D$5:$D$7)</f>
        <v>0</v>
      </c>
      <c r="U30" s="45">
        <f>$P30*SUM(Fasering!$D$5:$D$8)</f>
        <v>0</v>
      </c>
      <c r="V30" s="45">
        <f>$P30*SUM(Fasering!$D$5:$D$9)</f>
        <v>0</v>
      </c>
      <c r="W30" s="45">
        <f>$P30*SUM(Fasering!$D$5:$D$10)</f>
        <v>0</v>
      </c>
      <c r="X30" s="55">
        <f>$P30*SUM(Fasering!$D$5:$D$11)</f>
        <v>0</v>
      </c>
      <c r="Y30" s="129">
        <f t="shared" si="6"/>
        <v>0</v>
      </c>
      <c r="Z30" s="131">
        <f t="shared" si="7"/>
        <v>0</v>
      </c>
      <c r="AA30" s="54">
        <f>$Y30*SUM(Fasering!$D$5)</f>
        <v>0</v>
      </c>
      <c r="AB30" s="45">
        <f>$Y30*SUM(Fasering!$D$5:$D$6)</f>
        <v>0</v>
      </c>
      <c r="AC30" s="45">
        <f>$Y30*SUM(Fasering!$D$5:$D$7)</f>
        <v>0</v>
      </c>
      <c r="AD30" s="45">
        <f>$Y30*SUM(Fasering!$D$5:$D$8)</f>
        <v>0</v>
      </c>
      <c r="AE30" s="45">
        <f>$Y30*SUM(Fasering!$D$5:$D$9)</f>
        <v>0</v>
      </c>
      <c r="AF30" s="45">
        <f>$Y30*SUM(Fasering!$D$5:$D$10)</f>
        <v>0</v>
      </c>
      <c r="AG30" s="55">
        <f>$Y30*SUM(Fasering!$D$5:$D$11)</f>
        <v>0</v>
      </c>
      <c r="AH30" s="5">
        <f>($AK$2+(I30+R30)*12*7.57%)*SUM(Fasering!$D$5)</f>
        <v>0</v>
      </c>
      <c r="AI30" s="9">
        <f>($AK$2+(J30+S30)*12*7.57%)*SUM(Fasering!$D$5:$D$6)</f>
        <v>543.84960428226407</v>
      </c>
      <c r="AJ30" s="9">
        <f>($AK$2+(K30+T30)*12*7.57%)*SUM(Fasering!$D$5:$D$7)</f>
        <v>928.94779953593343</v>
      </c>
      <c r="AK30" s="9">
        <f>($AK$2+(L30+U30)*12*7.57%)*SUM(Fasering!$D$5:$D$8)</f>
        <v>1367.3169997210057</v>
      </c>
      <c r="AL30" s="9">
        <f>($AK$2+(M30+V30)*12*7.57%)*SUM(Fasering!$D$5:$D$9)</f>
        <v>1858.957204837481</v>
      </c>
      <c r="AM30" s="9">
        <f>($AK$2+(N30+W30)*12*7.57%)*SUM(Fasering!$D$5:$D$10)</f>
        <v>2402.5837056700011</v>
      </c>
      <c r="AN30" s="86">
        <f>($AK$2+(O30+X30)*12*7.57%)*SUM(Fasering!$D$5:$D$11)</f>
        <v>3000.6461667955004</v>
      </c>
      <c r="AO30" s="5">
        <f>($AK$2+(I30+AA30)*12*7.57%)*SUM(Fasering!$D$5)</f>
        <v>0</v>
      </c>
      <c r="AP30" s="9">
        <f>($AK$2+(J30+AB30)*12*7.57%)*SUM(Fasering!$D$5:$D$6)</f>
        <v>543.84960428226407</v>
      </c>
      <c r="AQ30" s="9">
        <f>($AK$2+(K30+AC30)*12*7.57%)*SUM(Fasering!$D$5:$D$7)</f>
        <v>928.94779953593343</v>
      </c>
      <c r="AR30" s="9">
        <f>($AK$2+(L30+AD30)*12*7.57%)*SUM(Fasering!$D$5:$D$8)</f>
        <v>1367.3169997210057</v>
      </c>
      <c r="AS30" s="9">
        <f>($AK$2+(M30+AE30)*12*7.57%)*SUM(Fasering!$D$5:$D$9)</f>
        <v>1858.957204837481</v>
      </c>
      <c r="AT30" s="9">
        <f>($AK$2+(N30+AF30)*12*7.57%)*SUM(Fasering!$D$5:$D$10)</f>
        <v>2402.5837056700011</v>
      </c>
      <c r="AU30" s="86">
        <f>($AK$2+(O30+AG30)*12*7.57%)*SUM(Fasering!$D$5:$D$11)</f>
        <v>3000.6461667955004</v>
      </c>
    </row>
    <row r="31" spans="1:47" ht="15" x14ac:dyDescent="0.3">
      <c r="A31" s="32">
        <f t="shared" si="8"/>
        <v>22</v>
      </c>
      <c r="B31" s="129">
        <v>29119.06</v>
      </c>
      <c r="C31" s="130"/>
      <c r="D31" s="129">
        <f t="shared" si="0"/>
        <v>39191.342854000002</v>
      </c>
      <c r="E31" s="131">
        <f t="shared" si="1"/>
        <v>971.52801206745687</v>
      </c>
      <c r="F31" s="129">
        <f t="shared" si="2"/>
        <v>3265.945237833334</v>
      </c>
      <c r="G31" s="131">
        <f t="shared" si="3"/>
        <v>80.960667672288082</v>
      </c>
      <c r="H31" s="45">
        <f>'L4'!$H$10</f>
        <v>1707.89</v>
      </c>
      <c r="I31" s="45">
        <f>GEW!$E$12+($F31-GEW!$E$12)*SUM(Fasering!$D$5)</f>
        <v>1821.9627753333334</v>
      </c>
      <c r="J31" s="45">
        <f>GEW!$E$12+($F31-GEW!$E$12)*SUM(Fasering!$D$5:$D$6)</f>
        <v>2195.3242127834646</v>
      </c>
      <c r="K31" s="45">
        <f>GEW!$E$12+($F31-GEW!$E$12)*SUM(Fasering!$D$5:$D$7)</f>
        <v>2409.5447318492752</v>
      </c>
      <c r="L31" s="45">
        <f>GEW!$E$12+($F31-GEW!$E$12)*SUM(Fasering!$D$5:$D$8)</f>
        <v>2623.7652509150853</v>
      </c>
      <c r="M31" s="45">
        <f>GEW!$E$12+($F31-GEW!$E$12)*SUM(Fasering!$D$5:$D$9)</f>
        <v>2837.9857699808958</v>
      </c>
      <c r="N31" s="45">
        <f>GEW!$E$12+($F31-GEW!$E$12)*SUM(Fasering!$D$5:$D$10)</f>
        <v>3051.7247187675239</v>
      </c>
      <c r="O31" s="55">
        <f>GEW!$E$12+($F31-GEW!$E$12)*SUM(Fasering!$D$5:$D$11)</f>
        <v>3265.945237833334</v>
      </c>
      <c r="P31" s="129">
        <f t="shared" si="4"/>
        <v>0</v>
      </c>
      <c r="Q31" s="131">
        <f t="shared" si="5"/>
        <v>0</v>
      </c>
      <c r="R31" s="45">
        <f>$P31*SUM(Fasering!$D$5)</f>
        <v>0</v>
      </c>
      <c r="S31" s="45">
        <f>$P31*SUM(Fasering!$D$5:$D$6)</f>
        <v>0</v>
      </c>
      <c r="T31" s="45">
        <f>$P31*SUM(Fasering!$D$5:$D$7)</f>
        <v>0</v>
      </c>
      <c r="U31" s="45">
        <f>$P31*SUM(Fasering!$D$5:$D$8)</f>
        <v>0</v>
      </c>
      <c r="V31" s="45">
        <f>$P31*SUM(Fasering!$D$5:$D$9)</f>
        <v>0</v>
      </c>
      <c r="W31" s="45">
        <f>$P31*SUM(Fasering!$D$5:$D$10)</f>
        <v>0</v>
      </c>
      <c r="X31" s="55">
        <f>$P31*SUM(Fasering!$D$5:$D$11)</f>
        <v>0</v>
      </c>
      <c r="Y31" s="129">
        <f t="shared" si="6"/>
        <v>0</v>
      </c>
      <c r="Z31" s="131">
        <f t="shared" si="7"/>
        <v>0</v>
      </c>
      <c r="AA31" s="54">
        <f>$Y31*SUM(Fasering!$D$5)</f>
        <v>0</v>
      </c>
      <c r="AB31" s="45">
        <f>$Y31*SUM(Fasering!$D$5:$D$6)</f>
        <v>0</v>
      </c>
      <c r="AC31" s="45">
        <f>$Y31*SUM(Fasering!$D$5:$D$7)</f>
        <v>0</v>
      </c>
      <c r="AD31" s="45">
        <f>$Y31*SUM(Fasering!$D$5:$D$8)</f>
        <v>0</v>
      </c>
      <c r="AE31" s="45">
        <f>$Y31*SUM(Fasering!$D$5:$D$9)</f>
        <v>0</v>
      </c>
      <c r="AF31" s="45">
        <f>$Y31*SUM(Fasering!$D$5:$D$10)</f>
        <v>0</v>
      </c>
      <c r="AG31" s="55">
        <f>$Y31*SUM(Fasering!$D$5:$D$11)</f>
        <v>0</v>
      </c>
      <c r="AH31" s="5">
        <f>($AK$2+(I31+R31)*12*7.57%)*SUM(Fasering!$D$5)</f>
        <v>0</v>
      </c>
      <c r="AI31" s="9">
        <f>($AK$2+(J31+S31)*12*7.57%)*SUM(Fasering!$D$5:$D$6)</f>
        <v>550.63530423126815</v>
      </c>
      <c r="AJ31" s="9">
        <f>($AK$2+(K31+T31)*12*7.57%)*SUM(Fasering!$D$5:$D$7)</f>
        <v>945.75411975778695</v>
      </c>
      <c r="AK31" s="9">
        <f>($AK$2+(L31+U31)*12*7.57%)*SUM(Fasering!$D$5:$D$8)</f>
        <v>1398.6116799175272</v>
      </c>
      <c r="AL31" s="9">
        <f>($AK$2+(M31+V31)*12*7.57%)*SUM(Fasering!$D$5:$D$9)</f>
        <v>1909.2079847104887</v>
      </c>
      <c r="AM31" s="9">
        <f>($AK$2+(N31+W31)*12*7.57%)*SUM(Fasering!$D$5:$D$10)</f>
        <v>2476.2006573742588</v>
      </c>
      <c r="AN31" s="86">
        <f>($AK$2+(O31+X31)*12*7.57%)*SUM(Fasering!$D$5:$D$11)</f>
        <v>3102.1446540478009</v>
      </c>
      <c r="AO31" s="5">
        <f>($AK$2+(I31+AA31)*12*7.57%)*SUM(Fasering!$D$5)</f>
        <v>0</v>
      </c>
      <c r="AP31" s="9">
        <f>($AK$2+(J31+AB31)*12*7.57%)*SUM(Fasering!$D$5:$D$6)</f>
        <v>550.63530423126815</v>
      </c>
      <c r="AQ31" s="9">
        <f>($AK$2+(K31+AC31)*12*7.57%)*SUM(Fasering!$D$5:$D$7)</f>
        <v>945.75411975778695</v>
      </c>
      <c r="AR31" s="9">
        <f>($AK$2+(L31+AD31)*12*7.57%)*SUM(Fasering!$D$5:$D$8)</f>
        <v>1398.6116799175272</v>
      </c>
      <c r="AS31" s="9">
        <f>($AK$2+(M31+AE31)*12*7.57%)*SUM(Fasering!$D$5:$D$9)</f>
        <v>1909.2079847104887</v>
      </c>
      <c r="AT31" s="9">
        <f>($AK$2+(N31+AF31)*12*7.57%)*SUM(Fasering!$D$5:$D$10)</f>
        <v>2476.2006573742588</v>
      </c>
      <c r="AU31" s="86">
        <f>($AK$2+(O31+AG31)*12*7.57%)*SUM(Fasering!$D$5:$D$11)</f>
        <v>3102.1446540478009</v>
      </c>
    </row>
    <row r="32" spans="1:47" ht="15" x14ac:dyDescent="0.3">
      <c r="A32" s="32">
        <f t="shared" si="8"/>
        <v>23</v>
      </c>
      <c r="B32" s="129">
        <v>30126.1</v>
      </c>
      <c r="C32" s="130"/>
      <c r="D32" s="129">
        <f t="shared" si="0"/>
        <v>40546.717989999997</v>
      </c>
      <c r="E32" s="131">
        <f t="shared" si="1"/>
        <v>1005.1268840527616</v>
      </c>
      <c r="F32" s="129">
        <f t="shared" si="2"/>
        <v>3378.8931658333336</v>
      </c>
      <c r="G32" s="131">
        <f t="shared" si="3"/>
        <v>83.760573671063483</v>
      </c>
      <c r="H32" s="45">
        <f>'L4'!$H$10</f>
        <v>1707.89</v>
      </c>
      <c r="I32" s="45">
        <f>GEW!$E$12+($F32-GEW!$E$12)*SUM(Fasering!$D$5)</f>
        <v>1821.9627753333334</v>
      </c>
      <c r="J32" s="45">
        <f>GEW!$E$12+($F32-GEW!$E$12)*SUM(Fasering!$D$5:$D$6)</f>
        <v>2224.5284461105671</v>
      </c>
      <c r="K32" s="45">
        <f>GEW!$E$12+($F32-GEW!$E$12)*SUM(Fasering!$D$5:$D$7)</f>
        <v>2455.5052377710435</v>
      </c>
      <c r="L32" s="45">
        <f>GEW!$E$12+($F32-GEW!$E$12)*SUM(Fasering!$D$5:$D$8)</f>
        <v>2686.4820294315205</v>
      </c>
      <c r="M32" s="45">
        <f>GEW!$E$12+($F32-GEW!$E$12)*SUM(Fasering!$D$5:$D$9)</f>
        <v>2917.4588210919974</v>
      </c>
      <c r="N32" s="45">
        <f>GEW!$E$12+($F32-GEW!$E$12)*SUM(Fasering!$D$5:$D$10)</f>
        <v>3147.9163741728571</v>
      </c>
      <c r="O32" s="55">
        <f>GEW!$E$12+($F32-GEW!$E$12)*SUM(Fasering!$D$5:$D$11)</f>
        <v>3378.8931658333336</v>
      </c>
      <c r="P32" s="129">
        <f t="shared" si="4"/>
        <v>0</v>
      </c>
      <c r="Q32" s="131">
        <f t="shared" si="5"/>
        <v>0</v>
      </c>
      <c r="R32" s="45">
        <f>$P32*SUM(Fasering!$D$5)</f>
        <v>0</v>
      </c>
      <c r="S32" s="45">
        <f>$P32*SUM(Fasering!$D$5:$D$6)</f>
        <v>0</v>
      </c>
      <c r="T32" s="45">
        <f>$P32*SUM(Fasering!$D$5:$D$7)</f>
        <v>0</v>
      </c>
      <c r="U32" s="45">
        <f>$P32*SUM(Fasering!$D$5:$D$8)</f>
        <v>0</v>
      </c>
      <c r="V32" s="45">
        <f>$P32*SUM(Fasering!$D$5:$D$9)</f>
        <v>0</v>
      </c>
      <c r="W32" s="45">
        <f>$P32*SUM(Fasering!$D$5:$D$10)</f>
        <v>0</v>
      </c>
      <c r="X32" s="55">
        <f>$P32*SUM(Fasering!$D$5:$D$11)</f>
        <v>0</v>
      </c>
      <c r="Y32" s="129">
        <f t="shared" si="6"/>
        <v>0</v>
      </c>
      <c r="Z32" s="131">
        <f t="shared" si="7"/>
        <v>0</v>
      </c>
      <c r="AA32" s="54">
        <f>$Y32*SUM(Fasering!$D$5)</f>
        <v>0</v>
      </c>
      <c r="AB32" s="45">
        <f>$Y32*SUM(Fasering!$D$5:$D$6)</f>
        <v>0</v>
      </c>
      <c r="AC32" s="45">
        <f>$Y32*SUM(Fasering!$D$5:$D$7)</f>
        <v>0</v>
      </c>
      <c r="AD32" s="45">
        <f>$Y32*SUM(Fasering!$D$5:$D$8)</f>
        <v>0</v>
      </c>
      <c r="AE32" s="45">
        <f>$Y32*SUM(Fasering!$D$5:$D$9)</f>
        <v>0</v>
      </c>
      <c r="AF32" s="45">
        <f>$Y32*SUM(Fasering!$D$5:$D$10)</f>
        <v>0</v>
      </c>
      <c r="AG32" s="55">
        <f>$Y32*SUM(Fasering!$D$5:$D$11)</f>
        <v>0</v>
      </c>
      <c r="AH32" s="5">
        <f>($AK$2+(I32+R32)*12*7.57%)*SUM(Fasering!$D$5)</f>
        <v>0</v>
      </c>
      <c r="AI32" s="9">
        <f>($AK$2+(J32+S32)*12*7.57%)*SUM(Fasering!$D$5:$D$6)</f>
        <v>557.49477289414551</v>
      </c>
      <c r="AJ32" s="9">
        <f>($AK$2+(K32+T32)*12*7.57%)*SUM(Fasering!$D$5:$D$7)</f>
        <v>962.74314487921254</v>
      </c>
      <c r="AK32" s="9">
        <f>($AK$2+(L32+U32)*12*7.57%)*SUM(Fasering!$D$5:$D$8)</f>
        <v>1430.2465708994534</v>
      </c>
      <c r="AL32" s="9">
        <f>($AK$2+(M32+V32)*12*7.57%)*SUM(Fasering!$D$5:$D$9)</f>
        <v>1960.0050509548687</v>
      </c>
      <c r="AM32" s="9">
        <f>($AK$2+(N32+W32)*12*7.57%)*SUM(Fasering!$D$5:$D$10)</f>
        <v>2550.6179138204448</v>
      </c>
      <c r="AN32" s="86">
        <f>($AK$2+(O32+X32)*12*7.57%)*SUM(Fasering!$D$5:$D$11)</f>
        <v>3204.7465518430008</v>
      </c>
      <c r="AO32" s="5">
        <f>($AK$2+(I32+AA32)*12*7.57%)*SUM(Fasering!$D$5)</f>
        <v>0</v>
      </c>
      <c r="AP32" s="9">
        <f>($AK$2+(J32+AB32)*12*7.57%)*SUM(Fasering!$D$5:$D$6)</f>
        <v>557.49477289414551</v>
      </c>
      <c r="AQ32" s="9">
        <f>($AK$2+(K32+AC32)*12*7.57%)*SUM(Fasering!$D$5:$D$7)</f>
        <v>962.74314487921254</v>
      </c>
      <c r="AR32" s="9">
        <f>($AK$2+(L32+AD32)*12*7.57%)*SUM(Fasering!$D$5:$D$8)</f>
        <v>1430.2465708994534</v>
      </c>
      <c r="AS32" s="9">
        <f>($AK$2+(M32+AE32)*12*7.57%)*SUM(Fasering!$D$5:$D$9)</f>
        <v>1960.0050509548687</v>
      </c>
      <c r="AT32" s="9">
        <f>($AK$2+(N32+AF32)*12*7.57%)*SUM(Fasering!$D$5:$D$10)</f>
        <v>2550.6179138204448</v>
      </c>
      <c r="AU32" s="86">
        <f>($AK$2+(O32+AG32)*12*7.57%)*SUM(Fasering!$D$5:$D$11)</f>
        <v>3204.7465518430008</v>
      </c>
    </row>
    <row r="33" spans="1:47" ht="15" x14ac:dyDescent="0.3">
      <c r="A33" s="32">
        <f t="shared" si="8"/>
        <v>24</v>
      </c>
      <c r="B33" s="129">
        <v>31122.32</v>
      </c>
      <c r="C33" s="130"/>
      <c r="D33" s="129">
        <f t="shared" si="0"/>
        <v>41887.530488000004</v>
      </c>
      <c r="E33" s="131">
        <f t="shared" si="1"/>
        <v>1038.3647576716849</v>
      </c>
      <c r="F33" s="129">
        <f t="shared" si="2"/>
        <v>3490.6275406666668</v>
      </c>
      <c r="G33" s="131">
        <f t="shared" si="3"/>
        <v>86.530396472640405</v>
      </c>
      <c r="H33" s="45">
        <f>'L4'!$H$10</f>
        <v>1707.89</v>
      </c>
      <c r="I33" s="45">
        <f>GEW!$E$12+($F33-GEW!$E$12)*SUM(Fasering!$D$5)</f>
        <v>1821.9627753333334</v>
      </c>
      <c r="J33" s="45">
        <f>GEW!$E$12+($F33-GEW!$E$12)*SUM(Fasering!$D$5:$D$6)</f>
        <v>2253.4188986498166</v>
      </c>
      <c r="K33" s="45">
        <f>GEW!$E$12+($F33-GEW!$E$12)*SUM(Fasering!$D$5:$D$7)</f>
        <v>2500.971927484843</v>
      </c>
      <c r="L33" s="45">
        <f>GEW!$E$12+($F33-GEW!$E$12)*SUM(Fasering!$D$5:$D$8)</f>
        <v>2748.5249563198699</v>
      </c>
      <c r="M33" s="45">
        <f>GEW!$E$12+($F33-GEW!$E$12)*SUM(Fasering!$D$5:$D$9)</f>
        <v>2996.0779851548964</v>
      </c>
      <c r="N33" s="45">
        <f>GEW!$E$12+($F33-GEW!$E$12)*SUM(Fasering!$D$5:$D$10)</f>
        <v>3243.0745118316404</v>
      </c>
      <c r="O33" s="55">
        <f>GEW!$E$12+($F33-GEW!$E$12)*SUM(Fasering!$D$5:$D$11)</f>
        <v>3490.6275406666668</v>
      </c>
      <c r="P33" s="129">
        <f t="shared" si="4"/>
        <v>0</v>
      </c>
      <c r="Q33" s="131">
        <f t="shared" si="5"/>
        <v>0</v>
      </c>
      <c r="R33" s="45">
        <f>$P33*SUM(Fasering!$D$5)</f>
        <v>0</v>
      </c>
      <c r="S33" s="45">
        <f>$P33*SUM(Fasering!$D$5:$D$6)</f>
        <v>0</v>
      </c>
      <c r="T33" s="45">
        <f>$P33*SUM(Fasering!$D$5:$D$7)</f>
        <v>0</v>
      </c>
      <c r="U33" s="45">
        <f>$P33*SUM(Fasering!$D$5:$D$8)</f>
        <v>0</v>
      </c>
      <c r="V33" s="45">
        <f>$P33*SUM(Fasering!$D$5:$D$9)</f>
        <v>0</v>
      </c>
      <c r="W33" s="45">
        <f>$P33*SUM(Fasering!$D$5:$D$10)</f>
        <v>0</v>
      </c>
      <c r="X33" s="55">
        <f>$P33*SUM(Fasering!$D$5:$D$11)</f>
        <v>0</v>
      </c>
      <c r="Y33" s="129">
        <f t="shared" si="6"/>
        <v>0</v>
      </c>
      <c r="Z33" s="131">
        <f t="shared" si="7"/>
        <v>0</v>
      </c>
      <c r="AA33" s="54">
        <f>$Y33*SUM(Fasering!$D$5)</f>
        <v>0</v>
      </c>
      <c r="AB33" s="45">
        <f>$Y33*SUM(Fasering!$D$5:$D$6)</f>
        <v>0</v>
      </c>
      <c r="AC33" s="45">
        <f>$Y33*SUM(Fasering!$D$5:$D$7)</f>
        <v>0</v>
      </c>
      <c r="AD33" s="45">
        <f>$Y33*SUM(Fasering!$D$5:$D$8)</f>
        <v>0</v>
      </c>
      <c r="AE33" s="45">
        <f>$Y33*SUM(Fasering!$D$5:$D$9)</f>
        <v>0</v>
      </c>
      <c r="AF33" s="45">
        <f>$Y33*SUM(Fasering!$D$5:$D$10)</f>
        <v>0</v>
      </c>
      <c r="AG33" s="55">
        <f>$Y33*SUM(Fasering!$D$5:$D$11)</f>
        <v>0</v>
      </c>
      <c r="AH33" s="5">
        <f>($AK$2+(I33+R33)*12*7.57%)*SUM(Fasering!$D$5)</f>
        <v>0</v>
      </c>
      <c r="AI33" s="9">
        <f>($AK$2+(J33+S33)*12*7.57%)*SUM(Fasering!$D$5:$D$6)</f>
        <v>564.28054095830566</v>
      </c>
      <c r="AJ33" s="9">
        <f>($AK$2+(K33+T33)*12*7.57%)*SUM(Fasering!$D$5:$D$7)</f>
        <v>979.54963380365109</v>
      </c>
      <c r="AK33" s="9">
        <f>($AK$2+(L33+U33)*12*7.57%)*SUM(Fasering!$D$5:$D$8)</f>
        <v>1461.5415652333577</v>
      </c>
      <c r="AL33" s="9">
        <f>($AK$2+(M33+V33)*12*7.57%)*SUM(Fasering!$D$5:$D$9)</f>
        <v>2010.2563352474251</v>
      </c>
      <c r="AM33" s="9">
        <f>($AK$2+(N33+W33)*12*7.57%)*SUM(Fasering!$D$5:$D$10)</f>
        <v>2624.2356044949156</v>
      </c>
      <c r="AN33" s="86">
        <f>($AK$2+(O33+X33)*12*7.57%)*SUM(Fasering!$D$5:$D$11)</f>
        <v>3306.2460579416006</v>
      </c>
      <c r="AO33" s="5">
        <f>($AK$2+(I33+AA33)*12*7.57%)*SUM(Fasering!$D$5)</f>
        <v>0</v>
      </c>
      <c r="AP33" s="9">
        <f>($AK$2+(J33+AB33)*12*7.57%)*SUM(Fasering!$D$5:$D$6)</f>
        <v>564.28054095830566</v>
      </c>
      <c r="AQ33" s="9">
        <f>($AK$2+(K33+AC33)*12*7.57%)*SUM(Fasering!$D$5:$D$7)</f>
        <v>979.54963380365109</v>
      </c>
      <c r="AR33" s="9">
        <f>($AK$2+(L33+AD33)*12*7.57%)*SUM(Fasering!$D$5:$D$8)</f>
        <v>1461.5415652333577</v>
      </c>
      <c r="AS33" s="9">
        <f>($AK$2+(M33+AE33)*12*7.57%)*SUM(Fasering!$D$5:$D$9)</f>
        <v>2010.2563352474251</v>
      </c>
      <c r="AT33" s="9">
        <f>($AK$2+(N33+AF33)*12*7.57%)*SUM(Fasering!$D$5:$D$10)</f>
        <v>2624.2356044949156</v>
      </c>
      <c r="AU33" s="86">
        <f>($AK$2+(O33+AG33)*12*7.57%)*SUM(Fasering!$D$5:$D$11)</f>
        <v>3306.2460579416006</v>
      </c>
    </row>
    <row r="34" spans="1:47" ht="15" x14ac:dyDescent="0.3">
      <c r="A34" s="32">
        <f t="shared" si="8"/>
        <v>25</v>
      </c>
      <c r="B34" s="129">
        <v>31133.13</v>
      </c>
      <c r="C34" s="130"/>
      <c r="D34" s="129">
        <f t="shared" si="0"/>
        <v>41902.079667000005</v>
      </c>
      <c r="E34" s="131">
        <f t="shared" si="1"/>
        <v>1038.7254223981718</v>
      </c>
      <c r="F34" s="129">
        <f t="shared" si="2"/>
        <v>3491.8399722500008</v>
      </c>
      <c r="G34" s="131">
        <f t="shared" si="3"/>
        <v>86.560451866514313</v>
      </c>
      <c r="H34" s="45">
        <f>'L4'!$H$10</f>
        <v>1707.89</v>
      </c>
      <c r="I34" s="45">
        <f>GEW!$E$12+($F34-GEW!$E$12)*SUM(Fasering!$D$5)</f>
        <v>1821.9627753333334</v>
      </c>
      <c r="J34" s="45">
        <f>GEW!$E$12+($F34-GEW!$E$12)*SUM(Fasering!$D$5:$D$6)</f>
        <v>2253.7323894369415</v>
      </c>
      <c r="K34" s="45">
        <f>GEW!$E$12+($F34-GEW!$E$12)*SUM(Fasering!$D$5:$D$7)</f>
        <v>2501.4652873007535</v>
      </c>
      <c r="L34" s="45">
        <f>GEW!$E$12+($F34-GEW!$E$12)*SUM(Fasering!$D$5:$D$8)</f>
        <v>2749.198185164566</v>
      </c>
      <c r="M34" s="45">
        <f>GEW!$E$12+($F34-GEW!$E$12)*SUM(Fasering!$D$5:$D$9)</f>
        <v>2996.9310830283785</v>
      </c>
      <c r="N34" s="45">
        <f>GEW!$E$12+($F34-GEW!$E$12)*SUM(Fasering!$D$5:$D$10)</f>
        <v>3244.1070743861883</v>
      </c>
      <c r="O34" s="55">
        <f>GEW!$E$12+($F34-GEW!$E$12)*SUM(Fasering!$D$5:$D$11)</f>
        <v>3491.8399722500008</v>
      </c>
      <c r="P34" s="129">
        <f t="shared" si="4"/>
        <v>0</v>
      </c>
      <c r="Q34" s="131">
        <f t="shared" si="5"/>
        <v>0</v>
      </c>
      <c r="R34" s="45">
        <f>$P34*SUM(Fasering!$D$5)</f>
        <v>0</v>
      </c>
      <c r="S34" s="45">
        <f>$P34*SUM(Fasering!$D$5:$D$6)</f>
        <v>0</v>
      </c>
      <c r="T34" s="45">
        <f>$P34*SUM(Fasering!$D$5:$D$7)</f>
        <v>0</v>
      </c>
      <c r="U34" s="45">
        <f>$P34*SUM(Fasering!$D$5:$D$8)</f>
        <v>0</v>
      </c>
      <c r="V34" s="45">
        <f>$P34*SUM(Fasering!$D$5:$D$9)</f>
        <v>0</v>
      </c>
      <c r="W34" s="45">
        <f>$P34*SUM(Fasering!$D$5:$D$10)</f>
        <v>0</v>
      </c>
      <c r="X34" s="55">
        <f>$P34*SUM(Fasering!$D$5:$D$11)</f>
        <v>0</v>
      </c>
      <c r="Y34" s="129">
        <f t="shared" si="6"/>
        <v>0</v>
      </c>
      <c r="Z34" s="131">
        <f t="shared" si="7"/>
        <v>0</v>
      </c>
      <c r="AA34" s="54">
        <f>$Y34*SUM(Fasering!$D$5)</f>
        <v>0</v>
      </c>
      <c r="AB34" s="45">
        <f>$Y34*SUM(Fasering!$D$5:$D$6)</f>
        <v>0</v>
      </c>
      <c r="AC34" s="45">
        <f>$Y34*SUM(Fasering!$D$5:$D$7)</f>
        <v>0</v>
      </c>
      <c r="AD34" s="45">
        <f>$Y34*SUM(Fasering!$D$5:$D$8)</f>
        <v>0</v>
      </c>
      <c r="AE34" s="45">
        <f>$Y34*SUM(Fasering!$D$5:$D$9)</f>
        <v>0</v>
      </c>
      <c r="AF34" s="45">
        <f>$Y34*SUM(Fasering!$D$5:$D$10)</f>
        <v>0</v>
      </c>
      <c r="AG34" s="55">
        <f>$Y34*SUM(Fasering!$D$5:$D$11)</f>
        <v>0</v>
      </c>
      <c r="AH34" s="5">
        <f>($AK$2+(I34+R34)*12*7.57%)*SUM(Fasering!$D$5)</f>
        <v>0</v>
      </c>
      <c r="AI34" s="9">
        <f>($AK$2+(J34+S34)*12*7.57%)*SUM(Fasering!$D$5:$D$6)</f>
        <v>564.35417344186703</v>
      </c>
      <c r="AJ34" s="9">
        <f>($AK$2+(K34+T34)*12*7.57%)*SUM(Fasering!$D$5:$D$7)</f>
        <v>979.73200129805321</v>
      </c>
      <c r="AK34" s="9">
        <f>($AK$2+(L34+U34)*12*7.57%)*SUM(Fasering!$D$5:$D$8)</f>
        <v>1461.8811477439976</v>
      </c>
      <c r="AL34" s="9">
        <f>($AK$2+(M34+V34)*12*7.57%)*SUM(Fasering!$D$5:$D$9)</f>
        <v>2010.8016127796996</v>
      </c>
      <c r="AM34" s="9">
        <f>($AK$2+(N34+W34)*12*7.57%)*SUM(Fasering!$D$5:$D$10)</f>
        <v>2625.0344312964166</v>
      </c>
      <c r="AN34" s="86">
        <f>($AK$2+(O34+X34)*12*7.57%)*SUM(Fasering!$D$5:$D$11)</f>
        <v>3307.3474307919014</v>
      </c>
      <c r="AO34" s="5">
        <f>($AK$2+(I34+AA34)*12*7.57%)*SUM(Fasering!$D$5)</f>
        <v>0</v>
      </c>
      <c r="AP34" s="9">
        <f>($AK$2+(J34+AB34)*12*7.57%)*SUM(Fasering!$D$5:$D$6)</f>
        <v>564.35417344186703</v>
      </c>
      <c r="AQ34" s="9">
        <f>($AK$2+(K34+AC34)*12*7.57%)*SUM(Fasering!$D$5:$D$7)</f>
        <v>979.73200129805321</v>
      </c>
      <c r="AR34" s="9">
        <f>($AK$2+(L34+AD34)*12*7.57%)*SUM(Fasering!$D$5:$D$8)</f>
        <v>1461.8811477439976</v>
      </c>
      <c r="AS34" s="9">
        <f>($AK$2+(M34+AE34)*12*7.57%)*SUM(Fasering!$D$5:$D$9)</f>
        <v>2010.8016127796996</v>
      </c>
      <c r="AT34" s="9">
        <f>($AK$2+(N34+AF34)*12*7.57%)*SUM(Fasering!$D$5:$D$10)</f>
        <v>2625.0344312964166</v>
      </c>
      <c r="AU34" s="86">
        <f>($AK$2+(O34+AG34)*12*7.57%)*SUM(Fasering!$D$5:$D$11)</f>
        <v>3307.3474307919014</v>
      </c>
    </row>
    <row r="35" spans="1:47" ht="15" x14ac:dyDescent="0.3">
      <c r="A35" s="32">
        <f t="shared" si="8"/>
        <v>26</v>
      </c>
      <c r="B35" s="129">
        <v>31133.13</v>
      </c>
      <c r="C35" s="130"/>
      <c r="D35" s="129">
        <f t="shared" si="0"/>
        <v>41902.079667000005</v>
      </c>
      <c r="E35" s="131">
        <f t="shared" si="1"/>
        <v>1038.7254223981718</v>
      </c>
      <c r="F35" s="129">
        <f t="shared" si="2"/>
        <v>3491.8399722500008</v>
      </c>
      <c r="G35" s="131">
        <f t="shared" si="3"/>
        <v>86.560451866514313</v>
      </c>
      <c r="H35" s="45">
        <f>'L4'!$H$10</f>
        <v>1707.89</v>
      </c>
      <c r="I35" s="45">
        <f>GEW!$E$12+($F35-GEW!$E$12)*SUM(Fasering!$D$5)</f>
        <v>1821.9627753333334</v>
      </c>
      <c r="J35" s="45">
        <f>GEW!$E$12+($F35-GEW!$E$12)*SUM(Fasering!$D$5:$D$6)</f>
        <v>2253.7323894369415</v>
      </c>
      <c r="K35" s="45">
        <f>GEW!$E$12+($F35-GEW!$E$12)*SUM(Fasering!$D$5:$D$7)</f>
        <v>2501.4652873007535</v>
      </c>
      <c r="L35" s="45">
        <f>GEW!$E$12+($F35-GEW!$E$12)*SUM(Fasering!$D$5:$D$8)</f>
        <v>2749.198185164566</v>
      </c>
      <c r="M35" s="45">
        <f>GEW!$E$12+($F35-GEW!$E$12)*SUM(Fasering!$D$5:$D$9)</f>
        <v>2996.9310830283785</v>
      </c>
      <c r="N35" s="45">
        <f>GEW!$E$12+($F35-GEW!$E$12)*SUM(Fasering!$D$5:$D$10)</f>
        <v>3244.1070743861883</v>
      </c>
      <c r="O35" s="55">
        <f>GEW!$E$12+($F35-GEW!$E$12)*SUM(Fasering!$D$5:$D$11)</f>
        <v>3491.8399722500008</v>
      </c>
      <c r="P35" s="129">
        <f t="shared" si="4"/>
        <v>0</v>
      </c>
      <c r="Q35" s="131">
        <f t="shared" si="5"/>
        <v>0</v>
      </c>
      <c r="R35" s="45">
        <f>$P35*SUM(Fasering!$D$5)</f>
        <v>0</v>
      </c>
      <c r="S35" s="45">
        <f>$P35*SUM(Fasering!$D$5:$D$6)</f>
        <v>0</v>
      </c>
      <c r="T35" s="45">
        <f>$P35*SUM(Fasering!$D$5:$D$7)</f>
        <v>0</v>
      </c>
      <c r="U35" s="45">
        <f>$P35*SUM(Fasering!$D$5:$D$8)</f>
        <v>0</v>
      </c>
      <c r="V35" s="45">
        <f>$P35*SUM(Fasering!$D$5:$D$9)</f>
        <v>0</v>
      </c>
      <c r="W35" s="45">
        <f>$P35*SUM(Fasering!$D$5:$D$10)</f>
        <v>0</v>
      </c>
      <c r="X35" s="55">
        <f>$P35*SUM(Fasering!$D$5:$D$11)</f>
        <v>0</v>
      </c>
      <c r="Y35" s="129">
        <f t="shared" si="6"/>
        <v>0</v>
      </c>
      <c r="Z35" s="131">
        <f t="shared" si="7"/>
        <v>0</v>
      </c>
      <c r="AA35" s="54">
        <f>$Y35*SUM(Fasering!$D$5)</f>
        <v>0</v>
      </c>
      <c r="AB35" s="45">
        <f>$Y35*SUM(Fasering!$D$5:$D$6)</f>
        <v>0</v>
      </c>
      <c r="AC35" s="45">
        <f>$Y35*SUM(Fasering!$D$5:$D$7)</f>
        <v>0</v>
      </c>
      <c r="AD35" s="45">
        <f>$Y35*SUM(Fasering!$D$5:$D$8)</f>
        <v>0</v>
      </c>
      <c r="AE35" s="45">
        <f>$Y35*SUM(Fasering!$D$5:$D$9)</f>
        <v>0</v>
      </c>
      <c r="AF35" s="45">
        <f>$Y35*SUM(Fasering!$D$5:$D$10)</f>
        <v>0</v>
      </c>
      <c r="AG35" s="55">
        <f>$Y35*SUM(Fasering!$D$5:$D$11)</f>
        <v>0</v>
      </c>
      <c r="AH35" s="5">
        <f>($AK$2+(I35+R35)*12*7.57%)*SUM(Fasering!$D$5)</f>
        <v>0</v>
      </c>
      <c r="AI35" s="9">
        <f>($AK$2+(J35+S35)*12*7.57%)*SUM(Fasering!$D$5:$D$6)</f>
        <v>564.35417344186703</v>
      </c>
      <c r="AJ35" s="9">
        <f>($AK$2+(K35+T35)*12*7.57%)*SUM(Fasering!$D$5:$D$7)</f>
        <v>979.73200129805321</v>
      </c>
      <c r="AK35" s="9">
        <f>($AK$2+(L35+U35)*12*7.57%)*SUM(Fasering!$D$5:$D$8)</f>
        <v>1461.8811477439976</v>
      </c>
      <c r="AL35" s="9">
        <f>($AK$2+(M35+V35)*12*7.57%)*SUM(Fasering!$D$5:$D$9)</f>
        <v>2010.8016127796996</v>
      </c>
      <c r="AM35" s="9">
        <f>($AK$2+(N35+W35)*12*7.57%)*SUM(Fasering!$D$5:$D$10)</f>
        <v>2625.0344312964166</v>
      </c>
      <c r="AN35" s="86">
        <f>($AK$2+(O35+X35)*12*7.57%)*SUM(Fasering!$D$5:$D$11)</f>
        <v>3307.3474307919014</v>
      </c>
      <c r="AO35" s="5">
        <f>($AK$2+(I35+AA35)*12*7.57%)*SUM(Fasering!$D$5)</f>
        <v>0</v>
      </c>
      <c r="AP35" s="9">
        <f>($AK$2+(J35+AB35)*12*7.57%)*SUM(Fasering!$D$5:$D$6)</f>
        <v>564.35417344186703</v>
      </c>
      <c r="AQ35" s="9">
        <f>($AK$2+(K35+AC35)*12*7.57%)*SUM(Fasering!$D$5:$D$7)</f>
        <v>979.73200129805321</v>
      </c>
      <c r="AR35" s="9">
        <f>($AK$2+(L35+AD35)*12*7.57%)*SUM(Fasering!$D$5:$D$8)</f>
        <v>1461.8811477439976</v>
      </c>
      <c r="AS35" s="9">
        <f>($AK$2+(M35+AE35)*12*7.57%)*SUM(Fasering!$D$5:$D$9)</f>
        <v>2010.8016127796996</v>
      </c>
      <c r="AT35" s="9">
        <f>($AK$2+(N35+AF35)*12*7.57%)*SUM(Fasering!$D$5:$D$10)</f>
        <v>2625.0344312964166</v>
      </c>
      <c r="AU35" s="86">
        <f>($AK$2+(O35+AG35)*12*7.57%)*SUM(Fasering!$D$5:$D$11)</f>
        <v>3307.3474307919014</v>
      </c>
    </row>
    <row r="36" spans="1:47" ht="15" x14ac:dyDescent="0.3">
      <c r="A36" s="32">
        <f t="shared" si="8"/>
        <v>27</v>
      </c>
      <c r="B36" s="129">
        <v>31143.98</v>
      </c>
      <c r="C36" s="130"/>
      <c r="D36" s="129">
        <f t="shared" si="0"/>
        <v>41916.682682000006</v>
      </c>
      <c r="E36" s="131">
        <f t="shared" si="1"/>
        <v>1039.0874216842383</v>
      </c>
      <c r="F36" s="129">
        <f t="shared" si="2"/>
        <v>3493.0568901666666</v>
      </c>
      <c r="G36" s="131">
        <f t="shared" si="3"/>
        <v>86.590618473686519</v>
      </c>
      <c r="H36" s="45">
        <f>'L4'!$H$10</f>
        <v>1707.89</v>
      </c>
      <c r="I36" s="45">
        <f>GEW!$E$12+($F36-GEW!$E$12)*SUM(Fasering!$D$5)</f>
        <v>1821.9627753333334</v>
      </c>
      <c r="J36" s="45">
        <f>GEW!$E$12+($F36-GEW!$E$12)*SUM(Fasering!$D$5:$D$6)</f>
        <v>2254.0470402269784</v>
      </c>
      <c r="K36" s="45">
        <f>GEW!$E$12+($F36-GEW!$E$12)*SUM(Fasering!$D$5:$D$7)</f>
        <v>2501.9604726849002</v>
      </c>
      <c r="L36" s="45">
        <f>GEW!$E$12+($F36-GEW!$E$12)*SUM(Fasering!$D$5:$D$8)</f>
        <v>2749.873905142822</v>
      </c>
      <c r="M36" s="45">
        <f>GEW!$E$12+($F36-GEW!$E$12)*SUM(Fasering!$D$5:$D$9)</f>
        <v>2997.7873376007437</v>
      </c>
      <c r="N36" s="45">
        <f>GEW!$E$12+($F36-GEW!$E$12)*SUM(Fasering!$D$5:$D$10)</f>
        <v>3245.1434577087448</v>
      </c>
      <c r="O36" s="55">
        <f>GEW!$E$12+($F36-GEW!$E$12)*SUM(Fasering!$D$5:$D$11)</f>
        <v>3493.0568901666666</v>
      </c>
      <c r="P36" s="129">
        <f t="shared" si="4"/>
        <v>0</v>
      </c>
      <c r="Q36" s="131">
        <f t="shared" si="5"/>
        <v>0</v>
      </c>
      <c r="R36" s="45">
        <f>$P36*SUM(Fasering!$D$5)</f>
        <v>0</v>
      </c>
      <c r="S36" s="45">
        <f>$P36*SUM(Fasering!$D$5:$D$6)</f>
        <v>0</v>
      </c>
      <c r="T36" s="45">
        <f>$P36*SUM(Fasering!$D$5:$D$7)</f>
        <v>0</v>
      </c>
      <c r="U36" s="45">
        <f>$P36*SUM(Fasering!$D$5:$D$8)</f>
        <v>0</v>
      </c>
      <c r="V36" s="45">
        <f>$P36*SUM(Fasering!$D$5:$D$9)</f>
        <v>0</v>
      </c>
      <c r="W36" s="45">
        <f>$P36*SUM(Fasering!$D$5:$D$10)</f>
        <v>0</v>
      </c>
      <c r="X36" s="55">
        <f>$P36*SUM(Fasering!$D$5:$D$11)</f>
        <v>0</v>
      </c>
      <c r="Y36" s="129">
        <f t="shared" si="6"/>
        <v>0</v>
      </c>
      <c r="Z36" s="131">
        <f t="shared" si="7"/>
        <v>0</v>
      </c>
      <c r="AA36" s="54">
        <f>$Y36*SUM(Fasering!$D$5)</f>
        <v>0</v>
      </c>
      <c r="AB36" s="45">
        <f>$Y36*SUM(Fasering!$D$5:$D$6)</f>
        <v>0</v>
      </c>
      <c r="AC36" s="45">
        <f>$Y36*SUM(Fasering!$D$5:$D$7)</f>
        <v>0</v>
      </c>
      <c r="AD36" s="45">
        <f>$Y36*SUM(Fasering!$D$5:$D$8)</f>
        <v>0</v>
      </c>
      <c r="AE36" s="45">
        <f>$Y36*SUM(Fasering!$D$5:$D$9)</f>
        <v>0</v>
      </c>
      <c r="AF36" s="45">
        <f>$Y36*SUM(Fasering!$D$5:$D$10)</f>
        <v>0</v>
      </c>
      <c r="AG36" s="55">
        <f>$Y36*SUM(Fasering!$D$5:$D$11)</f>
        <v>0</v>
      </c>
      <c r="AH36" s="5">
        <f>($AK$2+(I36+R36)*12*7.57%)*SUM(Fasering!$D$5)</f>
        <v>0</v>
      </c>
      <c r="AI36" s="9">
        <f>($AK$2+(J36+S36)*12*7.57%)*SUM(Fasering!$D$5:$D$6)</f>
        <v>564.42807838605222</v>
      </c>
      <c r="AJ36" s="9">
        <f>($AK$2+(K36+T36)*12*7.57%)*SUM(Fasering!$D$5:$D$7)</f>
        <v>979.91504360279509</v>
      </c>
      <c r="AK36" s="9">
        <f>($AK$2+(L36+U36)*12*7.57%)*SUM(Fasering!$D$5:$D$8)</f>
        <v>1462.2219868041673</v>
      </c>
      <c r="AL36" s="9">
        <f>($AK$2+(M36+V36)*12*7.57%)*SUM(Fasering!$D$5:$D$9)</f>
        <v>2011.348907990169</v>
      </c>
      <c r="AM36" s="9">
        <f>($AK$2+(N36+W36)*12*7.57%)*SUM(Fasering!$D$5:$D$10)</f>
        <v>2625.8362139787737</v>
      </c>
      <c r="AN36" s="86">
        <f>($AK$2+(O36+X36)*12*7.57%)*SUM(Fasering!$D$5:$D$11)</f>
        <v>3308.4528790274003</v>
      </c>
      <c r="AO36" s="5">
        <f>($AK$2+(I36+AA36)*12*7.57%)*SUM(Fasering!$D$5)</f>
        <v>0</v>
      </c>
      <c r="AP36" s="9">
        <f>($AK$2+(J36+AB36)*12*7.57%)*SUM(Fasering!$D$5:$D$6)</f>
        <v>564.42807838605222</v>
      </c>
      <c r="AQ36" s="9">
        <f>($AK$2+(K36+AC36)*12*7.57%)*SUM(Fasering!$D$5:$D$7)</f>
        <v>979.91504360279509</v>
      </c>
      <c r="AR36" s="9">
        <f>($AK$2+(L36+AD36)*12*7.57%)*SUM(Fasering!$D$5:$D$8)</f>
        <v>1462.2219868041673</v>
      </c>
      <c r="AS36" s="9">
        <f>($AK$2+(M36+AE36)*12*7.57%)*SUM(Fasering!$D$5:$D$9)</f>
        <v>2011.348907990169</v>
      </c>
      <c r="AT36" s="9">
        <f>($AK$2+(N36+AF36)*12*7.57%)*SUM(Fasering!$D$5:$D$10)</f>
        <v>2625.8362139787737</v>
      </c>
      <c r="AU36" s="86">
        <f>($AK$2+(O36+AG36)*12*7.57%)*SUM(Fasering!$D$5:$D$11)</f>
        <v>3308.4528790274003</v>
      </c>
    </row>
    <row r="37" spans="1:47" ht="15" x14ac:dyDescent="0.3">
      <c r="A37" s="35"/>
      <c r="B37" s="132"/>
      <c r="C37" s="133"/>
      <c r="D37" s="132"/>
      <c r="E37" s="133"/>
      <c r="F37" s="132"/>
      <c r="G37" s="133"/>
      <c r="H37" s="46"/>
      <c r="I37" s="46"/>
      <c r="J37" s="46"/>
      <c r="K37" s="46"/>
      <c r="L37" s="46"/>
      <c r="M37" s="46"/>
      <c r="N37" s="46"/>
      <c r="O37" s="52"/>
      <c r="P37" s="132"/>
      <c r="Q37" s="133"/>
      <c r="R37" s="46"/>
      <c r="S37" s="46"/>
      <c r="T37" s="46"/>
      <c r="U37" s="46"/>
      <c r="V37" s="46"/>
      <c r="W37" s="46"/>
      <c r="X37" s="52"/>
      <c r="Y37" s="132"/>
      <c r="Z37" s="133"/>
      <c r="AA37" s="51"/>
      <c r="AB37" s="46"/>
      <c r="AC37" s="46"/>
      <c r="AD37" s="46"/>
      <c r="AE37" s="46"/>
      <c r="AF37" s="46"/>
      <c r="AG37" s="52"/>
      <c r="AH37" s="87"/>
      <c r="AI37" s="88"/>
      <c r="AJ37" s="88"/>
      <c r="AK37" s="88"/>
      <c r="AL37" s="88"/>
      <c r="AM37" s="88"/>
      <c r="AN37" s="89"/>
      <c r="AO37" s="87"/>
      <c r="AP37" s="88"/>
      <c r="AQ37" s="88"/>
      <c r="AR37" s="88"/>
      <c r="AS37" s="88"/>
      <c r="AT37" s="88"/>
      <c r="AU37" s="89"/>
    </row>
    <row r="38" spans="1:47" ht="15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</row>
  </sheetData>
  <mergeCells count="169">
    <mergeCell ref="AH5:AN5"/>
    <mergeCell ref="AO5:AU5"/>
    <mergeCell ref="B7:C7"/>
    <mergeCell ref="D7:E7"/>
    <mergeCell ref="P7:Q7"/>
    <mergeCell ref="Y7:Z7"/>
    <mergeCell ref="B5:E5"/>
    <mergeCell ref="P5:Q5"/>
    <mergeCell ref="Y5:Z5"/>
    <mergeCell ref="B6:C6"/>
    <mergeCell ref="D6:E6"/>
    <mergeCell ref="F6:G6"/>
    <mergeCell ref="P6:Q6"/>
    <mergeCell ref="Y6:Z6"/>
    <mergeCell ref="R5:X5"/>
    <mergeCell ref="AA5:AG5"/>
    <mergeCell ref="F7:G7"/>
    <mergeCell ref="F5:G5"/>
    <mergeCell ref="H5:O5"/>
    <mergeCell ref="B9:C9"/>
    <mergeCell ref="D9:E9"/>
    <mergeCell ref="F9:G9"/>
    <mergeCell ref="P9:Q9"/>
    <mergeCell ref="Y9:Z9"/>
    <mergeCell ref="B8:C8"/>
    <mergeCell ref="D8:E8"/>
    <mergeCell ref="F8:G8"/>
    <mergeCell ref="P8:Q8"/>
    <mergeCell ref="Y8:Z8"/>
    <mergeCell ref="B11:C11"/>
    <mergeCell ref="D11:E11"/>
    <mergeCell ref="F11:G11"/>
    <mergeCell ref="P11:Q11"/>
    <mergeCell ref="Y11:Z11"/>
    <mergeCell ref="B10:C10"/>
    <mergeCell ref="D10:E10"/>
    <mergeCell ref="F10:G10"/>
    <mergeCell ref="P10:Q10"/>
    <mergeCell ref="Y10:Z10"/>
    <mergeCell ref="B13:C13"/>
    <mergeCell ref="D13:E13"/>
    <mergeCell ref="F13:G13"/>
    <mergeCell ref="P13:Q13"/>
    <mergeCell ref="Y13:Z13"/>
    <mergeCell ref="B12:C12"/>
    <mergeCell ref="D12:E12"/>
    <mergeCell ref="F12:G12"/>
    <mergeCell ref="P12:Q12"/>
    <mergeCell ref="Y12:Z12"/>
    <mergeCell ref="B15:C15"/>
    <mergeCell ref="D15:E15"/>
    <mergeCell ref="F15:G15"/>
    <mergeCell ref="P15:Q15"/>
    <mergeCell ref="Y15:Z15"/>
    <mergeCell ref="B14:C14"/>
    <mergeCell ref="D14:E14"/>
    <mergeCell ref="F14:G14"/>
    <mergeCell ref="P14:Q14"/>
    <mergeCell ref="Y14:Z14"/>
    <mergeCell ref="B17:C17"/>
    <mergeCell ref="D17:E17"/>
    <mergeCell ref="F17:G17"/>
    <mergeCell ref="P17:Q17"/>
    <mergeCell ref="Y17:Z17"/>
    <mergeCell ref="B16:C16"/>
    <mergeCell ref="D16:E16"/>
    <mergeCell ref="F16:G16"/>
    <mergeCell ref="P16:Q16"/>
    <mergeCell ref="Y16:Z16"/>
    <mergeCell ref="B19:C19"/>
    <mergeCell ref="D19:E19"/>
    <mergeCell ref="F19:G19"/>
    <mergeCell ref="P19:Q19"/>
    <mergeCell ref="Y19:Z19"/>
    <mergeCell ref="B18:C18"/>
    <mergeCell ref="D18:E18"/>
    <mergeCell ref="F18:G18"/>
    <mergeCell ref="P18:Q18"/>
    <mergeCell ref="Y18:Z18"/>
    <mergeCell ref="B21:C21"/>
    <mergeCell ref="D21:E21"/>
    <mergeCell ref="F21:G21"/>
    <mergeCell ref="P21:Q21"/>
    <mergeCell ref="Y21:Z21"/>
    <mergeCell ref="B20:C20"/>
    <mergeCell ref="D20:E20"/>
    <mergeCell ref="F20:G20"/>
    <mergeCell ref="P20:Q20"/>
    <mergeCell ref="Y20:Z20"/>
    <mergeCell ref="B23:C23"/>
    <mergeCell ref="D23:E23"/>
    <mergeCell ref="F23:G23"/>
    <mergeCell ref="P23:Q23"/>
    <mergeCell ref="Y23:Z23"/>
    <mergeCell ref="B22:C22"/>
    <mergeCell ref="D22:E22"/>
    <mergeCell ref="F22:G22"/>
    <mergeCell ref="P22:Q22"/>
    <mergeCell ref="Y22:Z22"/>
    <mergeCell ref="B25:C25"/>
    <mergeCell ref="D25:E25"/>
    <mergeCell ref="F25:G25"/>
    <mergeCell ref="P25:Q25"/>
    <mergeCell ref="Y25:Z25"/>
    <mergeCell ref="B24:C24"/>
    <mergeCell ref="D24:E24"/>
    <mergeCell ref="F24:G24"/>
    <mergeCell ref="P24:Q24"/>
    <mergeCell ref="Y24:Z24"/>
    <mergeCell ref="B27:C27"/>
    <mergeCell ref="D27:E27"/>
    <mergeCell ref="F27:G27"/>
    <mergeCell ref="P27:Q27"/>
    <mergeCell ref="Y27:Z27"/>
    <mergeCell ref="B26:C26"/>
    <mergeCell ref="D26:E26"/>
    <mergeCell ref="F26:G26"/>
    <mergeCell ref="P26:Q26"/>
    <mergeCell ref="Y26:Z26"/>
    <mergeCell ref="B29:C29"/>
    <mergeCell ref="D29:E29"/>
    <mergeCell ref="F29:G29"/>
    <mergeCell ref="P29:Q29"/>
    <mergeCell ref="Y29:Z29"/>
    <mergeCell ref="B28:C28"/>
    <mergeCell ref="D28:E28"/>
    <mergeCell ref="F28:G28"/>
    <mergeCell ref="P28:Q28"/>
    <mergeCell ref="Y28:Z28"/>
    <mergeCell ref="B31:C31"/>
    <mergeCell ref="D31:E31"/>
    <mergeCell ref="F31:G31"/>
    <mergeCell ref="P31:Q31"/>
    <mergeCell ref="Y31:Z31"/>
    <mergeCell ref="B30:C30"/>
    <mergeCell ref="D30:E30"/>
    <mergeCell ref="F30:G30"/>
    <mergeCell ref="P30:Q30"/>
    <mergeCell ref="Y30:Z30"/>
    <mergeCell ref="B33:C33"/>
    <mergeCell ref="D33:E33"/>
    <mergeCell ref="F33:G33"/>
    <mergeCell ref="P33:Q33"/>
    <mergeCell ref="Y33:Z33"/>
    <mergeCell ref="B32:C32"/>
    <mergeCell ref="D32:E32"/>
    <mergeCell ref="F32:G32"/>
    <mergeCell ref="P32:Q32"/>
    <mergeCell ref="Y32:Z32"/>
    <mergeCell ref="B37:C37"/>
    <mergeCell ref="D37:E37"/>
    <mergeCell ref="F37:G37"/>
    <mergeCell ref="P37:Q37"/>
    <mergeCell ref="Y37:Z37"/>
    <mergeCell ref="B36:C36"/>
    <mergeCell ref="D36:E36"/>
    <mergeCell ref="F36:G36"/>
    <mergeCell ref="P36:Q36"/>
    <mergeCell ref="Y36:Z36"/>
    <mergeCell ref="B35:C35"/>
    <mergeCell ref="D35:E35"/>
    <mergeCell ref="F35:G35"/>
    <mergeCell ref="P35:Q35"/>
    <mergeCell ref="Y35:Z35"/>
    <mergeCell ref="B34:C34"/>
    <mergeCell ref="D34:E34"/>
    <mergeCell ref="F34:G34"/>
    <mergeCell ref="P34:Q34"/>
    <mergeCell ref="Y34:Z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orientation="landscape" r:id="rId1"/>
  <headerFooter alignWithMargins="0"/>
  <colBreaks count="3" manualBreakCount="3">
    <brk id="15" max="36" man="1"/>
    <brk id="24" max="1048575" man="1"/>
    <brk id="3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zoomScale="80" zoomScaleNormal="80" workbookViewId="0"/>
  </sheetViews>
  <sheetFormatPr defaultRowHeight="12.75" x14ac:dyDescent="0.2"/>
  <cols>
    <col min="1" max="1" width="4.5" bestFit="1" customWidth="1"/>
    <col min="8" max="15" width="11.25" customWidth="1"/>
    <col min="18" max="24" width="11.25" customWidth="1"/>
    <col min="27" max="40" width="11.25" customWidth="1"/>
    <col min="41" max="47" width="11.375" customWidth="1"/>
  </cols>
  <sheetData>
    <row r="1" spans="1:47" ht="16.5" x14ac:dyDescent="0.3">
      <c r="A1" s="21" t="s">
        <v>71</v>
      </c>
      <c r="B1" s="21" t="s">
        <v>19</v>
      </c>
      <c r="C1" s="21" t="s">
        <v>125</v>
      </c>
      <c r="D1" s="21"/>
      <c r="E1" s="22"/>
      <c r="G1" s="21"/>
      <c r="H1" s="21"/>
      <c r="I1" s="21"/>
      <c r="J1" s="23"/>
      <c r="K1" s="23"/>
      <c r="L1" s="104">
        <f>D7</f>
        <v>43374</v>
      </c>
      <c r="M1" s="23"/>
      <c r="N1" s="23"/>
      <c r="O1" s="24" t="s">
        <v>72</v>
      </c>
      <c r="P1" s="23"/>
      <c r="Q1" s="23"/>
      <c r="R1" s="23"/>
      <c r="S1" s="23"/>
      <c r="AH1" s="80" t="str">
        <f>'L4'!$AH$2</f>
        <v>Berekening eindejaarspremie 2018:</v>
      </c>
    </row>
    <row r="2" spans="1:47" ht="15" x14ac:dyDescent="0.3">
      <c r="A2" s="24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P2" s="23"/>
      <c r="AH2" s="81" t="s">
        <v>94</v>
      </c>
      <c r="AK2" s="82">
        <f>'L4'!$AK$3</f>
        <v>135.36000000000001</v>
      </c>
    </row>
    <row r="3" spans="1:47" ht="15" x14ac:dyDescent="0.3">
      <c r="A3" s="24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 t="s">
        <v>21</v>
      </c>
      <c r="O3" s="71">
        <f>'L4'!O3</f>
        <v>1.3459000000000001</v>
      </c>
      <c r="P3" s="23"/>
      <c r="AH3" s="81" t="s">
        <v>49</v>
      </c>
      <c r="AJ3" s="82"/>
    </row>
    <row r="4" spans="1:47" ht="17.25" x14ac:dyDescent="0.35">
      <c r="A4" s="21"/>
      <c r="B4" s="21"/>
      <c r="C4" s="21"/>
      <c r="D4" s="21"/>
      <c r="E4" s="26"/>
      <c r="F4" s="27"/>
      <c r="G4" s="21"/>
      <c r="H4" s="21"/>
      <c r="I4" s="21"/>
      <c r="J4" s="21"/>
      <c r="K4" s="21"/>
      <c r="L4" s="21"/>
      <c r="M4" s="21"/>
      <c r="N4" s="21"/>
      <c r="O4" s="21"/>
      <c r="P4" s="21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</row>
    <row r="5" spans="1:47" ht="15" x14ac:dyDescent="0.3">
      <c r="A5" s="28"/>
      <c r="B5" s="138" t="s">
        <v>22</v>
      </c>
      <c r="C5" s="153"/>
      <c r="D5" s="153"/>
      <c r="E5" s="139"/>
      <c r="F5" s="138" t="s">
        <v>23</v>
      </c>
      <c r="G5" s="139"/>
      <c r="H5" s="150" t="s">
        <v>38</v>
      </c>
      <c r="I5" s="151"/>
      <c r="J5" s="151"/>
      <c r="K5" s="151"/>
      <c r="L5" s="151"/>
      <c r="M5" s="151"/>
      <c r="N5" s="151"/>
      <c r="O5" s="152"/>
      <c r="P5" s="138" t="s">
        <v>24</v>
      </c>
      <c r="Q5" s="141"/>
      <c r="R5" s="150" t="s">
        <v>39</v>
      </c>
      <c r="S5" s="151"/>
      <c r="T5" s="151"/>
      <c r="U5" s="151"/>
      <c r="V5" s="151"/>
      <c r="W5" s="151"/>
      <c r="X5" s="152"/>
      <c r="Y5" s="138" t="s">
        <v>25</v>
      </c>
      <c r="Z5" s="139"/>
      <c r="AA5" s="150" t="s">
        <v>40</v>
      </c>
      <c r="AB5" s="151"/>
      <c r="AC5" s="151"/>
      <c r="AD5" s="151"/>
      <c r="AE5" s="151"/>
      <c r="AF5" s="151"/>
      <c r="AG5" s="152"/>
      <c r="AH5" s="150" t="s">
        <v>101</v>
      </c>
      <c r="AI5" s="151"/>
      <c r="AJ5" s="151"/>
      <c r="AK5" s="151"/>
      <c r="AL5" s="151"/>
      <c r="AM5" s="151"/>
      <c r="AN5" s="152"/>
      <c r="AO5" s="150" t="s">
        <v>102</v>
      </c>
      <c r="AP5" s="151"/>
      <c r="AQ5" s="151"/>
      <c r="AR5" s="151"/>
      <c r="AS5" s="151"/>
      <c r="AT5" s="151"/>
      <c r="AU5" s="152"/>
    </row>
    <row r="6" spans="1:47" ht="15" x14ac:dyDescent="0.3">
      <c r="A6" s="32"/>
      <c r="B6" s="154">
        <v>1</v>
      </c>
      <c r="C6" s="155"/>
      <c r="D6" s="154"/>
      <c r="E6" s="155"/>
      <c r="F6" s="154"/>
      <c r="G6" s="155"/>
      <c r="H6" s="43" t="s">
        <v>107</v>
      </c>
      <c r="I6" s="43" t="s">
        <v>108</v>
      </c>
      <c r="J6" s="43" t="s">
        <v>32</v>
      </c>
      <c r="K6" s="43" t="s">
        <v>33</v>
      </c>
      <c r="L6" s="43" t="s">
        <v>34</v>
      </c>
      <c r="M6" s="43" t="s">
        <v>35</v>
      </c>
      <c r="N6" s="43" t="s">
        <v>36</v>
      </c>
      <c r="O6" s="108" t="s">
        <v>37</v>
      </c>
      <c r="P6" s="154"/>
      <c r="Q6" s="155"/>
      <c r="R6" s="43" t="s">
        <v>109</v>
      </c>
      <c r="S6" s="43" t="s">
        <v>32</v>
      </c>
      <c r="T6" s="43" t="s">
        <v>33</v>
      </c>
      <c r="U6" s="43" t="s">
        <v>34</v>
      </c>
      <c r="V6" s="43" t="s">
        <v>35</v>
      </c>
      <c r="W6" s="43" t="s">
        <v>36</v>
      </c>
      <c r="X6" s="108" t="s">
        <v>37</v>
      </c>
      <c r="Y6" s="156" t="s">
        <v>27</v>
      </c>
      <c r="Z6" s="155"/>
      <c r="AA6" s="43" t="s">
        <v>109</v>
      </c>
      <c r="AB6" s="43" t="s">
        <v>32</v>
      </c>
      <c r="AC6" s="43" t="s">
        <v>33</v>
      </c>
      <c r="AD6" s="43" t="s">
        <v>34</v>
      </c>
      <c r="AE6" s="43" t="s">
        <v>35</v>
      </c>
      <c r="AF6" s="43" t="s">
        <v>36</v>
      </c>
      <c r="AG6" s="108" t="s">
        <v>37</v>
      </c>
      <c r="AH6" s="43" t="s">
        <v>109</v>
      </c>
      <c r="AI6" s="43" t="s">
        <v>32</v>
      </c>
      <c r="AJ6" s="43" t="s">
        <v>33</v>
      </c>
      <c r="AK6" s="43" t="s">
        <v>34</v>
      </c>
      <c r="AL6" s="43" t="s">
        <v>35</v>
      </c>
      <c r="AM6" s="43" t="s">
        <v>36</v>
      </c>
      <c r="AN6" s="108" t="s">
        <v>37</v>
      </c>
      <c r="AO6" s="43" t="s">
        <v>109</v>
      </c>
      <c r="AP6" s="43" t="s">
        <v>32</v>
      </c>
      <c r="AQ6" s="43" t="s">
        <v>33</v>
      </c>
      <c r="AR6" s="43" t="s">
        <v>34</v>
      </c>
      <c r="AS6" s="43" t="s">
        <v>35</v>
      </c>
      <c r="AT6" s="43" t="s">
        <v>36</v>
      </c>
      <c r="AU6" s="108" t="s">
        <v>37</v>
      </c>
    </row>
    <row r="7" spans="1:47" ht="15" x14ac:dyDescent="0.3">
      <c r="A7" s="32"/>
      <c r="B7" s="142" t="s">
        <v>30</v>
      </c>
      <c r="C7" s="143"/>
      <c r="D7" s="148">
        <f>'L4'!$D$8</f>
        <v>43374</v>
      </c>
      <c r="E7" s="147"/>
      <c r="F7" s="148">
        <f>D7</f>
        <v>43374</v>
      </c>
      <c r="G7" s="149"/>
      <c r="H7" s="47"/>
      <c r="I7" s="47" t="s">
        <v>103</v>
      </c>
      <c r="J7" s="47" t="s">
        <v>104</v>
      </c>
      <c r="K7" s="47" t="s">
        <v>105</v>
      </c>
      <c r="L7" s="47" t="s">
        <v>105</v>
      </c>
      <c r="M7" s="47" t="s">
        <v>105</v>
      </c>
      <c r="N7" s="47" t="s">
        <v>106</v>
      </c>
      <c r="O7" s="53" t="s">
        <v>105</v>
      </c>
      <c r="P7" s="146"/>
      <c r="Q7" s="147"/>
      <c r="R7" s="47" t="s">
        <v>103</v>
      </c>
      <c r="S7" s="47" t="s">
        <v>104</v>
      </c>
      <c r="T7" s="47" t="s">
        <v>105</v>
      </c>
      <c r="U7" s="47" t="s">
        <v>105</v>
      </c>
      <c r="V7" s="47" t="s">
        <v>105</v>
      </c>
      <c r="W7" s="47" t="s">
        <v>106</v>
      </c>
      <c r="X7" s="53" t="s">
        <v>105</v>
      </c>
      <c r="Y7" s="146"/>
      <c r="Z7" s="147"/>
      <c r="AA7" s="47" t="s">
        <v>103</v>
      </c>
      <c r="AB7" s="47" t="s">
        <v>104</v>
      </c>
      <c r="AC7" s="47" t="s">
        <v>105</v>
      </c>
      <c r="AD7" s="47" t="s">
        <v>105</v>
      </c>
      <c r="AE7" s="47" t="s">
        <v>105</v>
      </c>
      <c r="AF7" s="47" t="s">
        <v>106</v>
      </c>
      <c r="AG7" s="53" t="s">
        <v>105</v>
      </c>
      <c r="AH7" s="47" t="s">
        <v>103</v>
      </c>
      <c r="AI7" s="47" t="s">
        <v>104</v>
      </c>
      <c r="AJ7" s="47" t="s">
        <v>105</v>
      </c>
      <c r="AK7" s="47" t="s">
        <v>105</v>
      </c>
      <c r="AL7" s="47" t="s">
        <v>105</v>
      </c>
      <c r="AM7" s="47" t="s">
        <v>106</v>
      </c>
      <c r="AN7" s="53" t="s">
        <v>105</v>
      </c>
      <c r="AO7" s="47" t="s">
        <v>103</v>
      </c>
      <c r="AP7" s="47" t="s">
        <v>104</v>
      </c>
      <c r="AQ7" s="47" t="s">
        <v>105</v>
      </c>
      <c r="AR7" s="47" t="s">
        <v>105</v>
      </c>
      <c r="AS7" s="47" t="s">
        <v>105</v>
      </c>
      <c r="AT7" s="47" t="s">
        <v>106</v>
      </c>
      <c r="AU7" s="53" t="s">
        <v>105</v>
      </c>
    </row>
    <row r="8" spans="1:47" ht="15" x14ac:dyDescent="0.3">
      <c r="A8" s="32"/>
      <c r="B8" s="138"/>
      <c r="C8" s="139"/>
      <c r="D8" s="140"/>
      <c r="E8" s="141"/>
      <c r="F8" s="140"/>
      <c r="G8" s="141"/>
      <c r="H8" s="44"/>
      <c r="I8" s="44"/>
      <c r="J8" s="44"/>
      <c r="K8" s="44"/>
      <c r="L8" s="44"/>
      <c r="M8" s="44"/>
      <c r="N8" s="44"/>
      <c r="O8" s="78"/>
      <c r="P8" s="140"/>
      <c r="Q8" s="141"/>
      <c r="R8" s="44"/>
      <c r="S8" s="44"/>
      <c r="T8" s="44"/>
      <c r="U8" s="44"/>
      <c r="V8" s="44"/>
      <c r="W8" s="44"/>
      <c r="X8" s="78"/>
      <c r="Y8" s="140"/>
      <c r="Z8" s="141"/>
      <c r="AA8" s="77"/>
      <c r="AB8" s="44"/>
      <c r="AC8" s="44"/>
      <c r="AD8" s="44"/>
      <c r="AE8" s="44"/>
      <c r="AF8" s="44"/>
      <c r="AG8" s="78"/>
      <c r="AH8" s="83"/>
      <c r="AI8" s="84"/>
      <c r="AJ8" s="84"/>
      <c r="AK8" s="84"/>
      <c r="AL8" s="84"/>
      <c r="AM8" s="84"/>
      <c r="AN8" s="85"/>
      <c r="AO8" s="83"/>
      <c r="AP8" s="84"/>
      <c r="AQ8" s="84"/>
      <c r="AR8" s="84"/>
      <c r="AS8" s="84"/>
      <c r="AT8" s="84"/>
      <c r="AU8" s="85"/>
    </row>
    <row r="9" spans="1:47" ht="15" x14ac:dyDescent="0.3">
      <c r="A9" s="32">
        <v>0</v>
      </c>
      <c r="B9" s="129">
        <v>20228.900000000001</v>
      </c>
      <c r="C9" s="130"/>
      <c r="D9" s="129">
        <f t="shared" ref="D9:D36" si="0">B9*$O$3</f>
        <v>27226.076510000003</v>
      </c>
      <c r="E9" s="131">
        <f t="shared" ref="E9:E36" si="1">D9/40.3399</f>
        <v>674.91680718097973</v>
      </c>
      <c r="F9" s="129">
        <f t="shared" ref="F9:F36" si="2">B9/12*$O$3</f>
        <v>2268.839709166667</v>
      </c>
      <c r="G9" s="131">
        <f t="shared" ref="G9:G36" si="3">F9/40.3399</f>
        <v>56.243067265081642</v>
      </c>
      <c r="H9" s="45">
        <f>'L4'!$H$10</f>
        <v>1707.89</v>
      </c>
      <c r="I9" s="45">
        <f>GEW!$E$12+($F9-GEW!$E$12)*SUM(Fasering!$D$5)</f>
        <v>1821.9627753333334</v>
      </c>
      <c r="J9" s="45">
        <f>GEW!$E$12+($F9-GEW!$E$12)*SUM(Fasering!$D$5:$D$6)</f>
        <v>1937.5089254510121</v>
      </c>
      <c r="K9" s="45">
        <f>GEW!$E$12+($F9-GEW!$E$12)*SUM(Fasering!$D$5:$D$7)</f>
        <v>2003.8048890173388</v>
      </c>
      <c r="L9" s="45">
        <f>GEW!$E$12+($F9-GEW!$E$12)*SUM(Fasering!$D$5:$D$8)</f>
        <v>2070.1008525836655</v>
      </c>
      <c r="M9" s="45">
        <f>GEW!$E$12+($F9-GEW!$E$12)*SUM(Fasering!$D$5:$D$9)</f>
        <v>2136.396816149992</v>
      </c>
      <c r="N9" s="45">
        <f>GEW!$E$12+($F9-GEW!$E$12)*SUM(Fasering!$D$5:$D$10)</f>
        <v>2202.5437456003406</v>
      </c>
      <c r="O9" s="75">
        <f>GEW!$E$12+($F9-GEW!$E$12)*SUM(Fasering!$D$5:$D$11)</f>
        <v>2268.839709166667</v>
      </c>
      <c r="P9" s="129">
        <f t="shared" ref="P9:P36" si="4">((B9&lt;19968.2)*913.03+(B9&gt;19968.2)*(B9&lt;20424.71)*(20424.71-B9+456.51)+(B9&gt;20424.71)*(B9&lt;22659.62)*456.51+(B9&gt;22659.62)*(B9&lt;23116.13)*(23116.13-B9))/12*$O$3</f>
        <v>73.16312399999974</v>
      </c>
      <c r="Q9" s="131">
        <f t="shared" ref="Q9:Q36" si="5">P9/40.3399</f>
        <v>1.8136664691781521</v>
      </c>
      <c r="R9" s="45">
        <f>$P9*SUM(Fasering!$D$5)</f>
        <v>0</v>
      </c>
      <c r="S9" s="45">
        <f>$P9*SUM(Fasering!$D$5:$D$6)</f>
        <v>18.917327498347014</v>
      </c>
      <c r="T9" s="45">
        <f>$P9*SUM(Fasering!$D$5:$D$7)</f>
        <v>29.771366800611869</v>
      </c>
      <c r="U9" s="45">
        <f>$P9*SUM(Fasering!$D$5:$D$8)</f>
        <v>40.625406102876724</v>
      </c>
      <c r="V9" s="45">
        <f>$P9*SUM(Fasering!$D$5:$D$9)</f>
        <v>51.479445405141583</v>
      </c>
      <c r="W9" s="45">
        <f>$P9*SUM(Fasering!$D$5:$D$10)</f>
        <v>62.309084697734896</v>
      </c>
      <c r="X9" s="75">
        <f>$P9*SUM(Fasering!$D$5:$D$11)</f>
        <v>73.16312399999974</v>
      </c>
      <c r="Y9" s="129">
        <f t="shared" ref="Y9:Y36" si="6">((B9&lt;19968.2)*456.51+(B9&gt;19968.2)*(B9&lt;20196.46)*(20196.46-B9+228.26)+(B9&gt;20196.46)*(B9&lt;22659.62)*228.26+(B9&gt;22659.62)*(B9&lt;22887.88)*(22887.88-B9))/12*$O$3</f>
        <v>25.601261166666667</v>
      </c>
      <c r="Z9" s="131">
        <f t="shared" ref="Z9:Z36" si="7">Y9/40.3399</f>
        <v>0.63463868692452552</v>
      </c>
      <c r="AA9" s="74">
        <f>$Y9*SUM(Fasering!$D$5)</f>
        <v>0</v>
      </c>
      <c r="AB9" s="45">
        <f>$Y9*SUM(Fasering!$D$5:$D$6)</f>
        <v>6.6195566206351257</v>
      </c>
      <c r="AC9" s="45">
        <f>$Y9*SUM(Fasering!$D$5:$D$7)</f>
        <v>10.41760514150676</v>
      </c>
      <c r="AD9" s="45">
        <f>$Y9*SUM(Fasering!$D$5:$D$8)</f>
        <v>14.215653662378395</v>
      </c>
      <c r="AE9" s="45">
        <f>$Y9*SUM(Fasering!$D$5:$D$9)</f>
        <v>18.013702183250029</v>
      </c>
      <c r="AF9" s="45">
        <f>$Y9*SUM(Fasering!$D$5:$D$10)</f>
        <v>21.803212645795035</v>
      </c>
      <c r="AG9" s="75">
        <f>$Y9*SUM(Fasering!$D$5:$D$11)</f>
        <v>25.601261166666667</v>
      </c>
      <c r="AH9" s="5">
        <f>($AK$2+(I9+R9)*12*7.57%)*SUM(Fasering!$D$5)</f>
        <v>0</v>
      </c>
      <c r="AI9" s="9">
        <f>($AK$2+(J9+S9)*12*7.57%)*SUM(Fasering!$D$5:$D$6)</f>
        <v>494.52312861778893</v>
      </c>
      <c r="AJ9" s="9">
        <f>($AK$2+(K9+T9)*12*7.57%)*SUM(Fasering!$D$5:$D$7)</f>
        <v>806.77962946317609</v>
      </c>
      <c r="AK9" s="9">
        <f>($AK$2+(L9+U9)*12*7.57%)*SUM(Fasering!$D$5:$D$8)</f>
        <v>1139.8303302923355</v>
      </c>
      <c r="AL9" s="9">
        <f>($AK$2+(M9+V9)*12*7.57%)*SUM(Fasering!$D$5:$D$9)</f>
        <v>1493.6752311052669</v>
      </c>
      <c r="AM9" s="9">
        <f>($AK$2+(N9+W9)*12*7.57%)*SUM(Fasering!$D$5:$D$10)</f>
        <v>1867.4488184774407</v>
      </c>
      <c r="AN9" s="86">
        <f>($AK$2+(O9+X9)*12*7.57%)*SUM(Fasering!$D$5:$D$11)</f>
        <v>2262.8353736486001</v>
      </c>
      <c r="AO9" s="5">
        <f>($AK$2+(I9+AA9)*12*7.57%)*SUM(Fasering!$D$5)</f>
        <v>0</v>
      </c>
      <c r="AP9" s="9">
        <f>($AK$2+(J9+AB9)*12*7.57%)*SUM(Fasering!$D$5:$D$6)</f>
        <v>491.63463731537809</v>
      </c>
      <c r="AQ9" s="9">
        <f>($AK$2+(K9+AC9)*12*7.57%)*SUM(Fasering!$D$5:$D$7)</f>
        <v>799.62562764299844</v>
      </c>
      <c r="AR9" s="9">
        <f>($AK$2+(L9+AD9)*12*7.57%)*SUM(Fasering!$D$5:$D$8)</f>
        <v>1126.5090204438729</v>
      </c>
      <c r="AS9" s="9">
        <f>($AK$2+(M9+AE9)*12*7.57%)*SUM(Fasering!$D$5:$D$9)</f>
        <v>1472.2848157180015</v>
      </c>
      <c r="AT9" s="9">
        <f>($AK$2+(N9+AF9)*12*7.57%)*SUM(Fasering!$D$5:$D$10)</f>
        <v>1836.1120475760172</v>
      </c>
      <c r="AU9" s="86">
        <f>($AK$2+(O9+AG9)*12*7.57%)*SUM(Fasering!$D$5:$D$11)</f>
        <v>2219.6301774508006</v>
      </c>
    </row>
    <row r="10" spans="1:47" ht="15" x14ac:dyDescent="0.3">
      <c r="A10" s="32">
        <f t="shared" ref="A10:A36" si="8">+A9+1</f>
        <v>1</v>
      </c>
      <c r="B10" s="129">
        <v>20614.2</v>
      </c>
      <c r="C10" s="130"/>
      <c r="D10" s="129">
        <f t="shared" si="0"/>
        <v>27744.651780000004</v>
      </c>
      <c r="E10" s="131">
        <f t="shared" si="1"/>
        <v>687.77195233503312</v>
      </c>
      <c r="F10" s="129">
        <f t="shared" si="2"/>
        <v>2312.0543150000003</v>
      </c>
      <c r="G10" s="131">
        <f t="shared" si="3"/>
        <v>57.31432936125276</v>
      </c>
      <c r="H10" s="45">
        <f>'L4'!$H$10</f>
        <v>1707.89</v>
      </c>
      <c r="I10" s="45">
        <f>GEW!$E$12+($F10-GEW!$E$12)*SUM(Fasering!$D$5)</f>
        <v>1821.9627753333334</v>
      </c>
      <c r="J10" s="45">
        <f>GEW!$E$12+($F10-GEW!$E$12)*SUM(Fasering!$D$5:$D$6)</f>
        <v>1948.6826535064347</v>
      </c>
      <c r="K10" s="45">
        <f>GEW!$E$12+($F10-GEW!$E$12)*SUM(Fasering!$D$5:$D$7)</f>
        <v>2021.3896750552892</v>
      </c>
      <c r="L10" s="45">
        <f>GEW!$E$12+($F10-GEW!$E$12)*SUM(Fasering!$D$5:$D$8)</f>
        <v>2094.0966966041437</v>
      </c>
      <c r="M10" s="45">
        <f>GEW!$E$12+($F10-GEW!$E$12)*SUM(Fasering!$D$5:$D$9)</f>
        <v>2166.803718152998</v>
      </c>
      <c r="N10" s="45">
        <f>GEW!$E$12+($F10-GEW!$E$12)*SUM(Fasering!$D$5:$D$10)</f>
        <v>2239.347293451146</v>
      </c>
      <c r="O10" s="75">
        <f>GEW!$E$12+($F10-GEW!$E$12)*SUM(Fasering!$D$5:$D$11)</f>
        <v>2312.0543150000003</v>
      </c>
      <c r="P10" s="129">
        <f t="shared" si="4"/>
        <v>51.201400749999998</v>
      </c>
      <c r="Q10" s="131">
        <f t="shared" si="5"/>
        <v>1.2692495705244682</v>
      </c>
      <c r="R10" s="45">
        <f>$P10*SUM(Fasering!$D$5)</f>
        <v>0</v>
      </c>
      <c r="S10" s="45">
        <f>$P10*SUM(Fasering!$D$5:$D$6)</f>
        <v>13.238823240542105</v>
      </c>
      <c r="T10" s="45">
        <f>$P10*SUM(Fasering!$D$5:$D$7)</f>
        <v>20.834753890954396</v>
      </c>
      <c r="U10" s="45">
        <f>$P10*SUM(Fasering!$D$5:$D$8)</f>
        <v>28.430684541366688</v>
      </c>
      <c r="V10" s="45">
        <f>$P10*SUM(Fasering!$D$5:$D$9)</f>
        <v>36.02661519177898</v>
      </c>
      <c r="W10" s="45">
        <f>$P10*SUM(Fasering!$D$5:$D$10)</f>
        <v>43.605470099587713</v>
      </c>
      <c r="X10" s="75">
        <f>$P10*SUM(Fasering!$D$5:$D$11)</f>
        <v>51.201400749999998</v>
      </c>
      <c r="Y10" s="129">
        <f t="shared" si="6"/>
        <v>25.601261166666667</v>
      </c>
      <c r="Z10" s="131">
        <f t="shared" si="7"/>
        <v>0.63463868692452552</v>
      </c>
      <c r="AA10" s="74">
        <f>$Y10*SUM(Fasering!$D$5)</f>
        <v>0</v>
      </c>
      <c r="AB10" s="45">
        <f>$Y10*SUM(Fasering!$D$5:$D$6)</f>
        <v>6.6195566206351257</v>
      </c>
      <c r="AC10" s="45">
        <f>$Y10*SUM(Fasering!$D$5:$D$7)</f>
        <v>10.41760514150676</v>
      </c>
      <c r="AD10" s="45">
        <f>$Y10*SUM(Fasering!$D$5:$D$8)</f>
        <v>14.215653662378395</v>
      </c>
      <c r="AE10" s="45">
        <f>$Y10*SUM(Fasering!$D$5:$D$9)</f>
        <v>18.013702183250029</v>
      </c>
      <c r="AF10" s="45">
        <f>$Y10*SUM(Fasering!$D$5:$D$10)</f>
        <v>21.803212645795035</v>
      </c>
      <c r="AG10" s="75">
        <f>$Y10*SUM(Fasering!$D$5:$D$11)</f>
        <v>25.601261166666667</v>
      </c>
      <c r="AH10" s="5">
        <f>($AK$2+(I10+R10)*12*7.57%)*SUM(Fasering!$D$5)</f>
        <v>0</v>
      </c>
      <c r="AI10" s="9">
        <f>($AK$2+(J10+S10)*12*7.57%)*SUM(Fasering!$D$5:$D$6)</f>
        <v>495.81384270752585</v>
      </c>
      <c r="AJ10" s="9">
        <f>($AK$2+(K10+T10)*12*7.57%)*SUM(Fasering!$D$5:$D$7)</f>
        <v>809.97637474663964</v>
      </c>
      <c r="AK10" s="9">
        <f>($AK$2+(L10+U10)*12*7.57%)*SUM(Fasering!$D$5:$D$8)</f>
        <v>1145.7829195560839</v>
      </c>
      <c r="AL10" s="9">
        <f>($AK$2+(M10+V10)*12*7.57%)*SUM(Fasering!$D$5:$D$9)</f>
        <v>1503.2334771358589</v>
      </c>
      <c r="AM10" s="9">
        <f>($AK$2+(N10+W10)*12*7.57%)*SUM(Fasering!$D$5:$D$10)</f>
        <v>1881.4515650654494</v>
      </c>
      <c r="AN10" s="86">
        <f>($AK$2+(O10+X10)*12*7.57%)*SUM(Fasering!$D$5:$D$11)</f>
        <v>2282.1414921873006</v>
      </c>
      <c r="AO10" s="5">
        <f>($AK$2+(I10+AA10)*12*7.57%)*SUM(Fasering!$D$5)</f>
        <v>0</v>
      </c>
      <c r="AP10" s="9">
        <f>($AK$2+(J10+AB10)*12*7.57%)*SUM(Fasering!$D$5:$D$6)</f>
        <v>494.25911427340031</v>
      </c>
      <c r="AQ10" s="9">
        <f>($AK$2+(K10+AC10)*12*7.57%)*SUM(Fasering!$D$5:$D$7)</f>
        <v>806.12573824365518</v>
      </c>
      <c r="AR10" s="9">
        <f>($AK$2+(L10+AD10)*12*7.57%)*SUM(Fasering!$D$5:$D$8)</f>
        <v>1138.6127337972016</v>
      </c>
      <c r="AS10" s="9">
        <f>($AK$2+(M10+AE10)*12*7.57%)*SUM(Fasering!$D$5:$D$9)</f>
        <v>1491.7201009340399</v>
      </c>
      <c r="AT10" s="9">
        <f>($AK$2+(N10+AF10)*12*7.57%)*SUM(Fasering!$D$5:$D$10)</f>
        <v>1864.5845699273793</v>
      </c>
      <c r="AU10" s="86">
        <f>($AK$2+(O10+AG10)*12*7.57%)*SUM(Fasering!$D$5:$D$11)</f>
        <v>2258.8863253898003</v>
      </c>
    </row>
    <row r="11" spans="1:47" ht="15" x14ac:dyDescent="0.3">
      <c r="A11" s="32">
        <f t="shared" si="8"/>
        <v>2</v>
      </c>
      <c r="B11" s="129">
        <v>21206.19</v>
      </c>
      <c r="C11" s="130"/>
      <c r="D11" s="129">
        <f t="shared" si="0"/>
        <v>28541.411121000001</v>
      </c>
      <c r="E11" s="131">
        <f t="shared" si="1"/>
        <v>707.52310047868241</v>
      </c>
      <c r="F11" s="129">
        <f t="shared" si="2"/>
        <v>2378.4509267500002</v>
      </c>
      <c r="G11" s="131">
        <f t="shared" si="3"/>
        <v>58.960258373223539</v>
      </c>
      <c r="H11" s="45">
        <f>'L4'!$H$10</f>
        <v>1707.89</v>
      </c>
      <c r="I11" s="45">
        <f>GEW!$E$12+($F11-GEW!$E$12)*SUM(Fasering!$D$5)</f>
        <v>1821.9627753333334</v>
      </c>
      <c r="J11" s="45">
        <f>GEW!$E$12+($F11-GEW!$E$12)*SUM(Fasering!$D$5:$D$6)</f>
        <v>1965.8504066118835</v>
      </c>
      <c r="K11" s="45">
        <f>GEW!$E$12+($F11-GEW!$E$12)*SUM(Fasering!$D$5:$D$7)</f>
        <v>2048.4076285632214</v>
      </c>
      <c r="L11" s="45">
        <f>GEW!$E$12+($F11-GEW!$E$12)*SUM(Fasering!$D$5:$D$8)</f>
        <v>2130.9648505145587</v>
      </c>
      <c r="M11" s="45">
        <f>GEW!$E$12+($F11-GEW!$E$12)*SUM(Fasering!$D$5:$D$9)</f>
        <v>2213.5220724658966</v>
      </c>
      <c r="N11" s="45">
        <f>GEW!$E$12+($F11-GEW!$E$12)*SUM(Fasering!$D$5:$D$10)</f>
        <v>2295.8937047986628</v>
      </c>
      <c r="O11" s="75">
        <f>GEW!$E$12+($F11-GEW!$E$12)*SUM(Fasering!$D$5:$D$11)</f>
        <v>2378.4509267500002</v>
      </c>
      <c r="P11" s="129">
        <f t="shared" si="4"/>
        <v>51.201400749999998</v>
      </c>
      <c r="Q11" s="131">
        <f t="shared" si="5"/>
        <v>1.2692495705244682</v>
      </c>
      <c r="R11" s="45">
        <f>$P11*SUM(Fasering!$D$5)</f>
        <v>0</v>
      </c>
      <c r="S11" s="45">
        <f>$P11*SUM(Fasering!$D$5:$D$6)</f>
        <v>13.238823240542105</v>
      </c>
      <c r="T11" s="45">
        <f>$P11*SUM(Fasering!$D$5:$D$7)</f>
        <v>20.834753890954396</v>
      </c>
      <c r="U11" s="45">
        <f>$P11*SUM(Fasering!$D$5:$D$8)</f>
        <v>28.430684541366688</v>
      </c>
      <c r="V11" s="45">
        <f>$P11*SUM(Fasering!$D$5:$D$9)</f>
        <v>36.02661519177898</v>
      </c>
      <c r="W11" s="45">
        <f>$P11*SUM(Fasering!$D$5:$D$10)</f>
        <v>43.605470099587713</v>
      </c>
      <c r="X11" s="75">
        <f>$P11*SUM(Fasering!$D$5:$D$11)</f>
        <v>51.201400749999998</v>
      </c>
      <c r="Y11" s="129">
        <f t="shared" si="6"/>
        <v>25.601261166666667</v>
      </c>
      <c r="Z11" s="131">
        <f t="shared" si="7"/>
        <v>0.63463868692452552</v>
      </c>
      <c r="AA11" s="74">
        <f>$Y11*SUM(Fasering!$D$5)</f>
        <v>0</v>
      </c>
      <c r="AB11" s="45">
        <f>$Y11*SUM(Fasering!$D$5:$D$6)</f>
        <v>6.6195566206351257</v>
      </c>
      <c r="AC11" s="45">
        <f>$Y11*SUM(Fasering!$D$5:$D$7)</f>
        <v>10.41760514150676</v>
      </c>
      <c r="AD11" s="45">
        <f>$Y11*SUM(Fasering!$D$5:$D$8)</f>
        <v>14.215653662378395</v>
      </c>
      <c r="AE11" s="45">
        <f>$Y11*SUM(Fasering!$D$5:$D$9)</f>
        <v>18.013702183250029</v>
      </c>
      <c r="AF11" s="45">
        <f>$Y11*SUM(Fasering!$D$5:$D$10)</f>
        <v>21.803212645795035</v>
      </c>
      <c r="AG11" s="75">
        <f>$Y11*SUM(Fasering!$D$5:$D$11)</f>
        <v>25.601261166666667</v>
      </c>
      <c r="AH11" s="5">
        <f>($AK$2+(I11+R11)*12*7.57%)*SUM(Fasering!$D$5)</f>
        <v>0</v>
      </c>
      <c r="AI11" s="9">
        <f>($AK$2+(J11+S11)*12*7.57%)*SUM(Fasering!$D$5:$D$6)</f>
        <v>499.84619182348615</v>
      </c>
      <c r="AJ11" s="9">
        <f>($AK$2+(K11+T11)*12*7.57%)*SUM(Fasering!$D$5:$D$7)</f>
        <v>819.96339907698666</v>
      </c>
      <c r="AK11" s="9">
        <f>($AK$2+(L11+U11)*12*7.57%)*SUM(Fasering!$D$5:$D$8)</f>
        <v>1164.3795384713112</v>
      </c>
      <c r="AL11" s="9">
        <f>($AK$2+(M11+V11)*12*7.57%)*SUM(Fasering!$D$5:$D$9)</f>
        <v>1533.0946100064602</v>
      </c>
      <c r="AM11" s="9">
        <f>($AK$2+(N11+W11)*12*7.57%)*SUM(Fasering!$D$5:$D$10)</f>
        <v>1925.1978627731651</v>
      </c>
      <c r="AN11" s="86">
        <f>($AK$2+(O11+X11)*12*7.57%)*SUM(Fasering!$D$5:$D$11)</f>
        <v>2342.4561743010008</v>
      </c>
      <c r="AO11" s="5">
        <f>($AK$2+(I11+AA11)*12*7.57%)*SUM(Fasering!$D$5)</f>
        <v>0</v>
      </c>
      <c r="AP11" s="9">
        <f>($AK$2+(J11+AB11)*12*7.57%)*SUM(Fasering!$D$5:$D$6)</f>
        <v>498.29146338936062</v>
      </c>
      <c r="AQ11" s="9">
        <f>($AK$2+(K11+AC11)*12*7.57%)*SUM(Fasering!$D$5:$D$7)</f>
        <v>816.11276257400232</v>
      </c>
      <c r="AR11" s="9">
        <f>($AK$2+(L11+AD11)*12*7.57%)*SUM(Fasering!$D$5:$D$8)</f>
        <v>1157.2093527124291</v>
      </c>
      <c r="AS11" s="9">
        <f>($AK$2+(M11+AE11)*12*7.57%)*SUM(Fasering!$D$5:$D$9)</f>
        <v>1521.5812338046417</v>
      </c>
      <c r="AT11" s="9">
        <f>($AK$2+(N11+AF11)*12*7.57%)*SUM(Fasering!$D$5:$D$10)</f>
        <v>1908.3308676350946</v>
      </c>
      <c r="AU11" s="86">
        <f>($AK$2+(O11+AG11)*12*7.57%)*SUM(Fasering!$D$5:$D$11)</f>
        <v>2319.2010075035005</v>
      </c>
    </row>
    <row r="12" spans="1:47" ht="15" x14ac:dyDescent="0.3">
      <c r="A12" s="32">
        <f t="shared" si="8"/>
        <v>3</v>
      </c>
      <c r="B12" s="129">
        <v>22005.19</v>
      </c>
      <c r="C12" s="130"/>
      <c r="D12" s="129">
        <f t="shared" si="0"/>
        <v>29616.785221000002</v>
      </c>
      <c r="E12" s="131">
        <f t="shared" si="1"/>
        <v>734.1809280885675</v>
      </c>
      <c r="F12" s="129">
        <f t="shared" si="2"/>
        <v>2468.0654350833333</v>
      </c>
      <c r="G12" s="131">
        <f t="shared" si="3"/>
        <v>61.181744007380615</v>
      </c>
      <c r="H12" s="45">
        <f>'L4'!$H$10</f>
        <v>1707.89</v>
      </c>
      <c r="I12" s="45">
        <f>GEW!$E$12+($F12-GEW!$E$12)*SUM(Fasering!$D$5)</f>
        <v>1821.9627753333334</v>
      </c>
      <c r="J12" s="45">
        <f>GEW!$E$12+($F12-GEW!$E$12)*SUM(Fasering!$D$5:$D$6)</f>
        <v>1989.0214647906598</v>
      </c>
      <c r="K12" s="45">
        <f>GEW!$E$12+($F12-GEW!$E$12)*SUM(Fasering!$D$5:$D$7)</f>
        <v>2084.8733540870271</v>
      </c>
      <c r="L12" s="45">
        <f>GEW!$E$12+($F12-GEW!$E$12)*SUM(Fasering!$D$5:$D$8)</f>
        <v>2180.7252433833942</v>
      </c>
      <c r="M12" s="45">
        <f>GEW!$E$12+($F12-GEW!$E$12)*SUM(Fasering!$D$5:$D$9)</f>
        <v>2276.5771326797612</v>
      </c>
      <c r="N12" s="45">
        <f>GEW!$E$12+($F12-GEW!$E$12)*SUM(Fasering!$D$5:$D$10)</f>
        <v>2372.2135457869663</v>
      </c>
      <c r="O12" s="75">
        <f>GEW!$E$12+($F12-GEW!$E$12)*SUM(Fasering!$D$5:$D$11)</f>
        <v>2468.0654350833333</v>
      </c>
      <c r="P12" s="129">
        <f t="shared" si="4"/>
        <v>51.201400749999998</v>
      </c>
      <c r="Q12" s="131">
        <f t="shared" si="5"/>
        <v>1.2692495705244682</v>
      </c>
      <c r="R12" s="45">
        <f>$P12*SUM(Fasering!$D$5)</f>
        <v>0</v>
      </c>
      <c r="S12" s="45">
        <f>$P12*SUM(Fasering!$D$5:$D$6)</f>
        <v>13.238823240542105</v>
      </c>
      <c r="T12" s="45">
        <f>$P12*SUM(Fasering!$D$5:$D$7)</f>
        <v>20.834753890954396</v>
      </c>
      <c r="U12" s="45">
        <f>$P12*SUM(Fasering!$D$5:$D$8)</f>
        <v>28.430684541366688</v>
      </c>
      <c r="V12" s="45">
        <f>$P12*SUM(Fasering!$D$5:$D$9)</f>
        <v>36.02661519177898</v>
      </c>
      <c r="W12" s="45">
        <f>$P12*SUM(Fasering!$D$5:$D$10)</f>
        <v>43.605470099587713</v>
      </c>
      <c r="X12" s="75">
        <f>$P12*SUM(Fasering!$D$5:$D$11)</f>
        <v>51.201400749999998</v>
      </c>
      <c r="Y12" s="129">
        <f t="shared" si="6"/>
        <v>25.601261166666667</v>
      </c>
      <c r="Z12" s="131">
        <f t="shared" si="7"/>
        <v>0.63463868692452552</v>
      </c>
      <c r="AA12" s="74">
        <f>$Y12*SUM(Fasering!$D$5)</f>
        <v>0</v>
      </c>
      <c r="AB12" s="45">
        <f>$Y12*SUM(Fasering!$D$5:$D$6)</f>
        <v>6.6195566206351257</v>
      </c>
      <c r="AC12" s="45">
        <f>$Y12*SUM(Fasering!$D$5:$D$7)</f>
        <v>10.41760514150676</v>
      </c>
      <c r="AD12" s="45">
        <f>$Y12*SUM(Fasering!$D$5:$D$8)</f>
        <v>14.215653662378395</v>
      </c>
      <c r="AE12" s="45">
        <f>$Y12*SUM(Fasering!$D$5:$D$9)</f>
        <v>18.013702183250029</v>
      </c>
      <c r="AF12" s="45">
        <f>$Y12*SUM(Fasering!$D$5:$D$10)</f>
        <v>21.803212645795035</v>
      </c>
      <c r="AG12" s="75">
        <f>$Y12*SUM(Fasering!$D$5:$D$11)</f>
        <v>25.601261166666667</v>
      </c>
      <c r="AH12" s="5">
        <f>($AK$2+(I12+R12)*12*7.57%)*SUM(Fasering!$D$5)</f>
        <v>0</v>
      </c>
      <c r="AI12" s="9">
        <f>($AK$2+(J12+S12)*12*7.57%)*SUM(Fasering!$D$5:$D$6)</f>
        <v>505.28859278237468</v>
      </c>
      <c r="AJ12" s="9">
        <f>($AK$2+(K12+T12)*12*7.57%)*SUM(Fasering!$D$5:$D$7)</f>
        <v>833.44273561974455</v>
      </c>
      <c r="AK12" s="9">
        <f>($AK$2+(L12+U12)*12*7.57%)*SUM(Fasering!$D$5:$D$8)</f>
        <v>1189.479115344682</v>
      </c>
      <c r="AL12" s="9">
        <f>($AK$2+(M12+V12)*12*7.57%)*SUM(Fasering!$D$5:$D$9)</f>
        <v>1573.3977319571866</v>
      </c>
      <c r="AM12" s="9">
        <f>($AK$2+(N12+W12)*12*7.57%)*SUM(Fasering!$D$5:$D$10)</f>
        <v>1984.2415828840865</v>
      </c>
      <c r="AN12" s="86">
        <f>($AK$2+(O12+X12)*12*7.57%)*SUM(Fasering!$D$5:$D$11)</f>
        <v>2423.8619936710002</v>
      </c>
      <c r="AO12" s="5">
        <f>($AK$2+(I12+AA12)*12*7.57%)*SUM(Fasering!$D$5)</f>
        <v>0</v>
      </c>
      <c r="AP12" s="9">
        <f>($AK$2+(J12+AB12)*12*7.57%)*SUM(Fasering!$D$5:$D$6)</f>
        <v>503.7338643482492</v>
      </c>
      <c r="AQ12" s="9">
        <f>($AK$2+(K12+AC12)*12*7.57%)*SUM(Fasering!$D$5:$D$7)</f>
        <v>829.59209911676021</v>
      </c>
      <c r="AR12" s="9">
        <f>($AK$2+(L12+AD12)*12*7.57%)*SUM(Fasering!$D$5:$D$8)</f>
        <v>1182.3089295857999</v>
      </c>
      <c r="AS12" s="9">
        <f>($AK$2+(M12+AE12)*12*7.57%)*SUM(Fasering!$D$5:$D$9)</f>
        <v>1561.8843557553678</v>
      </c>
      <c r="AT12" s="9">
        <f>($AK$2+(N12+AF12)*12*7.57%)*SUM(Fasering!$D$5:$D$10)</f>
        <v>1967.3745877460167</v>
      </c>
      <c r="AU12" s="86">
        <f>($AK$2+(O12+AG12)*12*7.57%)*SUM(Fasering!$D$5:$D$11)</f>
        <v>2400.6068268734998</v>
      </c>
    </row>
    <row r="13" spans="1:47" ht="15" x14ac:dyDescent="0.3">
      <c r="A13" s="32">
        <f t="shared" si="8"/>
        <v>4</v>
      </c>
      <c r="B13" s="129">
        <v>22799.46</v>
      </c>
      <c r="C13" s="130"/>
      <c r="D13" s="129">
        <f t="shared" si="0"/>
        <v>30685.793214000001</v>
      </c>
      <c r="E13" s="131">
        <f t="shared" si="1"/>
        <v>760.68094402812108</v>
      </c>
      <c r="F13" s="129">
        <f t="shared" si="2"/>
        <v>2557.1494345000001</v>
      </c>
      <c r="G13" s="131">
        <f t="shared" si="3"/>
        <v>63.390078669010087</v>
      </c>
      <c r="H13" s="45">
        <f>'L4'!$H$10</f>
        <v>1707.89</v>
      </c>
      <c r="I13" s="45">
        <f>GEW!$E$12+($F13-GEW!$E$12)*SUM(Fasering!$D$5)</f>
        <v>1821.9627753333334</v>
      </c>
      <c r="J13" s="45">
        <f>GEW!$E$12+($F13-GEW!$E$12)*SUM(Fasering!$D$5:$D$6)</f>
        <v>2012.0553526250235</v>
      </c>
      <c r="K13" s="45">
        <f>GEW!$E$12+($F13-GEW!$E$12)*SUM(Fasering!$D$5:$D$7)</f>
        <v>2121.1232061668684</v>
      </c>
      <c r="L13" s="45">
        <f>GEW!$E$12+($F13-GEW!$E$12)*SUM(Fasering!$D$5:$D$8)</f>
        <v>2230.1910597087131</v>
      </c>
      <c r="M13" s="45">
        <f>GEW!$E$12+($F13-GEW!$E$12)*SUM(Fasering!$D$5:$D$9)</f>
        <v>2339.2589132505577</v>
      </c>
      <c r="N13" s="45">
        <f>GEW!$E$12+($F13-GEW!$E$12)*SUM(Fasering!$D$5:$D$10)</f>
        <v>2448.0815809581554</v>
      </c>
      <c r="O13" s="75">
        <f>GEW!$E$12+($F13-GEW!$E$12)*SUM(Fasering!$D$5:$D$11)</f>
        <v>2557.1494345000001</v>
      </c>
      <c r="P13" s="129">
        <f t="shared" si="4"/>
        <v>35.517179416666885</v>
      </c>
      <c r="Q13" s="131">
        <f t="shared" si="5"/>
        <v>0.88044787956011006</v>
      </c>
      <c r="R13" s="45">
        <f>$P13*SUM(Fasering!$D$5)</f>
        <v>0</v>
      </c>
      <c r="S13" s="45">
        <f>$P13*SUM(Fasering!$D$5:$D$6)</f>
        <v>9.183453058164103</v>
      </c>
      <c r="T13" s="45">
        <f>$P13*SUM(Fasering!$D$5:$D$7)</f>
        <v>14.452567336199799</v>
      </c>
      <c r="U13" s="45">
        <f>$P13*SUM(Fasering!$D$5:$D$8)</f>
        <v>19.721681614235493</v>
      </c>
      <c r="V13" s="45">
        <f>$P13*SUM(Fasering!$D$5:$D$9)</f>
        <v>24.990795892271191</v>
      </c>
      <c r="W13" s="45">
        <f>$P13*SUM(Fasering!$D$5:$D$10)</f>
        <v>30.248065138631194</v>
      </c>
      <c r="X13" s="75">
        <f>$P13*SUM(Fasering!$D$5:$D$11)</f>
        <v>35.517179416666885</v>
      </c>
      <c r="Y13" s="129">
        <f t="shared" si="6"/>
        <v>9.917039833333547</v>
      </c>
      <c r="Z13" s="131">
        <f t="shared" si="7"/>
        <v>0.24583699596016714</v>
      </c>
      <c r="AA13" s="74">
        <f>$Y13*SUM(Fasering!$D$5)</f>
        <v>0</v>
      </c>
      <c r="AB13" s="45">
        <f>$Y13*SUM(Fasering!$D$5:$D$6)</f>
        <v>2.5641864382571207</v>
      </c>
      <c r="AC13" s="45">
        <f>$Y13*SUM(Fasering!$D$5:$D$7)</f>
        <v>4.0354185867521579</v>
      </c>
      <c r="AD13" s="45">
        <f>$Y13*SUM(Fasering!$D$5:$D$8)</f>
        <v>5.5066507352471952</v>
      </c>
      <c r="AE13" s="45">
        <f>$Y13*SUM(Fasering!$D$5:$D$9)</f>
        <v>6.9778828837422315</v>
      </c>
      <c r="AF13" s="45">
        <f>$Y13*SUM(Fasering!$D$5:$D$10)</f>
        <v>8.4458076848385115</v>
      </c>
      <c r="AG13" s="75">
        <f>$Y13*SUM(Fasering!$D$5:$D$11)</f>
        <v>9.917039833333547</v>
      </c>
      <c r="AH13" s="5">
        <f>($AK$2+(I13+R13)*12*7.57%)*SUM(Fasering!$D$5)</f>
        <v>0</v>
      </c>
      <c r="AI13" s="9">
        <f>($AK$2+(J13+S13)*12*7.57%)*SUM(Fasering!$D$5:$D$6)</f>
        <v>509.74625293196846</v>
      </c>
      <c r="AJ13" s="9">
        <f>($AK$2+(K13+T13)*12*7.57%)*SUM(Fasering!$D$5:$D$7)</f>
        <v>844.48313889093015</v>
      </c>
      <c r="AK13" s="9">
        <f>($AK$2+(L13+U13)*12*7.57%)*SUM(Fasering!$D$5:$D$8)</f>
        <v>1210.0372080771474</v>
      </c>
      <c r="AL13" s="9">
        <f>($AK$2+(M13+V13)*12*7.57%)*SUM(Fasering!$D$5:$D$9)</f>
        <v>1606.4084604906211</v>
      </c>
      <c r="AM13" s="9">
        <f>($AK$2+(N13+W13)*12*7.57%)*SUM(Fasering!$D$5:$D$10)</f>
        <v>2032.6020106089813</v>
      </c>
      <c r="AN13" s="86">
        <f>($AK$2+(O13+X13)*12*7.57%)*SUM(Fasering!$D$5:$D$11)</f>
        <v>2490.5383520819005</v>
      </c>
      <c r="AO13" s="5">
        <f>($AK$2+(I13+AA13)*12*7.57%)*SUM(Fasering!$D$5)</f>
        <v>0</v>
      </c>
      <c r="AP13" s="9">
        <f>($AK$2+(J13+AB13)*12*7.57%)*SUM(Fasering!$D$5:$D$6)</f>
        <v>508.19152449784286</v>
      </c>
      <c r="AQ13" s="9">
        <f>($AK$2+(K13+AC13)*12*7.57%)*SUM(Fasering!$D$5:$D$7)</f>
        <v>840.63250238794581</v>
      </c>
      <c r="AR13" s="9">
        <f>($AK$2+(L13+AD13)*12*7.57%)*SUM(Fasering!$D$5:$D$8)</f>
        <v>1202.8670223182653</v>
      </c>
      <c r="AS13" s="9">
        <f>($AK$2+(M13+AE13)*12*7.57%)*SUM(Fasering!$D$5:$D$9)</f>
        <v>1594.8950842888021</v>
      </c>
      <c r="AT13" s="9">
        <f>($AK$2+(N13+AF13)*12*7.57%)*SUM(Fasering!$D$5:$D$10)</f>
        <v>2015.7350154709113</v>
      </c>
      <c r="AU13" s="86">
        <f>($AK$2+(O13+AG13)*12*7.57%)*SUM(Fasering!$D$5:$D$11)</f>
        <v>2467.2831852844006</v>
      </c>
    </row>
    <row r="14" spans="1:47" ht="15" x14ac:dyDescent="0.3">
      <c r="A14" s="32">
        <f t="shared" si="8"/>
        <v>5</v>
      </c>
      <c r="B14" s="129">
        <v>22807.51</v>
      </c>
      <c r="C14" s="130"/>
      <c r="D14" s="129">
        <f t="shared" si="0"/>
        <v>30696.627709</v>
      </c>
      <c r="E14" s="131">
        <f t="shared" si="1"/>
        <v>760.94952414358988</v>
      </c>
      <c r="F14" s="129">
        <f t="shared" si="2"/>
        <v>2558.0523090833335</v>
      </c>
      <c r="G14" s="131">
        <f t="shared" si="3"/>
        <v>63.412460345299159</v>
      </c>
      <c r="H14" s="45">
        <f>'L4'!$H$10</f>
        <v>1707.89</v>
      </c>
      <c r="I14" s="45">
        <f>GEW!$E$12+($F14-GEW!$E$12)*SUM(Fasering!$D$5)</f>
        <v>1821.9627753333334</v>
      </c>
      <c r="J14" s="45">
        <f>GEW!$E$12+($F14-GEW!$E$12)*SUM(Fasering!$D$5:$D$6)</f>
        <v>2012.2888032111803</v>
      </c>
      <c r="K14" s="45">
        <f>GEW!$E$12+($F14-GEW!$E$12)*SUM(Fasering!$D$5:$D$7)</f>
        <v>2121.4906017744611</v>
      </c>
      <c r="L14" s="45">
        <f>GEW!$E$12+($F14-GEW!$E$12)*SUM(Fasering!$D$5:$D$8)</f>
        <v>2230.6924003377421</v>
      </c>
      <c r="M14" s="45">
        <f>GEW!$E$12+($F14-GEW!$E$12)*SUM(Fasering!$D$5:$D$9)</f>
        <v>2339.8941989010227</v>
      </c>
      <c r="N14" s="45">
        <f>GEW!$E$12+($F14-GEW!$E$12)*SUM(Fasering!$D$5:$D$10)</f>
        <v>2448.8505105200529</v>
      </c>
      <c r="O14" s="75">
        <f>GEW!$E$12+($F14-GEW!$E$12)*SUM(Fasering!$D$5:$D$11)</f>
        <v>2558.0523090833335</v>
      </c>
      <c r="P14" s="129">
        <f t="shared" si="4"/>
        <v>34.614304833333627</v>
      </c>
      <c r="Q14" s="131">
        <f t="shared" si="5"/>
        <v>0.85806620327104499</v>
      </c>
      <c r="R14" s="45">
        <f>$P14*SUM(Fasering!$D$5)</f>
        <v>0</v>
      </c>
      <c r="S14" s="45">
        <f>$P14*SUM(Fasering!$D$5:$D$6)</f>
        <v>8.9500024720074904</v>
      </c>
      <c r="T14" s="45">
        <f>$P14*SUM(Fasering!$D$5:$D$7)</f>
        <v>14.085171728607042</v>
      </c>
      <c r="U14" s="45">
        <f>$P14*SUM(Fasering!$D$5:$D$8)</f>
        <v>19.220340985206594</v>
      </c>
      <c r="V14" s="45">
        <f>$P14*SUM(Fasering!$D$5:$D$9)</f>
        <v>24.355510241806147</v>
      </c>
      <c r="W14" s="45">
        <f>$P14*SUM(Fasering!$D$5:$D$10)</f>
        <v>29.479135576734077</v>
      </c>
      <c r="X14" s="75">
        <f>$P14*SUM(Fasering!$D$5:$D$11)</f>
        <v>34.614304833333627</v>
      </c>
      <c r="Y14" s="129">
        <f t="shared" si="6"/>
        <v>9.0141652500002944</v>
      </c>
      <c r="Z14" s="131">
        <f t="shared" si="7"/>
        <v>0.22345531967110216</v>
      </c>
      <c r="AA14" s="74">
        <f>$Y14*SUM(Fasering!$D$5)</f>
        <v>0</v>
      </c>
      <c r="AB14" s="45">
        <f>$Y14*SUM(Fasering!$D$5:$D$6)</f>
        <v>2.3307358521005099</v>
      </c>
      <c r="AC14" s="45">
        <f>$Y14*SUM(Fasering!$D$5:$D$7)</f>
        <v>3.6680229791594043</v>
      </c>
      <c r="AD14" s="45">
        <f>$Y14*SUM(Fasering!$D$5:$D$8)</f>
        <v>5.0053101062182987</v>
      </c>
      <c r="AE14" s="45">
        <f>$Y14*SUM(Fasering!$D$5:$D$9)</f>
        <v>6.3425972332771927</v>
      </c>
      <c r="AF14" s="45">
        <f>$Y14*SUM(Fasering!$D$5:$D$10)</f>
        <v>7.6768781229414014</v>
      </c>
      <c r="AG14" s="75">
        <f>$Y14*SUM(Fasering!$D$5:$D$11)</f>
        <v>9.0141652500002944</v>
      </c>
      <c r="AH14" s="5">
        <f>($AK$2+(I14+R14)*12*7.57%)*SUM(Fasering!$D$5)</f>
        <v>0</v>
      </c>
      <c r="AI14" s="9">
        <f>($AK$2+(J14+S14)*12*7.57%)*SUM(Fasering!$D$5:$D$6)</f>
        <v>509.74625293196846</v>
      </c>
      <c r="AJ14" s="9">
        <f>($AK$2+(K14+T14)*12*7.57%)*SUM(Fasering!$D$5:$D$7)</f>
        <v>844.48313889093015</v>
      </c>
      <c r="AK14" s="9">
        <f>($AK$2+(L14+U14)*12*7.57%)*SUM(Fasering!$D$5:$D$8)</f>
        <v>1210.0372080771476</v>
      </c>
      <c r="AL14" s="9">
        <f>($AK$2+(M14+V14)*12*7.57%)*SUM(Fasering!$D$5:$D$9)</f>
        <v>1606.4084604906211</v>
      </c>
      <c r="AM14" s="9">
        <f>($AK$2+(N14+W14)*12*7.57%)*SUM(Fasering!$D$5:$D$10)</f>
        <v>2032.6020106089816</v>
      </c>
      <c r="AN14" s="86">
        <f>($AK$2+(O14+X14)*12*7.57%)*SUM(Fasering!$D$5:$D$11)</f>
        <v>2490.5383520819009</v>
      </c>
      <c r="AO14" s="5">
        <f>($AK$2+(I14+AA14)*12*7.57%)*SUM(Fasering!$D$5)</f>
        <v>0</v>
      </c>
      <c r="AP14" s="9">
        <f>($AK$2+(J14+AB14)*12*7.57%)*SUM(Fasering!$D$5:$D$6)</f>
        <v>508.19152449784286</v>
      </c>
      <c r="AQ14" s="9">
        <f>($AK$2+(K14+AC14)*12*7.57%)*SUM(Fasering!$D$5:$D$7)</f>
        <v>840.63250238794581</v>
      </c>
      <c r="AR14" s="9">
        <f>($AK$2+(L14+AD14)*12*7.57%)*SUM(Fasering!$D$5:$D$8)</f>
        <v>1202.8670223182653</v>
      </c>
      <c r="AS14" s="9">
        <f>($AK$2+(M14+AE14)*12*7.57%)*SUM(Fasering!$D$5:$D$9)</f>
        <v>1594.8950842888021</v>
      </c>
      <c r="AT14" s="9">
        <f>($AK$2+(N14+AF14)*12*7.57%)*SUM(Fasering!$D$5:$D$10)</f>
        <v>2015.7350154709113</v>
      </c>
      <c r="AU14" s="86">
        <f>($AK$2+(O14+AG14)*12*7.57%)*SUM(Fasering!$D$5:$D$11)</f>
        <v>2467.2831852844006</v>
      </c>
    </row>
    <row r="15" spans="1:47" ht="15" x14ac:dyDescent="0.3">
      <c r="A15" s="32">
        <f t="shared" si="8"/>
        <v>6</v>
      </c>
      <c r="B15" s="129">
        <v>23939.58</v>
      </c>
      <c r="C15" s="130"/>
      <c r="D15" s="129">
        <f t="shared" si="0"/>
        <v>32220.280722000003</v>
      </c>
      <c r="E15" s="131">
        <f t="shared" si="1"/>
        <v>798.71989573598353</v>
      </c>
      <c r="F15" s="129">
        <f t="shared" si="2"/>
        <v>2685.0233935000006</v>
      </c>
      <c r="G15" s="131">
        <f t="shared" si="3"/>
        <v>66.55999131133197</v>
      </c>
      <c r="H15" s="45">
        <f>'L4'!$H$10</f>
        <v>1707.89</v>
      </c>
      <c r="I15" s="45">
        <f>GEW!$E$12+($F15-GEW!$E$12)*SUM(Fasering!$D$5)</f>
        <v>1821.9627753333334</v>
      </c>
      <c r="J15" s="45">
        <f>GEW!$E$12+($F15-GEW!$E$12)*SUM(Fasering!$D$5:$D$6)</f>
        <v>2045.1189156422781</v>
      </c>
      <c r="K15" s="45">
        <f>GEW!$E$12+($F15-GEW!$E$12)*SUM(Fasering!$D$5:$D$7)</f>
        <v>2173.157377611426</v>
      </c>
      <c r="L15" s="45">
        <f>GEW!$E$12+($F15-GEW!$E$12)*SUM(Fasering!$D$5:$D$8)</f>
        <v>2301.1958395805736</v>
      </c>
      <c r="M15" s="45">
        <f>GEW!$E$12+($F15-GEW!$E$12)*SUM(Fasering!$D$5:$D$9)</f>
        <v>2429.2343015497213</v>
      </c>
      <c r="N15" s="45">
        <f>GEW!$E$12+($F15-GEW!$E$12)*SUM(Fasering!$D$5:$D$10)</f>
        <v>2556.9849315308529</v>
      </c>
      <c r="O15" s="75">
        <f>GEW!$E$12+($F15-GEW!$E$12)*SUM(Fasering!$D$5:$D$11)</f>
        <v>2685.0233935000006</v>
      </c>
      <c r="P15" s="129">
        <f t="shared" si="4"/>
        <v>0</v>
      </c>
      <c r="Q15" s="131">
        <f t="shared" si="5"/>
        <v>0</v>
      </c>
      <c r="R15" s="45">
        <f>$P15*SUM(Fasering!$D$5)</f>
        <v>0</v>
      </c>
      <c r="S15" s="45">
        <f>$P15*SUM(Fasering!$D$5:$D$6)</f>
        <v>0</v>
      </c>
      <c r="T15" s="45">
        <f>$P15*SUM(Fasering!$D$5:$D$7)</f>
        <v>0</v>
      </c>
      <c r="U15" s="45">
        <f>$P15*SUM(Fasering!$D$5:$D$8)</f>
        <v>0</v>
      </c>
      <c r="V15" s="45">
        <f>$P15*SUM(Fasering!$D$5:$D$9)</f>
        <v>0</v>
      </c>
      <c r="W15" s="45">
        <f>$P15*SUM(Fasering!$D$5:$D$10)</f>
        <v>0</v>
      </c>
      <c r="X15" s="75">
        <f>$P15*SUM(Fasering!$D$5:$D$11)</f>
        <v>0</v>
      </c>
      <c r="Y15" s="129">
        <f t="shared" si="6"/>
        <v>0</v>
      </c>
      <c r="Z15" s="131">
        <f t="shared" si="7"/>
        <v>0</v>
      </c>
      <c r="AA15" s="74">
        <f>$Y15*SUM(Fasering!$D$5)</f>
        <v>0</v>
      </c>
      <c r="AB15" s="45">
        <f>$Y15*SUM(Fasering!$D$5:$D$6)</f>
        <v>0</v>
      </c>
      <c r="AC15" s="45">
        <f>$Y15*SUM(Fasering!$D$5:$D$7)</f>
        <v>0</v>
      </c>
      <c r="AD15" s="45">
        <f>$Y15*SUM(Fasering!$D$5:$D$8)</f>
        <v>0</v>
      </c>
      <c r="AE15" s="45">
        <f>$Y15*SUM(Fasering!$D$5:$D$9)</f>
        <v>0</v>
      </c>
      <c r="AF15" s="45">
        <f>$Y15*SUM(Fasering!$D$5:$D$10)</f>
        <v>0</v>
      </c>
      <c r="AG15" s="75">
        <f>$Y15*SUM(Fasering!$D$5:$D$11)</f>
        <v>0</v>
      </c>
      <c r="AH15" s="5">
        <f>($AK$2+(I15+R15)*12*7.57%)*SUM(Fasering!$D$5)</f>
        <v>0</v>
      </c>
      <c r="AI15" s="9">
        <f>($AK$2+(J15+S15)*12*7.57%)*SUM(Fasering!$D$5:$D$6)</f>
        <v>515.35519544710837</v>
      </c>
      <c r="AJ15" s="9">
        <f>($AK$2+(K15+T15)*12*7.57%)*SUM(Fasering!$D$5:$D$7)</f>
        <v>858.37495325405177</v>
      </c>
      <c r="AK15" s="9">
        <f>($AK$2+(L15+U15)*12*7.57%)*SUM(Fasering!$D$5:$D$8)</f>
        <v>1235.9048508510864</v>
      </c>
      <c r="AL15" s="9">
        <f>($AK$2+(M15+V15)*12*7.57%)*SUM(Fasering!$D$5:$D$9)</f>
        <v>1647.9448882382126</v>
      </c>
      <c r="AM15" s="9">
        <f>($AK$2+(N15+W15)*12*7.57%)*SUM(Fasering!$D$5:$D$10)</f>
        <v>2093.4525128935102</v>
      </c>
      <c r="AN15" s="86">
        <f>($AK$2+(O15+X15)*12*7.57%)*SUM(Fasering!$D$5:$D$11)</f>
        <v>2574.435250655401</v>
      </c>
      <c r="AO15" s="5">
        <f>($AK$2+(I15+AA15)*12*7.57%)*SUM(Fasering!$D$5)</f>
        <v>0</v>
      </c>
      <c r="AP15" s="9">
        <f>($AK$2+(J15+AB15)*12*7.57%)*SUM(Fasering!$D$5:$D$6)</f>
        <v>515.35519544710837</v>
      </c>
      <c r="AQ15" s="9">
        <f>($AK$2+(K15+AC15)*12*7.57%)*SUM(Fasering!$D$5:$D$7)</f>
        <v>858.37495325405177</v>
      </c>
      <c r="AR15" s="9">
        <f>($AK$2+(L15+AD15)*12*7.57%)*SUM(Fasering!$D$5:$D$8)</f>
        <v>1235.9048508510864</v>
      </c>
      <c r="AS15" s="9">
        <f>($AK$2+(M15+AE15)*12*7.57%)*SUM(Fasering!$D$5:$D$9)</f>
        <v>1647.9448882382126</v>
      </c>
      <c r="AT15" s="9">
        <f>($AK$2+(N15+AF15)*12*7.57%)*SUM(Fasering!$D$5:$D$10)</f>
        <v>2093.4525128935102</v>
      </c>
      <c r="AU15" s="86">
        <f>($AK$2+(O15+AG15)*12*7.57%)*SUM(Fasering!$D$5:$D$11)</f>
        <v>2574.435250655401</v>
      </c>
    </row>
    <row r="16" spans="1:47" ht="15" x14ac:dyDescent="0.3">
      <c r="A16" s="32">
        <f t="shared" si="8"/>
        <v>7</v>
      </c>
      <c r="B16" s="129">
        <v>23947.66</v>
      </c>
      <c r="C16" s="130"/>
      <c r="D16" s="129">
        <f t="shared" si="0"/>
        <v>32231.155594000003</v>
      </c>
      <c r="E16" s="131">
        <f t="shared" si="1"/>
        <v>798.98947677113733</v>
      </c>
      <c r="F16" s="129">
        <f t="shared" si="2"/>
        <v>2685.9296328333335</v>
      </c>
      <c r="G16" s="131">
        <f t="shared" si="3"/>
        <v>66.582456397594768</v>
      </c>
      <c r="H16" s="45">
        <f>'L4'!$H$10</f>
        <v>1707.89</v>
      </c>
      <c r="I16" s="45">
        <f>GEW!$E$12+($F16-GEW!$E$12)*SUM(Fasering!$D$5)</f>
        <v>1821.9627753333334</v>
      </c>
      <c r="J16" s="45">
        <f>GEW!$E$12+($F16-GEW!$E$12)*SUM(Fasering!$D$5:$D$6)</f>
        <v>2045.3532362306191</v>
      </c>
      <c r="K16" s="45">
        <f>GEW!$E$12+($F16-GEW!$E$12)*SUM(Fasering!$D$5:$D$7)</f>
        <v>2173.5261423951961</v>
      </c>
      <c r="L16" s="45">
        <f>GEW!$E$12+($F16-GEW!$E$12)*SUM(Fasering!$D$5:$D$8)</f>
        <v>2301.6990485597726</v>
      </c>
      <c r="M16" s="45">
        <f>GEW!$E$12+($F16-GEW!$E$12)*SUM(Fasering!$D$5:$D$9)</f>
        <v>2429.8719547243495</v>
      </c>
      <c r="N16" s="45">
        <f>GEW!$E$12+($F16-GEW!$E$12)*SUM(Fasering!$D$5:$D$10)</f>
        <v>2557.756726668757</v>
      </c>
      <c r="O16" s="75">
        <f>GEW!$E$12+($F16-GEW!$E$12)*SUM(Fasering!$D$5:$D$11)</f>
        <v>2685.9296328333335</v>
      </c>
      <c r="P16" s="129">
        <f t="shared" si="4"/>
        <v>0</v>
      </c>
      <c r="Q16" s="131">
        <f t="shared" si="5"/>
        <v>0</v>
      </c>
      <c r="R16" s="45">
        <f>$P16*SUM(Fasering!$D$5)</f>
        <v>0</v>
      </c>
      <c r="S16" s="45">
        <f>$P16*SUM(Fasering!$D$5:$D$6)</f>
        <v>0</v>
      </c>
      <c r="T16" s="45">
        <f>$P16*SUM(Fasering!$D$5:$D$7)</f>
        <v>0</v>
      </c>
      <c r="U16" s="45">
        <f>$P16*SUM(Fasering!$D$5:$D$8)</f>
        <v>0</v>
      </c>
      <c r="V16" s="45">
        <f>$P16*SUM(Fasering!$D$5:$D$9)</f>
        <v>0</v>
      </c>
      <c r="W16" s="45">
        <f>$P16*SUM(Fasering!$D$5:$D$10)</f>
        <v>0</v>
      </c>
      <c r="X16" s="75">
        <f>$P16*SUM(Fasering!$D$5:$D$11)</f>
        <v>0</v>
      </c>
      <c r="Y16" s="129">
        <f t="shared" si="6"/>
        <v>0</v>
      </c>
      <c r="Z16" s="131">
        <f t="shared" si="7"/>
        <v>0</v>
      </c>
      <c r="AA16" s="74">
        <f>$Y16*SUM(Fasering!$D$5)</f>
        <v>0</v>
      </c>
      <c r="AB16" s="45">
        <f>$Y16*SUM(Fasering!$D$5:$D$6)</f>
        <v>0</v>
      </c>
      <c r="AC16" s="45">
        <f>$Y16*SUM(Fasering!$D$5:$D$7)</f>
        <v>0</v>
      </c>
      <c r="AD16" s="45">
        <f>$Y16*SUM(Fasering!$D$5:$D$8)</f>
        <v>0</v>
      </c>
      <c r="AE16" s="45">
        <f>$Y16*SUM(Fasering!$D$5:$D$9)</f>
        <v>0</v>
      </c>
      <c r="AF16" s="45">
        <f>$Y16*SUM(Fasering!$D$5:$D$10)</f>
        <v>0</v>
      </c>
      <c r="AG16" s="75">
        <f>$Y16*SUM(Fasering!$D$5:$D$11)</f>
        <v>0</v>
      </c>
      <c r="AH16" s="5">
        <f>($AK$2+(I16+R16)*12*7.57%)*SUM(Fasering!$D$5)</f>
        <v>0</v>
      </c>
      <c r="AI16" s="9">
        <f>($AK$2+(J16+S16)*12*7.57%)*SUM(Fasering!$D$5:$D$6)</f>
        <v>515.41023249310047</v>
      </c>
      <c r="AJ16" s="9">
        <f>($AK$2+(K16+T16)*12*7.57%)*SUM(Fasering!$D$5:$D$7)</f>
        <v>858.51126494274445</v>
      </c>
      <c r="AK16" s="9">
        <f>($AK$2+(L16+U16)*12*7.57%)*SUM(Fasering!$D$5:$D$8)</f>
        <v>1236.1586738562639</v>
      </c>
      <c r="AL16" s="9">
        <f>($AK$2+(M16+V16)*12*7.57%)*SUM(Fasering!$D$5:$D$9)</f>
        <v>1648.3524592336594</v>
      </c>
      <c r="AM16" s="9">
        <f>($AK$2+(N16+W16)*12*7.57%)*SUM(Fasering!$D$5:$D$10)</f>
        <v>2094.0496008265468</v>
      </c>
      <c r="AN16" s="86">
        <f>($AK$2+(O16+X16)*12*7.57%)*SUM(Fasering!$D$5:$D$11)</f>
        <v>2575.2584784658006</v>
      </c>
      <c r="AO16" s="5">
        <f>($AK$2+(I16+AA16)*12*7.57%)*SUM(Fasering!$D$5)</f>
        <v>0</v>
      </c>
      <c r="AP16" s="9">
        <f>($AK$2+(J16+AB16)*12*7.57%)*SUM(Fasering!$D$5:$D$6)</f>
        <v>515.41023249310047</v>
      </c>
      <c r="AQ16" s="9">
        <f>($AK$2+(K16+AC16)*12*7.57%)*SUM(Fasering!$D$5:$D$7)</f>
        <v>858.51126494274445</v>
      </c>
      <c r="AR16" s="9">
        <f>($AK$2+(L16+AD16)*12*7.57%)*SUM(Fasering!$D$5:$D$8)</f>
        <v>1236.1586738562639</v>
      </c>
      <c r="AS16" s="9">
        <f>($AK$2+(M16+AE16)*12*7.57%)*SUM(Fasering!$D$5:$D$9)</f>
        <v>1648.3524592336594</v>
      </c>
      <c r="AT16" s="9">
        <f>($AK$2+(N16+AF16)*12*7.57%)*SUM(Fasering!$D$5:$D$10)</f>
        <v>2094.0496008265468</v>
      </c>
      <c r="AU16" s="86">
        <f>($AK$2+(O16+AG16)*12*7.57%)*SUM(Fasering!$D$5:$D$11)</f>
        <v>2575.2584784658006</v>
      </c>
    </row>
    <row r="17" spans="1:47" ht="15" x14ac:dyDescent="0.3">
      <c r="A17" s="32">
        <f t="shared" si="8"/>
        <v>8</v>
      </c>
      <c r="B17" s="129">
        <v>25079.74</v>
      </c>
      <c r="C17" s="130"/>
      <c r="D17" s="129">
        <f t="shared" si="0"/>
        <v>33754.822066000008</v>
      </c>
      <c r="E17" s="131">
        <f t="shared" si="1"/>
        <v>836.76018200342605</v>
      </c>
      <c r="F17" s="129">
        <f t="shared" si="2"/>
        <v>2812.9018388333338</v>
      </c>
      <c r="G17" s="131">
        <f t="shared" si="3"/>
        <v>69.730015166952171</v>
      </c>
      <c r="H17" s="45">
        <f>'L4'!$H$10</f>
        <v>1707.89</v>
      </c>
      <c r="I17" s="45">
        <f>GEW!$E$12+($F17-GEW!$E$12)*SUM(Fasering!$D$5)</f>
        <v>1821.9627753333334</v>
      </c>
      <c r="J17" s="45">
        <f>GEW!$E$12+($F17-GEW!$E$12)*SUM(Fasering!$D$5:$D$6)</f>
        <v>2078.1836386624454</v>
      </c>
      <c r="K17" s="45">
        <f>GEW!$E$12+($F17-GEW!$E$12)*SUM(Fasering!$D$5:$D$7)</f>
        <v>2225.1933746242198</v>
      </c>
      <c r="L17" s="45">
        <f>GEW!$E$12+($F17-GEW!$E$12)*SUM(Fasering!$D$5:$D$8)</f>
        <v>2372.2031105859942</v>
      </c>
      <c r="M17" s="45">
        <f>GEW!$E$12+($F17-GEW!$E$12)*SUM(Fasering!$D$5:$D$9)</f>
        <v>2519.212846547769</v>
      </c>
      <c r="N17" s="45">
        <f>GEW!$E$12+($F17-GEW!$E$12)*SUM(Fasering!$D$5:$D$10)</f>
        <v>2665.8921028715595</v>
      </c>
      <c r="O17" s="75">
        <f>GEW!$E$12+($F17-GEW!$E$12)*SUM(Fasering!$D$5:$D$11)</f>
        <v>2812.9018388333338</v>
      </c>
      <c r="P17" s="129">
        <f t="shared" si="4"/>
        <v>0</v>
      </c>
      <c r="Q17" s="131">
        <f t="shared" si="5"/>
        <v>0</v>
      </c>
      <c r="R17" s="45">
        <f>$P17*SUM(Fasering!$D$5)</f>
        <v>0</v>
      </c>
      <c r="S17" s="45">
        <f>$P17*SUM(Fasering!$D$5:$D$6)</f>
        <v>0</v>
      </c>
      <c r="T17" s="45">
        <f>$P17*SUM(Fasering!$D$5:$D$7)</f>
        <v>0</v>
      </c>
      <c r="U17" s="45">
        <f>$P17*SUM(Fasering!$D$5:$D$8)</f>
        <v>0</v>
      </c>
      <c r="V17" s="45">
        <f>$P17*SUM(Fasering!$D$5:$D$9)</f>
        <v>0</v>
      </c>
      <c r="W17" s="45">
        <f>$P17*SUM(Fasering!$D$5:$D$10)</f>
        <v>0</v>
      </c>
      <c r="X17" s="75">
        <f>$P17*SUM(Fasering!$D$5:$D$11)</f>
        <v>0</v>
      </c>
      <c r="Y17" s="129">
        <f t="shared" si="6"/>
        <v>0</v>
      </c>
      <c r="Z17" s="131">
        <f t="shared" si="7"/>
        <v>0</v>
      </c>
      <c r="AA17" s="74">
        <f>$Y17*SUM(Fasering!$D$5)</f>
        <v>0</v>
      </c>
      <c r="AB17" s="45">
        <f>$Y17*SUM(Fasering!$D$5:$D$6)</f>
        <v>0</v>
      </c>
      <c r="AC17" s="45">
        <f>$Y17*SUM(Fasering!$D$5:$D$7)</f>
        <v>0</v>
      </c>
      <c r="AD17" s="45">
        <f>$Y17*SUM(Fasering!$D$5:$D$8)</f>
        <v>0</v>
      </c>
      <c r="AE17" s="45">
        <f>$Y17*SUM(Fasering!$D$5:$D$9)</f>
        <v>0</v>
      </c>
      <c r="AF17" s="45">
        <f>$Y17*SUM(Fasering!$D$5:$D$10)</f>
        <v>0</v>
      </c>
      <c r="AG17" s="75">
        <f>$Y17*SUM(Fasering!$D$5:$D$11)</f>
        <v>0</v>
      </c>
      <c r="AH17" s="5">
        <f>($AK$2+(I17+R17)*12*7.57%)*SUM(Fasering!$D$5)</f>
        <v>0</v>
      </c>
      <c r="AI17" s="9">
        <f>($AK$2+(J17+S17)*12*7.57%)*SUM(Fasering!$D$5:$D$6)</f>
        <v>523.12141306573938</v>
      </c>
      <c r="AJ17" s="9">
        <f>($AK$2+(K17+T17)*12*7.57%)*SUM(Fasering!$D$5:$D$7)</f>
        <v>877.60974718720695</v>
      </c>
      <c r="AK17" s="9">
        <f>($AK$2+(L17+U17)*12*7.57%)*SUM(Fasering!$D$5:$D$8)</f>
        <v>1271.721538670789</v>
      </c>
      <c r="AL17" s="9">
        <f>($AK$2+(M17+V17)*12*7.57%)*SUM(Fasering!$D$5:$D$9)</f>
        <v>1705.4567875164857</v>
      </c>
      <c r="AM17" s="9">
        <f>($AK$2+(N17+W17)*12*7.57%)*SUM(Fasering!$D$5:$D$10)</f>
        <v>2177.7069408305179</v>
      </c>
      <c r="AN17" s="86">
        <f>($AK$2+(O17+X17)*12*7.57%)*SUM(Fasering!$D$5:$D$11)</f>
        <v>2690.600030396201</v>
      </c>
      <c r="AO17" s="5">
        <f>($AK$2+(I17+AA17)*12*7.57%)*SUM(Fasering!$D$5)</f>
        <v>0</v>
      </c>
      <c r="AP17" s="9">
        <f>($AK$2+(J17+AB17)*12*7.57%)*SUM(Fasering!$D$5:$D$6)</f>
        <v>523.12141306573938</v>
      </c>
      <c r="AQ17" s="9">
        <f>($AK$2+(K17+AC17)*12*7.57%)*SUM(Fasering!$D$5:$D$7)</f>
        <v>877.60974718720695</v>
      </c>
      <c r="AR17" s="9">
        <f>($AK$2+(L17+AD17)*12*7.57%)*SUM(Fasering!$D$5:$D$8)</f>
        <v>1271.721538670789</v>
      </c>
      <c r="AS17" s="9">
        <f>($AK$2+(M17+AE17)*12*7.57%)*SUM(Fasering!$D$5:$D$9)</f>
        <v>1705.4567875164857</v>
      </c>
      <c r="AT17" s="9">
        <f>($AK$2+(N17+AF17)*12*7.57%)*SUM(Fasering!$D$5:$D$10)</f>
        <v>2177.7069408305179</v>
      </c>
      <c r="AU17" s="86">
        <f>($AK$2+(O17+AG17)*12*7.57%)*SUM(Fasering!$D$5:$D$11)</f>
        <v>2690.600030396201</v>
      </c>
    </row>
    <row r="18" spans="1:47" ht="15" x14ac:dyDescent="0.3">
      <c r="A18" s="32">
        <f t="shared" si="8"/>
        <v>9</v>
      </c>
      <c r="B18" s="129">
        <v>25090.27</v>
      </c>
      <c r="C18" s="130"/>
      <c r="D18" s="129">
        <f t="shared" si="0"/>
        <v>33768.994393000001</v>
      </c>
      <c r="E18" s="131">
        <f t="shared" si="1"/>
        <v>837.11150481285279</v>
      </c>
      <c r="F18" s="129">
        <f t="shared" si="2"/>
        <v>2814.082866083334</v>
      </c>
      <c r="G18" s="131">
        <f t="shared" si="3"/>
        <v>69.759292067737746</v>
      </c>
      <c r="H18" s="45">
        <f>'L4'!$H$10</f>
        <v>1707.89</v>
      </c>
      <c r="I18" s="45">
        <f>GEW!$E$12+($F18-GEW!$E$12)*SUM(Fasering!$D$5)</f>
        <v>1821.9627753333334</v>
      </c>
      <c r="J18" s="45">
        <f>GEW!$E$12+($F18-GEW!$E$12)*SUM(Fasering!$D$5:$D$6)</f>
        <v>2078.4890094291818</v>
      </c>
      <c r="K18" s="45">
        <f>GEW!$E$12+($F18-GEW!$E$12)*SUM(Fasering!$D$5:$D$7)</f>
        <v>2225.6739554624746</v>
      </c>
      <c r="L18" s="45">
        <f>GEW!$E$12+($F18-GEW!$E$12)*SUM(Fasering!$D$5:$D$8)</f>
        <v>2372.8589014957679</v>
      </c>
      <c r="M18" s="45">
        <f>GEW!$E$12+($F18-GEW!$E$12)*SUM(Fasering!$D$5:$D$9)</f>
        <v>2520.0438475290607</v>
      </c>
      <c r="N18" s="45">
        <f>GEW!$E$12+($F18-GEW!$E$12)*SUM(Fasering!$D$5:$D$10)</f>
        <v>2666.8979200500412</v>
      </c>
      <c r="O18" s="75">
        <f>GEW!$E$12+($F18-GEW!$E$12)*SUM(Fasering!$D$5:$D$11)</f>
        <v>2814.082866083334</v>
      </c>
      <c r="P18" s="129">
        <f t="shared" si="4"/>
        <v>0</v>
      </c>
      <c r="Q18" s="131">
        <f t="shared" si="5"/>
        <v>0</v>
      </c>
      <c r="R18" s="45">
        <f>$P18*SUM(Fasering!$D$5)</f>
        <v>0</v>
      </c>
      <c r="S18" s="45">
        <f>$P18*SUM(Fasering!$D$5:$D$6)</f>
        <v>0</v>
      </c>
      <c r="T18" s="45">
        <f>$P18*SUM(Fasering!$D$5:$D$7)</f>
        <v>0</v>
      </c>
      <c r="U18" s="45">
        <f>$P18*SUM(Fasering!$D$5:$D$8)</f>
        <v>0</v>
      </c>
      <c r="V18" s="45">
        <f>$P18*SUM(Fasering!$D$5:$D$9)</f>
        <v>0</v>
      </c>
      <c r="W18" s="45">
        <f>$P18*SUM(Fasering!$D$5:$D$10)</f>
        <v>0</v>
      </c>
      <c r="X18" s="75">
        <f>$P18*SUM(Fasering!$D$5:$D$11)</f>
        <v>0</v>
      </c>
      <c r="Y18" s="129">
        <f t="shared" si="6"/>
        <v>0</v>
      </c>
      <c r="Z18" s="131">
        <f t="shared" si="7"/>
        <v>0</v>
      </c>
      <c r="AA18" s="74">
        <f>$Y18*SUM(Fasering!$D$5)</f>
        <v>0</v>
      </c>
      <c r="AB18" s="45">
        <f>$Y18*SUM(Fasering!$D$5:$D$6)</f>
        <v>0</v>
      </c>
      <c r="AC18" s="45">
        <f>$Y18*SUM(Fasering!$D$5:$D$7)</f>
        <v>0</v>
      </c>
      <c r="AD18" s="45">
        <f>$Y18*SUM(Fasering!$D$5:$D$8)</f>
        <v>0</v>
      </c>
      <c r="AE18" s="45">
        <f>$Y18*SUM(Fasering!$D$5:$D$9)</f>
        <v>0</v>
      </c>
      <c r="AF18" s="45">
        <f>$Y18*SUM(Fasering!$D$5:$D$10)</f>
        <v>0</v>
      </c>
      <c r="AG18" s="75">
        <f>$Y18*SUM(Fasering!$D$5:$D$11)</f>
        <v>0</v>
      </c>
      <c r="AH18" s="5">
        <f>($AK$2+(I18+R18)*12*7.57%)*SUM(Fasering!$D$5)</f>
        <v>0</v>
      </c>
      <c r="AI18" s="9">
        <f>($AK$2+(J18+S18)*12*7.57%)*SUM(Fasering!$D$5:$D$6)</f>
        <v>523.19313832493469</v>
      </c>
      <c r="AJ18" s="9">
        <f>($AK$2+(K18+T18)*12*7.57%)*SUM(Fasering!$D$5:$D$7)</f>
        <v>877.78739100922849</v>
      </c>
      <c r="AK18" s="9">
        <f>($AK$2+(L18+U18)*12*7.57%)*SUM(Fasering!$D$5:$D$8)</f>
        <v>1272.0523253347149</v>
      </c>
      <c r="AL18" s="9">
        <f>($AK$2+(M18+V18)*12*7.57%)*SUM(Fasering!$D$5:$D$9)</f>
        <v>1705.9879413013934</v>
      </c>
      <c r="AM18" s="9">
        <f>($AK$2+(N18+W18)*12*7.57%)*SUM(Fasering!$D$5:$D$10)</f>
        <v>2178.4850764660218</v>
      </c>
      <c r="AN18" s="86">
        <f>($AK$2+(O18+X18)*12*7.57%)*SUM(Fasering!$D$5:$D$11)</f>
        <v>2691.6728755501008</v>
      </c>
      <c r="AO18" s="5">
        <f>($AK$2+(I18+AA18)*12*7.57%)*SUM(Fasering!$D$5)</f>
        <v>0</v>
      </c>
      <c r="AP18" s="9">
        <f>($AK$2+(J18+AB18)*12*7.57%)*SUM(Fasering!$D$5:$D$6)</f>
        <v>523.19313832493469</v>
      </c>
      <c r="AQ18" s="9">
        <f>($AK$2+(K18+AC18)*12*7.57%)*SUM(Fasering!$D$5:$D$7)</f>
        <v>877.78739100922849</v>
      </c>
      <c r="AR18" s="9">
        <f>($AK$2+(L18+AD18)*12*7.57%)*SUM(Fasering!$D$5:$D$8)</f>
        <v>1272.0523253347149</v>
      </c>
      <c r="AS18" s="9">
        <f>($AK$2+(M18+AE18)*12*7.57%)*SUM(Fasering!$D$5:$D$9)</f>
        <v>1705.9879413013934</v>
      </c>
      <c r="AT18" s="9">
        <f>($AK$2+(N18+AF18)*12*7.57%)*SUM(Fasering!$D$5:$D$10)</f>
        <v>2178.4850764660218</v>
      </c>
      <c r="AU18" s="86">
        <f>($AK$2+(O18+AG18)*12*7.57%)*SUM(Fasering!$D$5:$D$11)</f>
        <v>2691.6728755501008</v>
      </c>
    </row>
    <row r="19" spans="1:47" ht="15" x14ac:dyDescent="0.3">
      <c r="A19" s="32">
        <f t="shared" si="8"/>
        <v>10</v>
      </c>
      <c r="B19" s="129">
        <v>26222.34</v>
      </c>
      <c r="C19" s="130"/>
      <c r="D19" s="129">
        <f t="shared" si="0"/>
        <v>35292.647406000004</v>
      </c>
      <c r="E19" s="131">
        <f t="shared" si="1"/>
        <v>874.88187640524654</v>
      </c>
      <c r="F19" s="129">
        <f t="shared" si="2"/>
        <v>2941.0539505000006</v>
      </c>
      <c r="G19" s="131">
        <f t="shared" si="3"/>
        <v>72.90682303377055</v>
      </c>
      <c r="H19" s="45">
        <f>'L4'!$H$10</f>
        <v>1707.89</v>
      </c>
      <c r="I19" s="45">
        <f>GEW!$E$12+($F19-GEW!$E$12)*SUM(Fasering!$D$5)</f>
        <v>1821.9627753333334</v>
      </c>
      <c r="J19" s="45">
        <f>GEW!$E$12+($F19-GEW!$E$12)*SUM(Fasering!$D$5:$D$6)</f>
        <v>2111.3191218602797</v>
      </c>
      <c r="K19" s="45">
        <f>GEW!$E$12+($F19-GEW!$E$12)*SUM(Fasering!$D$5:$D$7)</f>
        <v>2277.3407312994395</v>
      </c>
      <c r="L19" s="45">
        <f>GEW!$E$12+($F19-GEW!$E$12)*SUM(Fasering!$D$5:$D$8)</f>
        <v>2443.3623407385994</v>
      </c>
      <c r="M19" s="45">
        <f>GEW!$E$12+($F19-GEW!$E$12)*SUM(Fasering!$D$5:$D$9)</f>
        <v>2609.3839501777588</v>
      </c>
      <c r="N19" s="45">
        <f>GEW!$E$12+($F19-GEW!$E$12)*SUM(Fasering!$D$5:$D$10)</f>
        <v>2775.0323410608412</v>
      </c>
      <c r="O19" s="75">
        <f>GEW!$E$12+($F19-GEW!$E$12)*SUM(Fasering!$D$5:$D$11)</f>
        <v>2941.0539505000006</v>
      </c>
      <c r="P19" s="129">
        <f t="shared" si="4"/>
        <v>0</v>
      </c>
      <c r="Q19" s="131">
        <f t="shared" si="5"/>
        <v>0</v>
      </c>
      <c r="R19" s="45">
        <f>$P19*SUM(Fasering!$D$5)</f>
        <v>0</v>
      </c>
      <c r="S19" s="45">
        <f>$P19*SUM(Fasering!$D$5:$D$6)</f>
        <v>0</v>
      </c>
      <c r="T19" s="45">
        <f>$P19*SUM(Fasering!$D$5:$D$7)</f>
        <v>0</v>
      </c>
      <c r="U19" s="45">
        <f>$P19*SUM(Fasering!$D$5:$D$8)</f>
        <v>0</v>
      </c>
      <c r="V19" s="45">
        <f>$P19*SUM(Fasering!$D$5:$D$9)</f>
        <v>0</v>
      </c>
      <c r="W19" s="45">
        <f>$P19*SUM(Fasering!$D$5:$D$10)</f>
        <v>0</v>
      </c>
      <c r="X19" s="75">
        <f>$P19*SUM(Fasering!$D$5:$D$11)</f>
        <v>0</v>
      </c>
      <c r="Y19" s="129">
        <f t="shared" si="6"/>
        <v>0</v>
      </c>
      <c r="Z19" s="131">
        <f t="shared" si="7"/>
        <v>0</v>
      </c>
      <c r="AA19" s="74">
        <f>$Y19*SUM(Fasering!$D$5)</f>
        <v>0</v>
      </c>
      <c r="AB19" s="45">
        <f>$Y19*SUM(Fasering!$D$5:$D$6)</f>
        <v>0</v>
      </c>
      <c r="AC19" s="45">
        <f>$Y19*SUM(Fasering!$D$5:$D$7)</f>
        <v>0</v>
      </c>
      <c r="AD19" s="45">
        <f>$Y19*SUM(Fasering!$D$5:$D$8)</f>
        <v>0</v>
      </c>
      <c r="AE19" s="45">
        <f>$Y19*SUM(Fasering!$D$5:$D$9)</f>
        <v>0</v>
      </c>
      <c r="AF19" s="45">
        <f>$Y19*SUM(Fasering!$D$5:$D$10)</f>
        <v>0</v>
      </c>
      <c r="AG19" s="75">
        <f>$Y19*SUM(Fasering!$D$5:$D$11)</f>
        <v>0</v>
      </c>
      <c r="AH19" s="5">
        <f>($AK$2+(I19+R19)*12*7.57%)*SUM(Fasering!$D$5)</f>
        <v>0</v>
      </c>
      <c r="AI19" s="9">
        <f>($AK$2+(J19+S19)*12*7.57%)*SUM(Fasering!$D$5:$D$6)</f>
        <v>530.90425078241776</v>
      </c>
      <c r="AJ19" s="9">
        <f>($AK$2+(K19+T19)*12*7.57%)*SUM(Fasering!$D$5:$D$7)</f>
        <v>896.88570455110607</v>
      </c>
      <c r="AK19" s="9">
        <f>($AK$2+(L19+U19)*12*7.57%)*SUM(Fasering!$D$5:$D$8)</f>
        <v>1307.6148760118572</v>
      </c>
      <c r="AL19" s="9">
        <f>($AK$2+(M19+V19)*12*7.57%)*SUM(Fasering!$D$5:$D$9)</f>
        <v>1763.0917651646712</v>
      </c>
      <c r="AM19" s="9">
        <f>($AK$2+(N19+W19)*12*7.57%)*SUM(Fasering!$D$5:$D$10)</f>
        <v>2262.1416774997783</v>
      </c>
      <c r="AN19" s="86">
        <f>($AK$2+(O19+X19)*12*7.57%)*SUM(Fasering!$D$5:$D$11)</f>
        <v>2807.0134086342005</v>
      </c>
      <c r="AO19" s="5">
        <f>($AK$2+(I19+AA19)*12*7.57%)*SUM(Fasering!$D$5)</f>
        <v>0</v>
      </c>
      <c r="AP19" s="9">
        <f>($AK$2+(J19+AB19)*12*7.57%)*SUM(Fasering!$D$5:$D$6)</f>
        <v>530.90425078241776</v>
      </c>
      <c r="AQ19" s="9">
        <f>($AK$2+(K19+AC19)*12*7.57%)*SUM(Fasering!$D$5:$D$7)</f>
        <v>896.88570455110607</v>
      </c>
      <c r="AR19" s="9">
        <f>($AK$2+(L19+AD19)*12*7.57%)*SUM(Fasering!$D$5:$D$8)</f>
        <v>1307.6148760118572</v>
      </c>
      <c r="AS19" s="9">
        <f>($AK$2+(M19+AE19)*12*7.57%)*SUM(Fasering!$D$5:$D$9)</f>
        <v>1763.0917651646712</v>
      </c>
      <c r="AT19" s="9">
        <f>($AK$2+(N19+AF19)*12*7.57%)*SUM(Fasering!$D$5:$D$10)</f>
        <v>2262.1416774997783</v>
      </c>
      <c r="AU19" s="86">
        <f>($AK$2+(O19+AG19)*12*7.57%)*SUM(Fasering!$D$5:$D$11)</f>
        <v>2807.0134086342005</v>
      </c>
    </row>
    <row r="20" spans="1:47" ht="15" x14ac:dyDescent="0.3">
      <c r="A20" s="32">
        <f t="shared" si="8"/>
        <v>11</v>
      </c>
      <c r="B20" s="129">
        <v>26234.63</v>
      </c>
      <c r="C20" s="130"/>
      <c r="D20" s="129">
        <f t="shared" si="0"/>
        <v>35309.188517000002</v>
      </c>
      <c r="E20" s="131">
        <f t="shared" si="1"/>
        <v>875.29191983619205</v>
      </c>
      <c r="F20" s="129">
        <f t="shared" si="2"/>
        <v>2942.432376416667</v>
      </c>
      <c r="G20" s="131">
        <f t="shared" si="3"/>
        <v>72.940993319682676</v>
      </c>
      <c r="H20" s="45">
        <f>'L4'!$H$10</f>
        <v>1707.89</v>
      </c>
      <c r="I20" s="45">
        <f>GEW!$E$12+($F20-GEW!$E$12)*SUM(Fasering!$D$5)</f>
        <v>1821.9627753333334</v>
      </c>
      <c r="J20" s="45">
        <f>GEW!$E$12+($F20-GEW!$E$12)*SUM(Fasering!$D$5:$D$6)</f>
        <v>2111.6755327551696</v>
      </c>
      <c r="K20" s="45">
        <f>GEW!$E$12+($F20-GEW!$E$12)*SUM(Fasering!$D$5:$D$7)</f>
        <v>2277.9016371400994</v>
      </c>
      <c r="L20" s="45">
        <f>GEW!$E$12+($F20-GEW!$E$12)*SUM(Fasering!$D$5:$D$8)</f>
        <v>2444.1277415250297</v>
      </c>
      <c r="M20" s="45">
        <f>GEW!$E$12+($F20-GEW!$E$12)*SUM(Fasering!$D$5:$D$9)</f>
        <v>2610.3538459099595</v>
      </c>
      <c r="N20" s="45">
        <f>GEW!$E$12+($F20-GEW!$E$12)*SUM(Fasering!$D$5:$D$10)</f>
        <v>2776.2062720317372</v>
      </c>
      <c r="O20" s="75">
        <f>GEW!$E$12+($F20-GEW!$E$12)*SUM(Fasering!$D$5:$D$11)</f>
        <v>2942.432376416667</v>
      </c>
      <c r="P20" s="129">
        <f t="shared" si="4"/>
        <v>0</v>
      </c>
      <c r="Q20" s="131">
        <f t="shared" si="5"/>
        <v>0</v>
      </c>
      <c r="R20" s="45">
        <f>$P20*SUM(Fasering!$D$5)</f>
        <v>0</v>
      </c>
      <c r="S20" s="45">
        <f>$P20*SUM(Fasering!$D$5:$D$6)</f>
        <v>0</v>
      </c>
      <c r="T20" s="45">
        <f>$P20*SUM(Fasering!$D$5:$D$7)</f>
        <v>0</v>
      </c>
      <c r="U20" s="45">
        <f>$P20*SUM(Fasering!$D$5:$D$8)</f>
        <v>0</v>
      </c>
      <c r="V20" s="45">
        <f>$P20*SUM(Fasering!$D$5:$D$9)</f>
        <v>0</v>
      </c>
      <c r="W20" s="45">
        <f>$P20*SUM(Fasering!$D$5:$D$10)</f>
        <v>0</v>
      </c>
      <c r="X20" s="75">
        <f>$P20*SUM(Fasering!$D$5:$D$11)</f>
        <v>0</v>
      </c>
      <c r="Y20" s="129">
        <f t="shared" si="6"/>
        <v>0</v>
      </c>
      <c r="Z20" s="131">
        <f t="shared" si="7"/>
        <v>0</v>
      </c>
      <c r="AA20" s="74">
        <f>$Y20*SUM(Fasering!$D$5)</f>
        <v>0</v>
      </c>
      <c r="AB20" s="45">
        <f>$Y20*SUM(Fasering!$D$5:$D$6)</f>
        <v>0</v>
      </c>
      <c r="AC20" s="45">
        <f>$Y20*SUM(Fasering!$D$5:$D$7)</f>
        <v>0</v>
      </c>
      <c r="AD20" s="45">
        <f>$Y20*SUM(Fasering!$D$5:$D$8)</f>
        <v>0</v>
      </c>
      <c r="AE20" s="45">
        <f>$Y20*SUM(Fasering!$D$5:$D$9)</f>
        <v>0</v>
      </c>
      <c r="AF20" s="45">
        <f>$Y20*SUM(Fasering!$D$5:$D$10)</f>
        <v>0</v>
      </c>
      <c r="AG20" s="75">
        <f>$Y20*SUM(Fasering!$D$5:$D$11)</f>
        <v>0</v>
      </c>
      <c r="AH20" s="5">
        <f>($AK$2+(I20+R20)*12*7.57%)*SUM(Fasering!$D$5)</f>
        <v>0</v>
      </c>
      <c r="AI20" s="9">
        <f>($AK$2+(J20+S20)*12*7.57%)*SUM(Fasering!$D$5:$D$6)</f>
        <v>530.98796430905691</v>
      </c>
      <c r="AJ20" s="9">
        <f>($AK$2+(K20+T20)*12*7.57%)*SUM(Fasering!$D$5:$D$7)</f>
        <v>897.09304002809029</v>
      </c>
      <c r="AK20" s="9">
        <f>($AK$2+(L20+U20)*12*7.57%)*SUM(Fasering!$D$5:$D$8)</f>
        <v>1308.0009508551282</v>
      </c>
      <c r="AL20" s="9">
        <f>($AK$2+(M20+V20)*12*7.57%)*SUM(Fasering!$D$5:$D$9)</f>
        <v>1763.7116967901709</v>
      </c>
      <c r="AM20" s="9">
        <f>($AK$2+(N20+W20)*12*7.57%)*SUM(Fasering!$D$5:$D$10)</f>
        <v>2263.0498718929739</v>
      </c>
      <c r="AN20" s="86">
        <f>($AK$2+(O20+X20)*12*7.57%)*SUM(Fasering!$D$5:$D$11)</f>
        <v>2808.2655707369004</v>
      </c>
      <c r="AO20" s="5">
        <f>($AK$2+(I20+AA20)*12*7.57%)*SUM(Fasering!$D$5)</f>
        <v>0</v>
      </c>
      <c r="AP20" s="9">
        <f>($AK$2+(J20+AB20)*12*7.57%)*SUM(Fasering!$D$5:$D$6)</f>
        <v>530.98796430905691</v>
      </c>
      <c r="AQ20" s="9">
        <f>($AK$2+(K20+AC20)*12*7.57%)*SUM(Fasering!$D$5:$D$7)</f>
        <v>897.09304002809029</v>
      </c>
      <c r="AR20" s="9">
        <f>($AK$2+(L20+AD20)*12*7.57%)*SUM(Fasering!$D$5:$D$8)</f>
        <v>1308.0009508551282</v>
      </c>
      <c r="AS20" s="9">
        <f>($AK$2+(M20+AE20)*12*7.57%)*SUM(Fasering!$D$5:$D$9)</f>
        <v>1763.7116967901709</v>
      </c>
      <c r="AT20" s="9">
        <f>($AK$2+(N20+AF20)*12*7.57%)*SUM(Fasering!$D$5:$D$10)</f>
        <v>2263.0498718929739</v>
      </c>
      <c r="AU20" s="86">
        <f>($AK$2+(O20+AG20)*12*7.57%)*SUM(Fasering!$D$5:$D$11)</f>
        <v>2808.2655707369004</v>
      </c>
    </row>
    <row r="21" spans="1:47" ht="15" x14ac:dyDescent="0.3">
      <c r="A21" s="32">
        <f t="shared" si="8"/>
        <v>12</v>
      </c>
      <c r="B21" s="129">
        <v>27366.71</v>
      </c>
      <c r="C21" s="130"/>
      <c r="D21" s="129">
        <f t="shared" si="0"/>
        <v>36832.854988999999</v>
      </c>
      <c r="E21" s="131">
        <f t="shared" si="1"/>
        <v>913.06262506848054</v>
      </c>
      <c r="F21" s="129">
        <f t="shared" si="2"/>
        <v>3069.4045824166665</v>
      </c>
      <c r="G21" s="131">
        <f t="shared" si="3"/>
        <v>76.08855208904005</v>
      </c>
      <c r="H21" s="45">
        <f>'L4'!$H$10</f>
        <v>1707.89</v>
      </c>
      <c r="I21" s="45">
        <f>GEW!$E$12+($F21-GEW!$E$12)*SUM(Fasering!$D$5)</f>
        <v>1821.9627753333334</v>
      </c>
      <c r="J21" s="45">
        <f>GEW!$E$12+($F21-GEW!$E$12)*SUM(Fasering!$D$5:$D$6)</f>
        <v>2144.5059351869959</v>
      </c>
      <c r="K21" s="45">
        <f>GEW!$E$12+($F21-GEW!$E$12)*SUM(Fasering!$D$5:$D$7)</f>
        <v>2329.5688693691231</v>
      </c>
      <c r="L21" s="45">
        <f>GEW!$E$12+($F21-GEW!$E$12)*SUM(Fasering!$D$5:$D$8)</f>
        <v>2514.6318035512509</v>
      </c>
      <c r="M21" s="45">
        <f>GEW!$E$12+($F21-GEW!$E$12)*SUM(Fasering!$D$5:$D$9)</f>
        <v>2699.6947377333781</v>
      </c>
      <c r="N21" s="45">
        <f>GEW!$E$12+($F21-GEW!$E$12)*SUM(Fasering!$D$5:$D$10)</f>
        <v>2884.3416482345392</v>
      </c>
      <c r="O21" s="75">
        <f>GEW!$E$12+($F21-GEW!$E$12)*SUM(Fasering!$D$5:$D$11)</f>
        <v>3069.4045824166665</v>
      </c>
      <c r="P21" s="129">
        <f t="shared" si="4"/>
        <v>0</v>
      </c>
      <c r="Q21" s="131">
        <f t="shared" si="5"/>
        <v>0</v>
      </c>
      <c r="R21" s="45">
        <f>$P21*SUM(Fasering!$D$5)</f>
        <v>0</v>
      </c>
      <c r="S21" s="45">
        <f>$P21*SUM(Fasering!$D$5:$D$6)</f>
        <v>0</v>
      </c>
      <c r="T21" s="45">
        <f>$P21*SUM(Fasering!$D$5:$D$7)</f>
        <v>0</v>
      </c>
      <c r="U21" s="45">
        <f>$P21*SUM(Fasering!$D$5:$D$8)</f>
        <v>0</v>
      </c>
      <c r="V21" s="45">
        <f>$P21*SUM(Fasering!$D$5:$D$9)</f>
        <v>0</v>
      </c>
      <c r="W21" s="45">
        <f>$P21*SUM(Fasering!$D$5:$D$10)</f>
        <v>0</v>
      </c>
      <c r="X21" s="75">
        <f>$P21*SUM(Fasering!$D$5:$D$11)</f>
        <v>0</v>
      </c>
      <c r="Y21" s="129">
        <f t="shared" si="6"/>
        <v>0</v>
      </c>
      <c r="Z21" s="131">
        <f t="shared" si="7"/>
        <v>0</v>
      </c>
      <c r="AA21" s="74">
        <f>$Y21*SUM(Fasering!$D$5)</f>
        <v>0</v>
      </c>
      <c r="AB21" s="45">
        <f>$Y21*SUM(Fasering!$D$5:$D$6)</f>
        <v>0</v>
      </c>
      <c r="AC21" s="45">
        <f>$Y21*SUM(Fasering!$D$5:$D$7)</f>
        <v>0</v>
      </c>
      <c r="AD21" s="45">
        <f>$Y21*SUM(Fasering!$D$5:$D$8)</f>
        <v>0</v>
      </c>
      <c r="AE21" s="45">
        <f>$Y21*SUM(Fasering!$D$5:$D$9)</f>
        <v>0</v>
      </c>
      <c r="AF21" s="45">
        <f>$Y21*SUM(Fasering!$D$5:$D$10)</f>
        <v>0</v>
      </c>
      <c r="AG21" s="75">
        <f>$Y21*SUM(Fasering!$D$5:$D$11)</f>
        <v>0</v>
      </c>
      <c r="AH21" s="5">
        <f>($AK$2+(I21+R21)*12*7.57%)*SUM(Fasering!$D$5)</f>
        <v>0</v>
      </c>
      <c r="AI21" s="9">
        <f>($AK$2+(J21+S21)*12*7.57%)*SUM(Fasering!$D$5:$D$6)</f>
        <v>538.69914488169593</v>
      </c>
      <c r="AJ21" s="9">
        <f>($AK$2+(K21+T21)*12*7.57%)*SUM(Fasering!$D$5:$D$7)</f>
        <v>916.19152227255279</v>
      </c>
      <c r="AK21" s="9">
        <f>($AK$2+(L21+U21)*12*7.57%)*SUM(Fasering!$D$5:$D$8)</f>
        <v>1343.5638156696534</v>
      </c>
      <c r="AL21" s="9">
        <f>($AK$2+(M21+V21)*12*7.57%)*SUM(Fasering!$D$5:$D$9)</f>
        <v>1820.816025072997</v>
      </c>
      <c r="AM21" s="9">
        <f>($AK$2+(N21+W21)*12*7.57%)*SUM(Fasering!$D$5:$D$10)</f>
        <v>2346.7072118969445</v>
      </c>
      <c r="AN21" s="86">
        <f>($AK$2+(O21+X21)*12*7.57%)*SUM(Fasering!$D$5:$D$11)</f>
        <v>2923.6071226673002</v>
      </c>
      <c r="AO21" s="5">
        <f>($AK$2+(I21+AA21)*12*7.57%)*SUM(Fasering!$D$5)</f>
        <v>0</v>
      </c>
      <c r="AP21" s="9">
        <f>($AK$2+(J21+AB21)*12*7.57%)*SUM(Fasering!$D$5:$D$6)</f>
        <v>538.69914488169593</v>
      </c>
      <c r="AQ21" s="9">
        <f>($AK$2+(K21+AC21)*12*7.57%)*SUM(Fasering!$D$5:$D$7)</f>
        <v>916.19152227255279</v>
      </c>
      <c r="AR21" s="9">
        <f>($AK$2+(L21+AD21)*12*7.57%)*SUM(Fasering!$D$5:$D$8)</f>
        <v>1343.5638156696534</v>
      </c>
      <c r="AS21" s="9">
        <f>($AK$2+(M21+AE21)*12*7.57%)*SUM(Fasering!$D$5:$D$9)</f>
        <v>1820.816025072997</v>
      </c>
      <c r="AT21" s="9">
        <f>($AK$2+(N21+AF21)*12*7.57%)*SUM(Fasering!$D$5:$D$10)</f>
        <v>2346.7072118969445</v>
      </c>
      <c r="AU21" s="86">
        <f>($AK$2+(O21+AG21)*12*7.57%)*SUM(Fasering!$D$5:$D$11)</f>
        <v>2923.6071226673002</v>
      </c>
    </row>
    <row r="22" spans="1:47" ht="15" x14ac:dyDescent="0.3">
      <c r="A22" s="32">
        <f t="shared" si="8"/>
        <v>13</v>
      </c>
      <c r="B22" s="129">
        <v>27379</v>
      </c>
      <c r="C22" s="130"/>
      <c r="D22" s="129">
        <f t="shared" si="0"/>
        <v>36849.396100000005</v>
      </c>
      <c r="E22" s="131">
        <f t="shared" si="1"/>
        <v>913.47266849942628</v>
      </c>
      <c r="F22" s="129">
        <f t="shared" si="2"/>
        <v>3070.7830083333338</v>
      </c>
      <c r="G22" s="131">
        <f t="shared" si="3"/>
        <v>76.12272237495219</v>
      </c>
      <c r="H22" s="45">
        <f>'L4'!$H$10</f>
        <v>1707.89</v>
      </c>
      <c r="I22" s="45">
        <f>GEW!$E$12+($F22-GEW!$E$12)*SUM(Fasering!$D$5)</f>
        <v>1821.9627753333334</v>
      </c>
      <c r="J22" s="45">
        <f>GEW!$E$12+($F22-GEW!$E$12)*SUM(Fasering!$D$5:$D$6)</f>
        <v>2144.8623460818858</v>
      </c>
      <c r="K22" s="45">
        <f>GEW!$E$12+($F22-GEW!$E$12)*SUM(Fasering!$D$5:$D$7)</f>
        <v>2330.1297752097839</v>
      </c>
      <c r="L22" s="45">
        <f>GEW!$E$12+($F22-GEW!$E$12)*SUM(Fasering!$D$5:$D$8)</f>
        <v>2515.3972043376816</v>
      </c>
      <c r="M22" s="45">
        <f>GEW!$E$12+($F22-GEW!$E$12)*SUM(Fasering!$D$5:$D$9)</f>
        <v>2700.6646334655798</v>
      </c>
      <c r="N22" s="45">
        <f>GEW!$E$12+($F22-GEW!$E$12)*SUM(Fasering!$D$5:$D$10)</f>
        <v>2885.5155792054361</v>
      </c>
      <c r="O22" s="75">
        <f>GEW!$E$12+($F22-GEW!$E$12)*SUM(Fasering!$D$5:$D$11)</f>
        <v>3070.7830083333338</v>
      </c>
      <c r="P22" s="129">
        <f t="shared" si="4"/>
        <v>0</v>
      </c>
      <c r="Q22" s="131">
        <f t="shared" si="5"/>
        <v>0</v>
      </c>
      <c r="R22" s="45">
        <f>$P22*SUM(Fasering!$D$5)</f>
        <v>0</v>
      </c>
      <c r="S22" s="45">
        <f>$P22*SUM(Fasering!$D$5:$D$6)</f>
        <v>0</v>
      </c>
      <c r="T22" s="45">
        <f>$P22*SUM(Fasering!$D$5:$D$7)</f>
        <v>0</v>
      </c>
      <c r="U22" s="45">
        <f>$P22*SUM(Fasering!$D$5:$D$8)</f>
        <v>0</v>
      </c>
      <c r="V22" s="45">
        <f>$P22*SUM(Fasering!$D$5:$D$9)</f>
        <v>0</v>
      </c>
      <c r="W22" s="45">
        <f>$P22*SUM(Fasering!$D$5:$D$10)</f>
        <v>0</v>
      </c>
      <c r="X22" s="75">
        <f>$P22*SUM(Fasering!$D$5:$D$11)</f>
        <v>0</v>
      </c>
      <c r="Y22" s="129">
        <f t="shared" si="6"/>
        <v>0</v>
      </c>
      <c r="Z22" s="131">
        <f t="shared" si="7"/>
        <v>0</v>
      </c>
      <c r="AA22" s="74">
        <f>$Y22*SUM(Fasering!$D$5)</f>
        <v>0</v>
      </c>
      <c r="AB22" s="45">
        <f>$Y22*SUM(Fasering!$D$5:$D$6)</f>
        <v>0</v>
      </c>
      <c r="AC22" s="45">
        <f>$Y22*SUM(Fasering!$D$5:$D$7)</f>
        <v>0</v>
      </c>
      <c r="AD22" s="45">
        <f>$Y22*SUM(Fasering!$D$5:$D$8)</f>
        <v>0</v>
      </c>
      <c r="AE22" s="45">
        <f>$Y22*SUM(Fasering!$D$5:$D$9)</f>
        <v>0</v>
      </c>
      <c r="AF22" s="45">
        <f>$Y22*SUM(Fasering!$D$5:$D$10)</f>
        <v>0</v>
      </c>
      <c r="AG22" s="75">
        <f>$Y22*SUM(Fasering!$D$5:$D$11)</f>
        <v>0</v>
      </c>
      <c r="AH22" s="5">
        <f>($AK$2+(I22+R22)*12*7.57%)*SUM(Fasering!$D$5)</f>
        <v>0</v>
      </c>
      <c r="AI22" s="9">
        <f>($AK$2+(J22+S22)*12*7.57%)*SUM(Fasering!$D$5:$D$6)</f>
        <v>538.78285840833507</v>
      </c>
      <c r="AJ22" s="9">
        <f>($AK$2+(K22+T22)*12*7.57%)*SUM(Fasering!$D$5:$D$7)</f>
        <v>916.39885774953734</v>
      </c>
      <c r="AK22" s="9">
        <f>($AK$2+(L22+U22)*12*7.57%)*SUM(Fasering!$D$5:$D$8)</f>
        <v>1343.9498905129244</v>
      </c>
      <c r="AL22" s="9">
        <f>($AK$2+(M22+V22)*12*7.57%)*SUM(Fasering!$D$5:$D$9)</f>
        <v>1821.4359566984976</v>
      </c>
      <c r="AM22" s="9">
        <f>($AK$2+(N22+W22)*12*7.57%)*SUM(Fasering!$D$5:$D$10)</f>
        <v>2347.6154062901401</v>
      </c>
      <c r="AN22" s="86">
        <f>($AK$2+(O22+X22)*12*7.57%)*SUM(Fasering!$D$5:$D$11)</f>
        <v>2924.8592847700006</v>
      </c>
      <c r="AO22" s="5">
        <f>($AK$2+(I22+AA22)*12*7.57%)*SUM(Fasering!$D$5)</f>
        <v>0</v>
      </c>
      <c r="AP22" s="9">
        <f>($AK$2+(J22+AB22)*12*7.57%)*SUM(Fasering!$D$5:$D$6)</f>
        <v>538.78285840833507</v>
      </c>
      <c r="AQ22" s="9">
        <f>($AK$2+(K22+AC22)*12*7.57%)*SUM(Fasering!$D$5:$D$7)</f>
        <v>916.39885774953734</v>
      </c>
      <c r="AR22" s="9">
        <f>($AK$2+(L22+AD22)*12*7.57%)*SUM(Fasering!$D$5:$D$8)</f>
        <v>1343.9498905129244</v>
      </c>
      <c r="AS22" s="9">
        <f>($AK$2+(M22+AE22)*12*7.57%)*SUM(Fasering!$D$5:$D$9)</f>
        <v>1821.4359566984976</v>
      </c>
      <c r="AT22" s="9">
        <f>($AK$2+(N22+AF22)*12*7.57%)*SUM(Fasering!$D$5:$D$10)</f>
        <v>2347.6154062901401</v>
      </c>
      <c r="AU22" s="86">
        <f>($AK$2+(O22+AG22)*12*7.57%)*SUM(Fasering!$D$5:$D$11)</f>
        <v>2924.8592847700006</v>
      </c>
    </row>
    <row r="23" spans="1:47" ht="15" x14ac:dyDescent="0.3">
      <c r="A23" s="32">
        <f t="shared" si="8"/>
        <v>14</v>
      </c>
      <c r="B23" s="129">
        <v>28511.07</v>
      </c>
      <c r="C23" s="130"/>
      <c r="D23" s="129">
        <f t="shared" si="0"/>
        <v>38373.049113000001</v>
      </c>
      <c r="E23" s="131">
        <f t="shared" si="1"/>
        <v>951.24304009181981</v>
      </c>
      <c r="F23" s="129">
        <f t="shared" si="2"/>
        <v>3197.7540927500004</v>
      </c>
      <c r="G23" s="131">
        <f t="shared" si="3"/>
        <v>79.270253340984993</v>
      </c>
      <c r="H23" s="45">
        <f>'L4'!$H$10</f>
        <v>1707.89</v>
      </c>
      <c r="I23" s="45">
        <f>GEW!$E$12+($F23-GEW!$E$12)*SUM(Fasering!$D$5)</f>
        <v>1821.9627753333334</v>
      </c>
      <c r="J23" s="45">
        <f>GEW!$E$12+($F23-GEW!$E$12)*SUM(Fasering!$D$5:$D$6)</f>
        <v>2177.6924585129836</v>
      </c>
      <c r="K23" s="45">
        <f>GEW!$E$12+($F23-GEW!$E$12)*SUM(Fasering!$D$5:$D$7)</f>
        <v>2381.7965510467484</v>
      </c>
      <c r="L23" s="45">
        <f>GEW!$E$12+($F23-GEW!$E$12)*SUM(Fasering!$D$5:$D$8)</f>
        <v>2585.9006435805131</v>
      </c>
      <c r="M23" s="45">
        <f>GEW!$E$12+($F23-GEW!$E$12)*SUM(Fasering!$D$5:$D$9)</f>
        <v>2790.0047361142779</v>
      </c>
      <c r="N23" s="45">
        <f>GEW!$E$12+($F23-GEW!$E$12)*SUM(Fasering!$D$5:$D$10)</f>
        <v>2993.6500002162356</v>
      </c>
      <c r="O23" s="75">
        <f>GEW!$E$12+($F23-GEW!$E$12)*SUM(Fasering!$D$5:$D$11)</f>
        <v>3197.7540927500004</v>
      </c>
      <c r="P23" s="129">
        <f t="shared" si="4"/>
        <v>0</v>
      </c>
      <c r="Q23" s="131">
        <f t="shared" si="5"/>
        <v>0</v>
      </c>
      <c r="R23" s="45">
        <f>$P23*SUM(Fasering!$D$5)</f>
        <v>0</v>
      </c>
      <c r="S23" s="45">
        <f>$P23*SUM(Fasering!$D$5:$D$6)</f>
        <v>0</v>
      </c>
      <c r="T23" s="45">
        <f>$P23*SUM(Fasering!$D$5:$D$7)</f>
        <v>0</v>
      </c>
      <c r="U23" s="45">
        <f>$P23*SUM(Fasering!$D$5:$D$8)</f>
        <v>0</v>
      </c>
      <c r="V23" s="45">
        <f>$P23*SUM(Fasering!$D$5:$D$9)</f>
        <v>0</v>
      </c>
      <c r="W23" s="45">
        <f>$P23*SUM(Fasering!$D$5:$D$10)</f>
        <v>0</v>
      </c>
      <c r="X23" s="75">
        <f>$P23*SUM(Fasering!$D$5:$D$11)</f>
        <v>0</v>
      </c>
      <c r="Y23" s="129">
        <f t="shared" si="6"/>
        <v>0</v>
      </c>
      <c r="Z23" s="131">
        <f t="shared" si="7"/>
        <v>0</v>
      </c>
      <c r="AA23" s="74">
        <f>$Y23*SUM(Fasering!$D$5)</f>
        <v>0</v>
      </c>
      <c r="AB23" s="45">
        <f>$Y23*SUM(Fasering!$D$5:$D$6)</f>
        <v>0</v>
      </c>
      <c r="AC23" s="45">
        <f>$Y23*SUM(Fasering!$D$5:$D$7)</f>
        <v>0</v>
      </c>
      <c r="AD23" s="45">
        <f>$Y23*SUM(Fasering!$D$5:$D$8)</f>
        <v>0</v>
      </c>
      <c r="AE23" s="45">
        <f>$Y23*SUM(Fasering!$D$5:$D$9)</f>
        <v>0</v>
      </c>
      <c r="AF23" s="45">
        <f>$Y23*SUM(Fasering!$D$5:$D$10)</f>
        <v>0</v>
      </c>
      <c r="AG23" s="75">
        <f>$Y23*SUM(Fasering!$D$5:$D$11)</f>
        <v>0</v>
      </c>
      <c r="AH23" s="5">
        <f>($AK$2+(I23+R23)*12*7.57%)*SUM(Fasering!$D$5)</f>
        <v>0</v>
      </c>
      <c r="AI23" s="9">
        <f>($AK$2+(J23+S23)*12*7.57%)*SUM(Fasering!$D$5:$D$6)</f>
        <v>546.49397086581803</v>
      </c>
      <c r="AJ23" s="9">
        <f>($AK$2+(K23+T23)*12*7.57%)*SUM(Fasering!$D$5:$D$7)</f>
        <v>935.4971712914147</v>
      </c>
      <c r="AK23" s="9">
        <f>($AK$2+(L23+U23)*12*7.57%)*SUM(Fasering!$D$5:$D$8)</f>
        <v>1379.512441190067</v>
      </c>
      <c r="AL23" s="9">
        <f>($AK$2+(M23+V23)*12*7.57%)*SUM(Fasering!$D$5:$D$9)</f>
        <v>1878.5397805617747</v>
      </c>
      <c r="AM23" s="9">
        <f>($AK$2+(N23+W23)*12*7.57%)*SUM(Fasering!$D$5:$D$10)</f>
        <v>2431.2720073238961</v>
      </c>
      <c r="AN23" s="86">
        <f>($AK$2+(O23+X23)*12*7.57%)*SUM(Fasering!$D$5:$D$11)</f>
        <v>3040.1998178541003</v>
      </c>
      <c r="AO23" s="5">
        <f>($AK$2+(I23+AA23)*12*7.57%)*SUM(Fasering!$D$5)</f>
        <v>0</v>
      </c>
      <c r="AP23" s="9">
        <f>($AK$2+(J23+AB23)*12*7.57%)*SUM(Fasering!$D$5:$D$6)</f>
        <v>546.49397086581803</v>
      </c>
      <c r="AQ23" s="9">
        <f>($AK$2+(K23+AC23)*12*7.57%)*SUM(Fasering!$D$5:$D$7)</f>
        <v>935.4971712914147</v>
      </c>
      <c r="AR23" s="9">
        <f>($AK$2+(L23+AD23)*12*7.57%)*SUM(Fasering!$D$5:$D$8)</f>
        <v>1379.512441190067</v>
      </c>
      <c r="AS23" s="9">
        <f>($AK$2+(M23+AE23)*12*7.57%)*SUM(Fasering!$D$5:$D$9)</f>
        <v>1878.5397805617747</v>
      </c>
      <c r="AT23" s="9">
        <f>($AK$2+(N23+AF23)*12*7.57%)*SUM(Fasering!$D$5:$D$10)</f>
        <v>2431.2720073238961</v>
      </c>
      <c r="AU23" s="86">
        <f>($AK$2+(O23+AG23)*12*7.57%)*SUM(Fasering!$D$5:$D$11)</f>
        <v>3040.1998178541003</v>
      </c>
    </row>
    <row r="24" spans="1:47" ht="15" x14ac:dyDescent="0.3">
      <c r="A24" s="32">
        <f t="shared" si="8"/>
        <v>15</v>
      </c>
      <c r="B24" s="129">
        <v>28523.4</v>
      </c>
      <c r="C24" s="130"/>
      <c r="D24" s="129">
        <f t="shared" si="0"/>
        <v>38389.644060000006</v>
      </c>
      <c r="E24" s="131">
        <f t="shared" si="1"/>
        <v>951.65441808234539</v>
      </c>
      <c r="F24" s="129">
        <f t="shared" si="2"/>
        <v>3199.1370050000005</v>
      </c>
      <c r="G24" s="131">
        <f t="shared" si="3"/>
        <v>79.304534840195458</v>
      </c>
      <c r="H24" s="45">
        <f>'L4'!$H$10</f>
        <v>1707.89</v>
      </c>
      <c r="I24" s="45">
        <f>GEW!$E$12+($F24-GEW!$E$12)*SUM(Fasering!$D$5)</f>
        <v>1821.9627753333334</v>
      </c>
      <c r="J24" s="45">
        <f>GEW!$E$12+($F24-GEW!$E$12)*SUM(Fasering!$D$5:$D$6)</f>
        <v>2178.0500294107865</v>
      </c>
      <c r="K24" s="45">
        <f>GEW!$E$12+($F24-GEW!$E$12)*SUM(Fasering!$D$5:$D$7)</f>
        <v>2382.3592824556454</v>
      </c>
      <c r="L24" s="45">
        <f>GEW!$E$12+($F24-GEW!$E$12)*SUM(Fasering!$D$5:$D$8)</f>
        <v>2586.6685355005038</v>
      </c>
      <c r="M24" s="45">
        <f>GEW!$E$12+($F24-GEW!$E$12)*SUM(Fasering!$D$5:$D$9)</f>
        <v>2790.9777885453632</v>
      </c>
      <c r="N24" s="45">
        <f>GEW!$E$12+($F24-GEW!$E$12)*SUM(Fasering!$D$5:$D$10)</f>
        <v>2994.827751955142</v>
      </c>
      <c r="O24" s="75">
        <f>GEW!$E$12+($F24-GEW!$E$12)*SUM(Fasering!$D$5:$D$11)</f>
        <v>3199.1370050000005</v>
      </c>
      <c r="P24" s="129">
        <f t="shared" si="4"/>
        <v>0</v>
      </c>
      <c r="Q24" s="131">
        <f t="shared" si="5"/>
        <v>0</v>
      </c>
      <c r="R24" s="45">
        <f>$P24*SUM(Fasering!$D$5)</f>
        <v>0</v>
      </c>
      <c r="S24" s="45">
        <f>$P24*SUM(Fasering!$D$5:$D$6)</f>
        <v>0</v>
      </c>
      <c r="T24" s="45">
        <f>$P24*SUM(Fasering!$D$5:$D$7)</f>
        <v>0</v>
      </c>
      <c r="U24" s="45">
        <f>$P24*SUM(Fasering!$D$5:$D$8)</f>
        <v>0</v>
      </c>
      <c r="V24" s="45">
        <f>$P24*SUM(Fasering!$D$5:$D$9)</f>
        <v>0</v>
      </c>
      <c r="W24" s="45">
        <f>$P24*SUM(Fasering!$D$5:$D$10)</f>
        <v>0</v>
      </c>
      <c r="X24" s="75">
        <f>$P24*SUM(Fasering!$D$5:$D$11)</f>
        <v>0</v>
      </c>
      <c r="Y24" s="129">
        <f t="shared" si="6"/>
        <v>0</v>
      </c>
      <c r="Z24" s="131">
        <f t="shared" si="7"/>
        <v>0</v>
      </c>
      <c r="AA24" s="74">
        <f>$Y24*SUM(Fasering!$D$5)</f>
        <v>0</v>
      </c>
      <c r="AB24" s="45">
        <f>$Y24*SUM(Fasering!$D$5:$D$6)</f>
        <v>0</v>
      </c>
      <c r="AC24" s="45">
        <f>$Y24*SUM(Fasering!$D$5:$D$7)</f>
        <v>0</v>
      </c>
      <c r="AD24" s="45">
        <f>$Y24*SUM(Fasering!$D$5:$D$8)</f>
        <v>0</v>
      </c>
      <c r="AE24" s="45">
        <f>$Y24*SUM(Fasering!$D$5:$D$9)</f>
        <v>0</v>
      </c>
      <c r="AF24" s="45">
        <f>$Y24*SUM(Fasering!$D$5:$D$10)</f>
        <v>0</v>
      </c>
      <c r="AG24" s="75">
        <f>$Y24*SUM(Fasering!$D$5:$D$11)</f>
        <v>0</v>
      </c>
      <c r="AH24" s="5">
        <f>($AK$2+(I24+R24)*12*7.57%)*SUM(Fasering!$D$5)</f>
        <v>0</v>
      </c>
      <c r="AI24" s="9">
        <f>($AK$2+(J24+S24)*12*7.57%)*SUM(Fasering!$D$5:$D$6)</f>
        <v>546.5779568530811</v>
      </c>
      <c r="AJ24" s="9">
        <f>($AK$2+(K24+T24)*12*7.57%)*SUM(Fasering!$D$5:$D$7)</f>
        <v>935.70518157873903</v>
      </c>
      <c r="AK24" s="9">
        <f>($AK$2+(L24+U24)*12*7.57%)*SUM(Fasering!$D$5:$D$8)</f>
        <v>1379.8997725828688</v>
      </c>
      <c r="AL24" s="9">
        <f>($AK$2+(M24+V24)*12*7.57%)*SUM(Fasering!$D$5:$D$9)</f>
        <v>1879.1617298654705</v>
      </c>
      <c r="AM24" s="9">
        <f>($AK$2+(N24+W24)*12*7.57%)*SUM(Fasering!$D$5:$D$10)</f>
        <v>2432.183157597949</v>
      </c>
      <c r="AN24" s="86">
        <f>($AK$2+(O24+X24)*12*7.57%)*SUM(Fasering!$D$5:$D$11)</f>
        <v>3041.4560553420006</v>
      </c>
      <c r="AO24" s="5">
        <f>($AK$2+(I24+AA24)*12*7.57%)*SUM(Fasering!$D$5)</f>
        <v>0</v>
      </c>
      <c r="AP24" s="9">
        <f>($AK$2+(J24+AB24)*12*7.57%)*SUM(Fasering!$D$5:$D$6)</f>
        <v>546.5779568530811</v>
      </c>
      <c r="AQ24" s="9">
        <f>($AK$2+(K24+AC24)*12*7.57%)*SUM(Fasering!$D$5:$D$7)</f>
        <v>935.70518157873903</v>
      </c>
      <c r="AR24" s="9">
        <f>($AK$2+(L24+AD24)*12*7.57%)*SUM(Fasering!$D$5:$D$8)</f>
        <v>1379.8997725828688</v>
      </c>
      <c r="AS24" s="9">
        <f>($AK$2+(M24+AE24)*12*7.57%)*SUM(Fasering!$D$5:$D$9)</f>
        <v>1879.1617298654705</v>
      </c>
      <c r="AT24" s="9">
        <f>($AK$2+(N24+AF24)*12*7.57%)*SUM(Fasering!$D$5:$D$10)</f>
        <v>2432.183157597949</v>
      </c>
      <c r="AU24" s="86">
        <f>($AK$2+(O24+AG24)*12*7.57%)*SUM(Fasering!$D$5:$D$11)</f>
        <v>3041.4560553420006</v>
      </c>
    </row>
    <row r="25" spans="1:47" ht="15" x14ac:dyDescent="0.3">
      <c r="A25" s="32">
        <f t="shared" si="8"/>
        <v>16</v>
      </c>
      <c r="B25" s="129">
        <v>29655.47</v>
      </c>
      <c r="C25" s="130"/>
      <c r="D25" s="129">
        <f t="shared" si="0"/>
        <v>39913.297073000002</v>
      </c>
      <c r="E25" s="131">
        <f t="shared" si="1"/>
        <v>989.42478967473892</v>
      </c>
      <c r="F25" s="129">
        <f t="shared" si="2"/>
        <v>3326.1080894166671</v>
      </c>
      <c r="G25" s="131">
        <f t="shared" si="3"/>
        <v>82.452065806228248</v>
      </c>
      <c r="H25" s="45">
        <f>'L4'!$H$10</f>
        <v>1707.89</v>
      </c>
      <c r="I25" s="45">
        <f>GEW!$E$12+($F25-GEW!$E$12)*SUM(Fasering!$D$5)</f>
        <v>1821.9627753333334</v>
      </c>
      <c r="J25" s="45">
        <f>GEW!$E$12+($F25-GEW!$E$12)*SUM(Fasering!$D$5:$D$6)</f>
        <v>2210.8801418418843</v>
      </c>
      <c r="K25" s="45">
        <f>GEW!$E$12+($F25-GEW!$E$12)*SUM(Fasering!$D$5:$D$7)</f>
        <v>2434.0260582926098</v>
      </c>
      <c r="L25" s="45">
        <f>GEW!$E$12+($F25-GEW!$E$12)*SUM(Fasering!$D$5:$D$8)</f>
        <v>2657.1719747433353</v>
      </c>
      <c r="M25" s="45">
        <f>GEW!$E$12+($F25-GEW!$E$12)*SUM(Fasering!$D$5:$D$9)</f>
        <v>2880.3178911940613</v>
      </c>
      <c r="N25" s="45">
        <f>GEW!$E$12+($F25-GEW!$E$12)*SUM(Fasering!$D$5:$D$10)</f>
        <v>3102.9621729659416</v>
      </c>
      <c r="O25" s="75">
        <f>GEW!$E$12+($F25-GEW!$E$12)*SUM(Fasering!$D$5:$D$11)</f>
        <v>3326.1080894166671</v>
      </c>
      <c r="P25" s="129">
        <f t="shared" si="4"/>
        <v>0</v>
      </c>
      <c r="Q25" s="131">
        <f t="shared" si="5"/>
        <v>0</v>
      </c>
      <c r="R25" s="45">
        <f>$P25*SUM(Fasering!$D$5)</f>
        <v>0</v>
      </c>
      <c r="S25" s="45">
        <f>$P25*SUM(Fasering!$D$5:$D$6)</f>
        <v>0</v>
      </c>
      <c r="T25" s="45">
        <f>$P25*SUM(Fasering!$D$5:$D$7)</f>
        <v>0</v>
      </c>
      <c r="U25" s="45">
        <f>$P25*SUM(Fasering!$D$5:$D$8)</f>
        <v>0</v>
      </c>
      <c r="V25" s="45">
        <f>$P25*SUM(Fasering!$D$5:$D$9)</f>
        <v>0</v>
      </c>
      <c r="W25" s="45">
        <f>$P25*SUM(Fasering!$D$5:$D$10)</f>
        <v>0</v>
      </c>
      <c r="X25" s="75">
        <f>$P25*SUM(Fasering!$D$5:$D$11)</f>
        <v>0</v>
      </c>
      <c r="Y25" s="129">
        <f t="shared" si="6"/>
        <v>0</v>
      </c>
      <c r="Z25" s="131">
        <f t="shared" si="7"/>
        <v>0</v>
      </c>
      <c r="AA25" s="74">
        <f>$Y25*SUM(Fasering!$D$5)</f>
        <v>0</v>
      </c>
      <c r="AB25" s="45">
        <f>$Y25*SUM(Fasering!$D$5:$D$6)</f>
        <v>0</v>
      </c>
      <c r="AC25" s="45">
        <f>$Y25*SUM(Fasering!$D$5:$D$7)</f>
        <v>0</v>
      </c>
      <c r="AD25" s="45">
        <f>$Y25*SUM(Fasering!$D$5:$D$8)</f>
        <v>0</v>
      </c>
      <c r="AE25" s="45">
        <f>$Y25*SUM(Fasering!$D$5:$D$9)</f>
        <v>0</v>
      </c>
      <c r="AF25" s="45">
        <f>$Y25*SUM(Fasering!$D$5:$D$10)</f>
        <v>0</v>
      </c>
      <c r="AG25" s="75">
        <f>$Y25*SUM(Fasering!$D$5:$D$11)</f>
        <v>0</v>
      </c>
      <c r="AH25" s="5">
        <f>($AK$2+(I25+R25)*12*7.57%)*SUM(Fasering!$D$5)</f>
        <v>0</v>
      </c>
      <c r="AI25" s="9">
        <f>($AK$2+(J25+S25)*12*7.57%)*SUM(Fasering!$D$5:$D$6)</f>
        <v>554.28906931056406</v>
      </c>
      <c r="AJ25" s="9">
        <f>($AK$2+(K25+T25)*12*7.57%)*SUM(Fasering!$D$5:$D$7)</f>
        <v>954.80349512061662</v>
      </c>
      <c r="AK25" s="9">
        <f>($AK$2+(L25+U25)*12*7.57%)*SUM(Fasering!$D$5:$D$8)</f>
        <v>1415.4623232600111</v>
      </c>
      <c r="AL25" s="9">
        <f>($AK$2+(M25+V25)*12*7.57%)*SUM(Fasering!$D$5:$D$9)</f>
        <v>1936.265553728748</v>
      </c>
      <c r="AM25" s="9">
        <f>($AK$2+(N25+W25)*12*7.57%)*SUM(Fasering!$D$5:$D$10)</f>
        <v>2515.8397586317051</v>
      </c>
      <c r="AN25" s="86">
        <f>($AK$2+(O25+X25)*12*7.57%)*SUM(Fasering!$D$5:$D$11)</f>
        <v>3156.7965884261012</v>
      </c>
      <c r="AO25" s="5">
        <f>($AK$2+(I25+AA25)*12*7.57%)*SUM(Fasering!$D$5)</f>
        <v>0</v>
      </c>
      <c r="AP25" s="9">
        <f>($AK$2+(J25+AB25)*12*7.57%)*SUM(Fasering!$D$5:$D$6)</f>
        <v>554.28906931056406</v>
      </c>
      <c r="AQ25" s="9">
        <f>($AK$2+(K25+AC25)*12*7.57%)*SUM(Fasering!$D$5:$D$7)</f>
        <v>954.80349512061662</v>
      </c>
      <c r="AR25" s="9">
        <f>($AK$2+(L25+AD25)*12*7.57%)*SUM(Fasering!$D$5:$D$8)</f>
        <v>1415.4623232600111</v>
      </c>
      <c r="AS25" s="9">
        <f>($AK$2+(M25+AE25)*12*7.57%)*SUM(Fasering!$D$5:$D$9)</f>
        <v>1936.265553728748</v>
      </c>
      <c r="AT25" s="9">
        <f>($AK$2+(N25+AF25)*12*7.57%)*SUM(Fasering!$D$5:$D$10)</f>
        <v>2515.8397586317051</v>
      </c>
      <c r="AU25" s="86">
        <f>($AK$2+(O25+AG25)*12*7.57%)*SUM(Fasering!$D$5:$D$11)</f>
        <v>3156.7965884261012</v>
      </c>
    </row>
    <row r="26" spans="1:47" ht="15" x14ac:dyDescent="0.3">
      <c r="A26" s="32">
        <f t="shared" si="8"/>
        <v>17</v>
      </c>
      <c r="B26" s="129">
        <v>29667.759999999998</v>
      </c>
      <c r="C26" s="130"/>
      <c r="D26" s="129">
        <f t="shared" si="0"/>
        <v>39929.838184</v>
      </c>
      <c r="E26" s="131">
        <f t="shared" si="1"/>
        <v>989.83483310568442</v>
      </c>
      <c r="F26" s="129">
        <f t="shared" si="2"/>
        <v>3327.486515333333</v>
      </c>
      <c r="G26" s="131">
        <f t="shared" si="3"/>
        <v>82.486236092140359</v>
      </c>
      <c r="H26" s="45">
        <f>'L4'!$H$10</f>
        <v>1707.89</v>
      </c>
      <c r="I26" s="45">
        <f>GEW!$E$12+($F26-GEW!$E$12)*SUM(Fasering!$D$5)</f>
        <v>1821.9627753333334</v>
      </c>
      <c r="J26" s="45">
        <f>GEW!$E$12+($F26-GEW!$E$12)*SUM(Fasering!$D$5:$D$6)</f>
        <v>2211.2365527367742</v>
      </c>
      <c r="K26" s="45">
        <f>GEW!$E$12+($F26-GEW!$E$12)*SUM(Fasering!$D$5:$D$7)</f>
        <v>2434.5869641332702</v>
      </c>
      <c r="L26" s="45">
        <f>GEW!$E$12+($F26-GEW!$E$12)*SUM(Fasering!$D$5:$D$8)</f>
        <v>2657.9373755297656</v>
      </c>
      <c r="M26" s="45">
        <f>GEW!$E$12+($F26-GEW!$E$12)*SUM(Fasering!$D$5:$D$9)</f>
        <v>2881.2877869262611</v>
      </c>
      <c r="N26" s="45">
        <f>GEW!$E$12+($F26-GEW!$E$12)*SUM(Fasering!$D$5:$D$10)</f>
        <v>3104.1361039368376</v>
      </c>
      <c r="O26" s="75">
        <f>GEW!$E$12+($F26-GEW!$E$12)*SUM(Fasering!$D$5:$D$11)</f>
        <v>3327.486515333333</v>
      </c>
      <c r="P26" s="129">
        <f t="shared" si="4"/>
        <v>0</v>
      </c>
      <c r="Q26" s="131">
        <f t="shared" si="5"/>
        <v>0</v>
      </c>
      <c r="R26" s="45">
        <f>$P26*SUM(Fasering!$D$5)</f>
        <v>0</v>
      </c>
      <c r="S26" s="45">
        <f>$P26*SUM(Fasering!$D$5:$D$6)</f>
        <v>0</v>
      </c>
      <c r="T26" s="45">
        <f>$P26*SUM(Fasering!$D$5:$D$7)</f>
        <v>0</v>
      </c>
      <c r="U26" s="45">
        <f>$P26*SUM(Fasering!$D$5:$D$8)</f>
        <v>0</v>
      </c>
      <c r="V26" s="45">
        <f>$P26*SUM(Fasering!$D$5:$D$9)</f>
        <v>0</v>
      </c>
      <c r="W26" s="45">
        <f>$P26*SUM(Fasering!$D$5:$D$10)</f>
        <v>0</v>
      </c>
      <c r="X26" s="75">
        <f>$P26*SUM(Fasering!$D$5:$D$11)</f>
        <v>0</v>
      </c>
      <c r="Y26" s="129">
        <f t="shared" si="6"/>
        <v>0</v>
      </c>
      <c r="Z26" s="131">
        <f t="shared" si="7"/>
        <v>0</v>
      </c>
      <c r="AA26" s="74">
        <f>$Y26*SUM(Fasering!$D$5)</f>
        <v>0</v>
      </c>
      <c r="AB26" s="45">
        <f>$Y26*SUM(Fasering!$D$5:$D$6)</f>
        <v>0</v>
      </c>
      <c r="AC26" s="45">
        <f>$Y26*SUM(Fasering!$D$5:$D$7)</f>
        <v>0</v>
      </c>
      <c r="AD26" s="45">
        <f>$Y26*SUM(Fasering!$D$5:$D$8)</f>
        <v>0</v>
      </c>
      <c r="AE26" s="45">
        <f>$Y26*SUM(Fasering!$D$5:$D$9)</f>
        <v>0</v>
      </c>
      <c r="AF26" s="45">
        <f>$Y26*SUM(Fasering!$D$5:$D$10)</f>
        <v>0</v>
      </c>
      <c r="AG26" s="75">
        <f>$Y26*SUM(Fasering!$D$5:$D$11)</f>
        <v>0</v>
      </c>
      <c r="AH26" s="5">
        <f>($AK$2+(I26+R26)*12*7.57%)*SUM(Fasering!$D$5)</f>
        <v>0</v>
      </c>
      <c r="AI26" s="9">
        <f>($AK$2+(J26+S26)*12*7.57%)*SUM(Fasering!$D$5:$D$6)</f>
        <v>554.3727828372032</v>
      </c>
      <c r="AJ26" s="9">
        <f>($AK$2+(K26+T26)*12*7.57%)*SUM(Fasering!$D$5:$D$7)</f>
        <v>955.01083059760083</v>
      </c>
      <c r="AK26" s="9">
        <f>($AK$2+(L26+U26)*12*7.57%)*SUM(Fasering!$D$5:$D$8)</f>
        <v>1415.8483981032823</v>
      </c>
      <c r="AL26" s="9">
        <f>($AK$2+(M26+V26)*12*7.57%)*SUM(Fasering!$D$5:$D$9)</f>
        <v>1936.8854853542473</v>
      </c>
      <c r="AM26" s="9">
        <f>($AK$2+(N26+W26)*12*7.57%)*SUM(Fasering!$D$5:$D$10)</f>
        <v>2516.7479530248997</v>
      </c>
      <c r="AN26" s="86">
        <f>($AK$2+(O26+X26)*12*7.57%)*SUM(Fasering!$D$5:$D$11)</f>
        <v>3158.0487505287997</v>
      </c>
      <c r="AO26" s="5">
        <f>($AK$2+(I26+AA26)*12*7.57%)*SUM(Fasering!$D$5)</f>
        <v>0</v>
      </c>
      <c r="AP26" s="9">
        <f>($AK$2+(J26+AB26)*12*7.57%)*SUM(Fasering!$D$5:$D$6)</f>
        <v>554.3727828372032</v>
      </c>
      <c r="AQ26" s="9">
        <f>($AK$2+(K26+AC26)*12*7.57%)*SUM(Fasering!$D$5:$D$7)</f>
        <v>955.01083059760083</v>
      </c>
      <c r="AR26" s="9">
        <f>($AK$2+(L26+AD26)*12*7.57%)*SUM(Fasering!$D$5:$D$8)</f>
        <v>1415.8483981032823</v>
      </c>
      <c r="AS26" s="9">
        <f>($AK$2+(M26+AE26)*12*7.57%)*SUM(Fasering!$D$5:$D$9)</f>
        <v>1936.8854853542473</v>
      </c>
      <c r="AT26" s="9">
        <f>($AK$2+(N26+AF26)*12*7.57%)*SUM(Fasering!$D$5:$D$10)</f>
        <v>2516.7479530248997</v>
      </c>
      <c r="AU26" s="86">
        <f>($AK$2+(O26+AG26)*12*7.57%)*SUM(Fasering!$D$5:$D$11)</f>
        <v>3158.0487505287997</v>
      </c>
    </row>
    <row r="27" spans="1:47" ht="15" x14ac:dyDescent="0.3">
      <c r="A27" s="32">
        <f t="shared" si="8"/>
        <v>18</v>
      </c>
      <c r="B27" s="129">
        <v>30799.83</v>
      </c>
      <c r="C27" s="130"/>
      <c r="D27" s="129">
        <f t="shared" si="0"/>
        <v>41453.491197000003</v>
      </c>
      <c r="E27" s="131">
        <f t="shared" si="1"/>
        <v>1027.6052046980781</v>
      </c>
      <c r="F27" s="129">
        <f t="shared" si="2"/>
        <v>3454.4575997500006</v>
      </c>
      <c r="G27" s="131">
        <f t="shared" si="3"/>
        <v>85.633767058173191</v>
      </c>
      <c r="H27" s="45">
        <f>'L4'!$H$10</f>
        <v>1707.89</v>
      </c>
      <c r="I27" s="45">
        <f>GEW!$E$12+($F27-GEW!$E$12)*SUM(Fasering!$D$5)</f>
        <v>1821.9627753333334</v>
      </c>
      <c r="J27" s="45">
        <f>GEW!$E$12+($F27-GEW!$E$12)*SUM(Fasering!$D$5:$D$6)</f>
        <v>2244.0666651678721</v>
      </c>
      <c r="K27" s="45">
        <f>GEW!$E$12+($F27-GEW!$E$12)*SUM(Fasering!$D$5:$D$7)</f>
        <v>2486.2537399702351</v>
      </c>
      <c r="L27" s="45">
        <f>GEW!$E$12+($F27-GEW!$E$12)*SUM(Fasering!$D$5:$D$8)</f>
        <v>2728.4408147725976</v>
      </c>
      <c r="M27" s="45">
        <f>GEW!$E$12+($F27-GEW!$E$12)*SUM(Fasering!$D$5:$D$9)</f>
        <v>2970.6278895749601</v>
      </c>
      <c r="N27" s="45">
        <f>GEW!$E$12+($F27-GEW!$E$12)*SUM(Fasering!$D$5:$D$10)</f>
        <v>3212.270524947638</v>
      </c>
      <c r="O27" s="75">
        <f>GEW!$E$12+($F27-GEW!$E$12)*SUM(Fasering!$D$5:$D$11)</f>
        <v>3454.4575997500006</v>
      </c>
      <c r="P27" s="129">
        <f t="shared" si="4"/>
        <v>0</v>
      </c>
      <c r="Q27" s="131">
        <f t="shared" si="5"/>
        <v>0</v>
      </c>
      <c r="R27" s="45">
        <f>$P27*SUM(Fasering!$D$5)</f>
        <v>0</v>
      </c>
      <c r="S27" s="45">
        <f>$P27*SUM(Fasering!$D$5:$D$6)</f>
        <v>0</v>
      </c>
      <c r="T27" s="45">
        <f>$P27*SUM(Fasering!$D$5:$D$7)</f>
        <v>0</v>
      </c>
      <c r="U27" s="45">
        <f>$P27*SUM(Fasering!$D$5:$D$8)</f>
        <v>0</v>
      </c>
      <c r="V27" s="45">
        <f>$P27*SUM(Fasering!$D$5:$D$9)</f>
        <v>0</v>
      </c>
      <c r="W27" s="45">
        <f>$P27*SUM(Fasering!$D$5:$D$10)</f>
        <v>0</v>
      </c>
      <c r="X27" s="75">
        <f>$P27*SUM(Fasering!$D$5:$D$11)</f>
        <v>0</v>
      </c>
      <c r="Y27" s="129">
        <f t="shared" si="6"/>
        <v>0</v>
      </c>
      <c r="Z27" s="131">
        <f t="shared" si="7"/>
        <v>0</v>
      </c>
      <c r="AA27" s="74">
        <f>$Y27*SUM(Fasering!$D$5)</f>
        <v>0</v>
      </c>
      <c r="AB27" s="45">
        <f>$Y27*SUM(Fasering!$D$5:$D$6)</f>
        <v>0</v>
      </c>
      <c r="AC27" s="45">
        <f>$Y27*SUM(Fasering!$D$5:$D$7)</f>
        <v>0</v>
      </c>
      <c r="AD27" s="45">
        <f>$Y27*SUM(Fasering!$D$5:$D$8)</f>
        <v>0</v>
      </c>
      <c r="AE27" s="45">
        <f>$Y27*SUM(Fasering!$D$5:$D$9)</f>
        <v>0</v>
      </c>
      <c r="AF27" s="45">
        <f>$Y27*SUM(Fasering!$D$5:$D$10)</f>
        <v>0</v>
      </c>
      <c r="AG27" s="75">
        <f>$Y27*SUM(Fasering!$D$5:$D$11)</f>
        <v>0</v>
      </c>
      <c r="AH27" s="5">
        <f>($AK$2+(I27+R27)*12*7.57%)*SUM(Fasering!$D$5)</f>
        <v>0</v>
      </c>
      <c r="AI27" s="9">
        <f>($AK$2+(J27+S27)*12*7.57%)*SUM(Fasering!$D$5:$D$6)</f>
        <v>562.08389529468616</v>
      </c>
      <c r="AJ27" s="9">
        <f>($AK$2+(K27+T27)*12*7.57%)*SUM(Fasering!$D$5:$D$7)</f>
        <v>974.10914413947853</v>
      </c>
      <c r="AK27" s="9">
        <f>($AK$2+(L27+U27)*12*7.57%)*SUM(Fasering!$D$5:$D$8)</f>
        <v>1451.4109487804249</v>
      </c>
      <c r="AL27" s="9">
        <f>($AK$2+(M27+V27)*12*7.57%)*SUM(Fasering!$D$5:$D$9)</f>
        <v>1993.9893092175255</v>
      </c>
      <c r="AM27" s="9">
        <f>($AK$2+(N27+W27)*12*7.57%)*SUM(Fasering!$D$5:$D$10)</f>
        <v>2600.4045540586571</v>
      </c>
      <c r="AN27" s="86">
        <f>($AK$2+(O27+X27)*12*7.57%)*SUM(Fasering!$D$5:$D$11)</f>
        <v>3273.3892836129012</v>
      </c>
      <c r="AO27" s="5">
        <f>($AK$2+(I27+AA27)*12*7.57%)*SUM(Fasering!$D$5)</f>
        <v>0</v>
      </c>
      <c r="AP27" s="9">
        <f>($AK$2+(J27+AB27)*12*7.57%)*SUM(Fasering!$D$5:$D$6)</f>
        <v>562.08389529468616</v>
      </c>
      <c r="AQ27" s="9">
        <f>($AK$2+(K27+AC27)*12*7.57%)*SUM(Fasering!$D$5:$D$7)</f>
        <v>974.10914413947853</v>
      </c>
      <c r="AR27" s="9">
        <f>($AK$2+(L27+AD27)*12*7.57%)*SUM(Fasering!$D$5:$D$8)</f>
        <v>1451.4109487804249</v>
      </c>
      <c r="AS27" s="9">
        <f>($AK$2+(M27+AE27)*12*7.57%)*SUM(Fasering!$D$5:$D$9)</f>
        <v>1993.9893092175255</v>
      </c>
      <c r="AT27" s="9">
        <f>($AK$2+(N27+AF27)*12*7.57%)*SUM(Fasering!$D$5:$D$10)</f>
        <v>2600.4045540586571</v>
      </c>
      <c r="AU27" s="86">
        <f>($AK$2+(O27+AG27)*12*7.57%)*SUM(Fasering!$D$5:$D$11)</f>
        <v>3273.3892836129012</v>
      </c>
    </row>
    <row r="28" spans="1:47" ht="15" x14ac:dyDescent="0.3">
      <c r="A28" s="32">
        <f t="shared" si="8"/>
        <v>19</v>
      </c>
      <c r="B28" s="129">
        <v>30812.13</v>
      </c>
      <c r="C28" s="130"/>
      <c r="D28" s="129">
        <f t="shared" si="0"/>
        <v>41470.045767000003</v>
      </c>
      <c r="E28" s="131">
        <f t="shared" si="1"/>
        <v>1028.0155817689188</v>
      </c>
      <c r="F28" s="129">
        <f t="shared" si="2"/>
        <v>3455.8371472500007</v>
      </c>
      <c r="G28" s="131">
        <f t="shared" si="3"/>
        <v>85.667965147409902</v>
      </c>
      <c r="H28" s="45">
        <f>'L4'!$H$10</f>
        <v>1707.89</v>
      </c>
      <c r="I28" s="45">
        <f>GEW!$E$12+($F28-GEW!$E$12)*SUM(Fasering!$D$5)</f>
        <v>1821.9627753333334</v>
      </c>
      <c r="J28" s="45">
        <f>GEW!$E$12+($F28-GEW!$E$12)*SUM(Fasering!$D$5:$D$6)</f>
        <v>2244.4233660634904</v>
      </c>
      <c r="K28" s="45">
        <f>GEW!$E$12+($F28-GEW!$E$12)*SUM(Fasering!$D$5:$D$7)</f>
        <v>2486.8151022029542</v>
      </c>
      <c r="L28" s="45">
        <f>GEW!$E$12+($F28-GEW!$E$12)*SUM(Fasering!$D$5:$D$8)</f>
        <v>2729.2068383424185</v>
      </c>
      <c r="M28" s="45">
        <f>GEW!$E$12+($F28-GEW!$E$12)*SUM(Fasering!$D$5:$D$9)</f>
        <v>2971.5985744818822</v>
      </c>
      <c r="N28" s="45">
        <f>GEW!$E$12+($F28-GEW!$E$12)*SUM(Fasering!$D$5:$D$10)</f>
        <v>3213.445411110537</v>
      </c>
      <c r="O28" s="75">
        <f>GEW!$E$12+($F28-GEW!$E$12)*SUM(Fasering!$D$5:$D$11)</f>
        <v>3455.8371472500007</v>
      </c>
      <c r="P28" s="129">
        <f t="shared" si="4"/>
        <v>0</v>
      </c>
      <c r="Q28" s="131">
        <f t="shared" si="5"/>
        <v>0</v>
      </c>
      <c r="R28" s="45">
        <f>$P28*SUM(Fasering!$D$5)</f>
        <v>0</v>
      </c>
      <c r="S28" s="45">
        <f>$P28*SUM(Fasering!$D$5:$D$6)</f>
        <v>0</v>
      </c>
      <c r="T28" s="45">
        <f>$P28*SUM(Fasering!$D$5:$D$7)</f>
        <v>0</v>
      </c>
      <c r="U28" s="45">
        <f>$P28*SUM(Fasering!$D$5:$D$8)</f>
        <v>0</v>
      </c>
      <c r="V28" s="45">
        <f>$P28*SUM(Fasering!$D$5:$D$9)</f>
        <v>0</v>
      </c>
      <c r="W28" s="45">
        <f>$P28*SUM(Fasering!$D$5:$D$10)</f>
        <v>0</v>
      </c>
      <c r="X28" s="75">
        <f>$P28*SUM(Fasering!$D$5:$D$11)</f>
        <v>0</v>
      </c>
      <c r="Y28" s="129">
        <f t="shared" si="6"/>
        <v>0</v>
      </c>
      <c r="Z28" s="131">
        <f t="shared" si="7"/>
        <v>0</v>
      </c>
      <c r="AA28" s="74">
        <f>$Y28*SUM(Fasering!$D$5)</f>
        <v>0</v>
      </c>
      <c r="AB28" s="45">
        <f>$Y28*SUM(Fasering!$D$5:$D$6)</f>
        <v>0</v>
      </c>
      <c r="AC28" s="45">
        <f>$Y28*SUM(Fasering!$D$5:$D$7)</f>
        <v>0</v>
      </c>
      <c r="AD28" s="45">
        <f>$Y28*SUM(Fasering!$D$5:$D$8)</f>
        <v>0</v>
      </c>
      <c r="AE28" s="45">
        <f>$Y28*SUM(Fasering!$D$5:$D$9)</f>
        <v>0</v>
      </c>
      <c r="AF28" s="45">
        <f>$Y28*SUM(Fasering!$D$5:$D$10)</f>
        <v>0</v>
      </c>
      <c r="AG28" s="75">
        <f>$Y28*SUM(Fasering!$D$5:$D$11)</f>
        <v>0</v>
      </c>
      <c r="AH28" s="5">
        <f>($AK$2+(I28+R28)*12*7.57%)*SUM(Fasering!$D$5)</f>
        <v>0</v>
      </c>
      <c r="AI28" s="9">
        <f>($AK$2+(J28+S28)*12*7.57%)*SUM(Fasering!$D$5:$D$6)</f>
        <v>562.16767693648137</v>
      </c>
      <c r="AJ28" s="9">
        <f>($AK$2+(K28+T28)*12*7.57%)*SUM(Fasering!$D$5:$D$7)</f>
        <v>974.31664831904777</v>
      </c>
      <c r="AK28" s="9">
        <f>($AK$2+(L28+U28)*12*7.57%)*SUM(Fasering!$D$5:$D$8)</f>
        <v>1451.7973377610788</v>
      </c>
      <c r="AL28" s="9">
        <f>($AK$2+(M28+V28)*12*7.57%)*SUM(Fasering!$D$5:$D$9)</f>
        <v>1994.6097452625743</v>
      </c>
      <c r="AM28" s="9">
        <f>($AK$2+(N28+W28)*12*7.57%)*SUM(Fasering!$D$5:$D$10)</f>
        <v>2601.3134874220664</v>
      </c>
      <c r="AN28" s="86">
        <f>($AK$2+(O28+X28)*12*7.57%)*SUM(Fasering!$D$5:$D$11)</f>
        <v>3274.6424645619009</v>
      </c>
      <c r="AO28" s="5">
        <f>($AK$2+(I28+AA28)*12*7.57%)*SUM(Fasering!$D$5)</f>
        <v>0</v>
      </c>
      <c r="AP28" s="9">
        <f>($AK$2+(J28+AB28)*12*7.57%)*SUM(Fasering!$D$5:$D$6)</f>
        <v>562.16767693648137</v>
      </c>
      <c r="AQ28" s="9">
        <f>($AK$2+(K28+AC28)*12*7.57%)*SUM(Fasering!$D$5:$D$7)</f>
        <v>974.31664831904777</v>
      </c>
      <c r="AR28" s="9">
        <f>($AK$2+(L28+AD28)*12*7.57%)*SUM(Fasering!$D$5:$D$8)</f>
        <v>1451.7973377610788</v>
      </c>
      <c r="AS28" s="9">
        <f>($AK$2+(M28+AE28)*12*7.57%)*SUM(Fasering!$D$5:$D$9)</f>
        <v>1994.6097452625743</v>
      </c>
      <c r="AT28" s="9">
        <f>($AK$2+(N28+AF28)*12*7.57%)*SUM(Fasering!$D$5:$D$10)</f>
        <v>2601.3134874220664</v>
      </c>
      <c r="AU28" s="86">
        <f>($AK$2+(O28+AG28)*12*7.57%)*SUM(Fasering!$D$5:$D$11)</f>
        <v>3274.6424645619009</v>
      </c>
    </row>
    <row r="29" spans="1:47" ht="15" x14ac:dyDescent="0.3">
      <c r="A29" s="32">
        <f t="shared" si="8"/>
        <v>20</v>
      </c>
      <c r="B29" s="129">
        <v>31944.2</v>
      </c>
      <c r="C29" s="130"/>
      <c r="D29" s="129">
        <f t="shared" si="0"/>
        <v>42993.698780000006</v>
      </c>
      <c r="E29" s="131">
        <f t="shared" si="1"/>
        <v>1065.7859533613123</v>
      </c>
      <c r="F29" s="129">
        <f t="shared" si="2"/>
        <v>3582.8082316666673</v>
      </c>
      <c r="G29" s="131">
        <f t="shared" si="3"/>
        <v>88.815496113442705</v>
      </c>
      <c r="H29" s="45">
        <f>'L4'!$H$10</f>
        <v>1707.89</v>
      </c>
      <c r="I29" s="45">
        <f>GEW!$E$12+($F29-GEW!$E$12)*SUM(Fasering!$D$5)</f>
        <v>1821.9627753333334</v>
      </c>
      <c r="J29" s="45">
        <f>GEW!$E$12+($F29-GEW!$E$12)*SUM(Fasering!$D$5:$D$6)</f>
        <v>2277.2534784945883</v>
      </c>
      <c r="K29" s="45">
        <f>GEW!$E$12+($F29-GEW!$E$12)*SUM(Fasering!$D$5:$D$7)</f>
        <v>2538.4818780399191</v>
      </c>
      <c r="L29" s="45">
        <f>GEW!$E$12+($F29-GEW!$E$12)*SUM(Fasering!$D$5:$D$8)</f>
        <v>2799.71027758525</v>
      </c>
      <c r="M29" s="45">
        <f>GEW!$E$12+($F29-GEW!$E$12)*SUM(Fasering!$D$5:$D$9)</f>
        <v>3060.9386771305803</v>
      </c>
      <c r="N29" s="45">
        <f>GEW!$E$12+($F29-GEW!$E$12)*SUM(Fasering!$D$5:$D$10)</f>
        <v>3321.5798321213369</v>
      </c>
      <c r="O29" s="75">
        <f>GEW!$E$12+($F29-GEW!$E$12)*SUM(Fasering!$D$5:$D$11)</f>
        <v>3582.8082316666673</v>
      </c>
      <c r="P29" s="129">
        <f t="shared" si="4"/>
        <v>0</v>
      </c>
      <c r="Q29" s="131">
        <f t="shared" si="5"/>
        <v>0</v>
      </c>
      <c r="R29" s="45">
        <f>$P29*SUM(Fasering!$D$5)</f>
        <v>0</v>
      </c>
      <c r="S29" s="45">
        <f>$P29*SUM(Fasering!$D$5:$D$6)</f>
        <v>0</v>
      </c>
      <c r="T29" s="45">
        <f>$P29*SUM(Fasering!$D$5:$D$7)</f>
        <v>0</v>
      </c>
      <c r="U29" s="45">
        <f>$P29*SUM(Fasering!$D$5:$D$8)</f>
        <v>0</v>
      </c>
      <c r="V29" s="45">
        <f>$P29*SUM(Fasering!$D$5:$D$9)</f>
        <v>0</v>
      </c>
      <c r="W29" s="45">
        <f>$P29*SUM(Fasering!$D$5:$D$10)</f>
        <v>0</v>
      </c>
      <c r="X29" s="75">
        <f>$P29*SUM(Fasering!$D$5:$D$11)</f>
        <v>0</v>
      </c>
      <c r="Y29" s="129">
        <f t="shared" si="6"/>
        <v>0</v>
      </c>
      <c r="Z29" s="131">
        <f t="shared" si="7"/>
        <v>0</v>
      </c>
      <c r="AA29" s="74">
        <f>$Y29*SUM(Fasering!$D$5)</f>
        <v>0</v>
      </c>
      <c r="AB29" s="45">
        <f>$Y29*SUM(Fasering!$D$5:$D$6)</f>
        <v>0</v>
      </c>
      <c r="AC29" s="45">
        <f>$Y29*SUM(Fasering!$D$5:$D$7)</f>
        <v>0</v>
      </c>
      <c r="AD29" s="45">
        <f>$Y29*SUM(Fasering!$D$5:$D$8)</f>
        <v>0</v>
      </c>
      <c r="AE29" s="45">
        <f>$Y29*SUM(Fasering!$D$5:$D$9)</f>
        <v>0</v>
      </c>
      <c r="AF29" s="45">
        <f>$Y29*SUM(Fasering!$D$5:$D$10)</f>
        <v>0</v>
      </c>
      <c r="AG29" s="75">
        <f>$Y29*SUM(Fasering!$D$5:$D$11)</f>
        <v>0</v>
      </c>
      <c r="AH29" s="5">
        <f>($AK$2+(I29+R29)*12*7.57%)*SUM(Fasering!$D$5)</f>
        <v>0</v>
      </c>
      <c r="AI29" s="9">
        <f>($AK$2+(J29+S29)*12*7.57%)*SUM(Fasering!$D$5:$D$6)</f>
        <v>569.87878939396421</v>
      </c>
      <c r="AJ29" s="9">
        <f>($AK$2+(K29+T29)*12*7.57%)*SUM(Fasering!$D$5:$D$7)</f>
        <v>993.41496186092525</v>
      </c>
      <c r="AK29" s="9">
        <f>($AK$2+(L29+U29)*12*7.57%)*SUM(Fasering!$D$5:$D$8)</f>
        <v>1487.3598884382211</v>
      </c>
      <c r="AL29" s="9">
        <f>($AK$2+(M29+V29)*12*7.57%)*SUM(Fasering!$D$5:$D$9)</f>
        <v>2051.7135691258522</v>
      </c>
      <c r="AM29" s="9">
        <f>($AK$2+(N29+W29)*12*7.57%)*SUM(Fasering!$D$5:$D$10)</f>
        <v>2684.9700884558233</v>
      </c>
      <c r="AN29" s="86">
        <f>($AK$2+(O29+X29)*12*7.57%)*SUM(Fasering!$D$5:$D$11)</f>
        <v>3389.9829976460005</v>
      </c>
      <c r="AO29" s="5">
        <f>($AK$2+(I29+AA29)*12*7.57%)*SUM(Fasering!$D$5)</f>
        <v>0</v>
      </c>
      <c r="AP29" s="9">
        <f>($AK$2+(J29+AB29)*12*7.57%)*SUM(Fasering!$D$5:$D$6)</f>
        <v>569.87878939396421</v>
      </c>
      <c r="AQ29" s="9">
        <f>($AK$2+(K29+AC29)*12*7.57%)*SUM(Fasering!$D$5:$D$7)</f>
        <v>993.41496186092525</v>
      </c>
      <c r="AR29" s="9">
        <f>($AK$2+(L29+AD29)*12*7.57%)*SUM(Fasering!$D$5:$D$8)</f>
        <v>1487.3598884382211</v>
      </c>
      <c r="AS29" s="9">
        <f>($AK$2+(M29+AE29)*12*7.57%)*SUM(Fasering!$D$5:$D$9)</f>
        <v>2051.7135691258522</v>
      </c>
      <c r="AT29" s="9">
        <f>($AK$2+(N29+AF29)*12*7.57%)*SUM(Fasering!$D$5:$D$10)</f>
        <v>2684.9700884558233</v>
      </c>
      <c r="AU29" s="86">
        <f>($AK$2+(O29+AG29)*12*7.57%)*SUM(Fasering!$D$5:$D$11)</f>
        <v>3389.9829976460005</v>
      </c>
    </row>
    <row r="30" spans="1:47" ht="15" x14ac:dyDescent="0.3">
      <c r="A30" s="32">
        <f t="shared" si="8"/>
        <v>21</v>
      </c>
      <c r="B30" s="129">
        <v>31956.49</v>
      </c>
      <c r="C30" s="130"/>
      <c r="D30" s="129">
        <f t="shared" si="0"/>
        <v>43010.239891000005</v>
      </c>
      <c r="E30" s="131">
        <f t="shared" si="1"/>
        <v>1066.1959967922578</v>
      </c>
      <c r="F30" s="129">
        <f t="shared" si="2"/>
        <v>3584.1866575833337</v>
      </c>
      <c r="G30" s="131">
        <f t="shared" si="3"/>
        <v>88.849666399354831</v>
      </c>
      <c r="H30" s="45">
        <f>'L4'!$H$10</f>
        <v>1707.89</v>
      </c>
      <c r="I30" s="45">
        <f>GEW!$E$12+($F30-GEW!$E$12)*SUM(Fasering!$D$5)</f>
        <v>1821.9627753333334</v>
      </c>
      <c r="J30" s="45">
        <f>GEW!$E$12+($F30-GEW!$E$12)*SUM(Fasering!$D$5:$D$6)</f>
        <v>2277.6098893894787</v>
      </c>
      <c r="K30" s="45">
        <f>GEW!$E$12+($F30-GEW!$E$12)*SUM(Fasering!$D$5:$D$7)</f>
        <v>2539.042783880579</v>
      </c>
      <c r="L30" s="45">
        <f>GEW!$E$12+($F30-GEW!$E$12)*SUM(Fasering!$D$5:$D$8)</f>
        <v>2800.4756783716803</v>
      </c>
      <c r="M30" s="45">
        <f>GEW!$E$12+($F30-GEW!$E$12)*SUM(Fasering!$D$5:$D$9)</f>
        <v>3061.9085728627806</v>
      </c>
      <c r="N30" s="45">
        <f>GEW!$E$12+($F30-GEW!$E$12)*SUM(Fasering!$D$5:$D$10)</f>
        <v>3322.7537630922334</v>
      </c>
      <c r="O30" s="75">
        <f>GEW!$E$12+($F30-GEW!$E$12)*SUM(Fasering!$D$5:$D$11)</f>
        <v>3584.1866575833337</v>
      </c>
      <c r="P30" s="129">
        <f t="shared" si="4"/>
        <v>0</v>
      </c>
      <c r="Q30" s="131">
        <f t="shared" si="5"/>
        <v>0</v>
      </c>
      <c r="R30" s="45">
        <f>$P30*SUM(Fasering!$D$5)</f>
        <v>0</v>
      </c>
      <c r="S30" s="45">
        <f>$P30*SUM(Fasering!$D$5:$D$6)</f>
        <v>0</v>
      </c>
      <c r="T30" s="45">
        <f>$P30*SUM(Fasering!$D$5:$D$7)</f>
        <v>0</v>
      </c>
      <c r="U30" s="45">
        <f>$P30*SUM(Fasering!$D$5:$D$8)</f>
        <v>0</v>
      </c>
      <c r="V30" s="45">
        <f>$P30*SUM(Fasering!$D$5:$D$9)</f>
        <v>0</v>
      </c>
      <c r="W30" s="45">
        <f>$P30*SUM(Fasering!$D$5:$D$10)</f>
        <v>0</v>
      </c>
      <c r="X30" s="75">
        <f>$P30*SUM(Fasering!$D$5:$D$11)</f>
        <v>0</v>
      </c>
      <c r="Y30" s="129">
        <f t="shared" si="6"/>
        <v>0</v>
      </c>
      <c r="Z30" s="131">
        <f t="shared" si="7"/>
        <v>0</v>
      </c>
      <c r="AA30" s="74">
        <f>$Y30*SUM(Fasering!$D$5)</f>
        <v>0</v>
      </c>
      <c r="AB30" s="45">
        <f>$Y30*SUM(Fasering!$D$5:$D$6)</f>
        <v>0</v>
      </c>
      <c r="AC30" s="45">
        <f>$Y30*SUM(Fasering!$D$5:$D$7)</f>
        <v>0</v>
      </c>
      <c r="AD30" s="45">
        <f>$Y30*SUM(Fasering!$D$5:$D$8)</f>
        <v>0</v>
      </c>
      <c r="AE30" s="45">
        <f>$Y30*SUM(Fasering!$D$5:$D$9)</f>
        <v>0</v>
      </c>
      <c r="AF30" s="45">
        <f>$Y30*SUM(Fasering!$D$5:$D$10)</f>
        <v>0</v>
      </c>
      <c r="AG30" s="75">
        <f>$Y30*SUM(Fasering!$D$5:$D$11)</f>
        <v>0</v>
      </c>
      <c r="AH30" s="5">
        <f>($AK$2+(I30+R30)*12*7.57%)*SUM(Fasering!$D$5)</f>
        <v>0</v>
      </c>
      <c r="AI30" s="9">
        <f>($AK$2+(J30+S30)*12*7.57%)*SUM(Fasering!$D$5:$D$6)</f>
        <v>569.9625029206037</v>
      </c>
      <c r="AJ30" s="9">
        <f>($AK$2+(K30+T30)*12*7.57%)*SUM(Fasering!$D$5:$D$7)</f>
        <v>993.62229733790957</v>
      </c>
      <c r="AK30" s="9">
        <f>($AK$2+(L30+U30)*12*7.57%)*SUM(Fasering!$D$5:$D$8)</f>
        <v>1487.7459632814923</v>
      </c>
      <c r="AL30" s="9">
        <f>($AK$2+(M30+V30)*12*7.57%)*SUM(Fasering!$D$5:$D$9)</f>
        <v>2052.3335007513519</v>
      </c>
      <c r="AM30" s="9">
        <f>($AK$2+(N30+W30)*12*7.57%)*SUM(Fasering!$D$5:$D$10)</f>
        <v>2685.8782828490189</v>
      </c>
      <c r="AN30" s="86">
        <f>($AK$2+(O30+X30)*12*7.57%)*SUM(Fasering!$D$5:$D$11)</f>
        <v>3391.2351597487004</v>
      </c>
      <c r="AO30" s="5">
        <f>($AK$2+(I30+AA30)*12*7.57%)*SUM(Fasering!$D$5)</f>
        <v>0</v>
      </c>
      <c r="AP30" s="9">
        <f>($AK$2+(J30+AB30)*12*7.57%)*SUM(Fasering!$D$5:$D$6)</f>
        <v>569.9625029206037</v>
      </c>
      <c r="AQ30" s="9">
        <f>($AK$2+(K30+AC30)*12*7.57%)*SUM(Fasering!$D$5:$D$7)</f>
        <v>993.62229733790957</v>
      </c>
      <c r="AR30" s="9">
        <f>($AK$2+(L30+AD30)*12*7.57%)*SUM(Fasering!$D$5:$D$8)</f>
        <v>1487.7459632814923</v>
      </c>
      <c r="AS30" s="9">
        <f>($AK$2+(M30+AE30)*12*7.57%)*SUM(Fasering!$D$5:$D$9)</f>
        <v>2052.3335007513519</v>
      </c>
      <c r="AT30" s="9">
        <f>($AK$2+(N30+AF30)*12*7.57%)*SUM(Fasering!$D$5:$D$10)</f>
        <v>2685.8782828490189</v>
      </c>
      <c r="AU30" s="86">
        <f>($AK$2+(O30+AG30)*12*7.57%)*SUM(Fasering!$D$5:$D$11)</f>
        <v>3391.2351597487004</v>
      </c>
    </row>
    <row r="31" spans="1:47" ht="15" x14ac:dyDescent="0.3">
      <c r="A31" s="32">
        <f t="shared" si="8"/>
        <v>22</v>
      </c>
      <c r="B31" s="129">
        <v>33088.559999999998</v>
      </c>
      <c r="C31" s="130"/>
      <c r="D31" s="129">
        <f t="shared" si="0"/>
        <v>44533.892904</v>
      </c>
      <c r="E31" s="131">
        <f t="shared" si="1"/>
        <v>1103.9663683846513</v>
      </c>
      <c r="F31" s="129">
        <f t="shared" si="2"/>
        <v>3711.1577419999999</v>
      </c>
      <c r="G31" s="131">
        <f t="shared" si="3"/>
        <v>91.99719736538762</v>
      </c>
      <c r="H31" s="45">
        <f>'L4'!$H$10</f>
        <v>1707.89</v>
      </c>
      <c r="I31" s="45">
        <f>GEW!$E$12+($F31-GEW!$E$12)*SUM(Fasering!$D$5)</f>
        <v>1821.9627753333334</v>
      </c>
      <c r="J31" s="45">
        <f>GEW!$E$12+($F31-GEW!$E$12)*SUM(Fasering!$D$5:$D$6)</f>
        <v>2310.4400018205761</v>
      </c>
      <c r="K31" s="45">
        <f>GEW!$E$12+($F31-GEW!$E$12)*SUM(Fasering!$D$5:$D$7)</f>
        <v>2590.7095597175439</v>
      </c>
      <c r="L31" s="45">
        <f>GEW!$E$12+($F31-GEW!$E$12)*SUM(Fasering!$D$5:$D$8)</f>
        <v>2870.9791176145113</v>
      </c>
      <c r="M31" s="45">
        <f>GEW!$E$12+($F31-GEW!$E$12)*SUM(Fasering!$D$5:$D$9)</f>
        <v>3151.2486755114787</v>
      </c>
      <c r="N31" s="45">
        <f>GEW!$E$12+($F31-GEW!$E$12)*SUM(Fasering!$D$5:$D$10)</f>
        <v>3430.8881841030325</v>
      </c>
      <c r="O31" s="75">
        <f>GEW!$E$12+($F31-GEW!$E$12)*SUM(Fasering!$D$5:$D$11)</f>
        <v>3711.1577419999999</v>
      </c>
      <c r="P31" s="129">
        <f t="shared" si="4"/>
        <v>0</v>
      </c>
      <c r="Q31" s="131">
        <f t="shared" si="5"/>
        <v>0</v>
      </c>
      <c r="R31" s="45">
        <f>$P31*SUM(Fasering!$D$5)</f>
        <v>0</v>
      </c>
      <c r="S31" s="45">
        <f>$P31*SUM(Fasering!$D$5:$D$6)</f>
        <v>0</v>
      </c>
      <c r="T31" s="45">
        <f>$P31*SUM(Fasering!$D$5:$D$7)</f>
        <v>0</v>
      </c>
      <c r="U31" s="45">
        <f>$P31*SUM(Fasering!$D$5:$D$8)</f>
        <v>0</v>
      </c>
      <c r="V31" s="45">
        <f>$P31*SUM(Fasering!$D$5:$D$9)</f>
        <v>0</v>
      </c>
      <c r="W31" s="45">
        <f>$P31*SUM(Fasering!$D$5:$D$10)</f>
        <v>0</v>
      </c>
      <c r="X31" s="75">
        <f>$P31*SUM(Fasering!$D$5:$D$11)</f>
        <v>0</v>
      </c>
      <c r="Y31" s="129">
        <f t="shared" si="6"/>
        <v>0</v>
      </c>
      <c r="Z31" s="131">
        <f t="shared" si="7"/>
        <v>0</v>
      </c>
      <c r="AA31" s="74">
        <f>$Y31*SUM(Fasering!$D$5)</f>
        <v>0</v>
      </c>
      <c r="AB31" s="45">
        <f>$Y31*SUM(Fasering!$D$5:$D$6)</f>
        <v>0</v>
      </c>
      <c r="AC31" s="45">
        <f>$Y31*SUM(Fasering!$D$5:$D$7)</f>
        <v>0</v>
      </c>
      <c r="AD31" s="45">
        <f>$Y31*SUM(Fasering!$D$5:$D$8)</f>
        <v>0</v>
      </c>
      <c r="AE31" s="45">
        <f>$Y31*SUM(Fasering!$D$5:$D$9)</f>
        <v>0</v>
      </c>
      <c r="AF31" s="45">
        <f>$Y31*SUM(Fasering!$D$5:$D$10)</f>
        <v>0</v>
      </c>
      <c r="AG31" s="75">
        <f>$Y31*SUM(Fasering!$D$5:$D$11)</f>
        <v>0</v>
      </c>
      <c r="AH31" s="5">
        <f>($AK$2+(I31+R31)*12*7.57%)*SUM(Fasering!$D$5)</f>
        <v>0</v>
      </c>
      <c r="AI31" s="9">
        <f>($AK$2+(J31+S31)*12*7.57%)*SUM(Fasering!$D$5:$D$6)</f>
        <v>577.67361537808642</v>
      </c>
      <c r="AJ31" s="9">
        <f>($AK$2+(K31+T31)*12*7.57%)*SUM(Fasering!$D$5:$D$7)</f>
        <v>1012.720610879787</v>
      </c>
      <c r="AK31" s="9">
        <f>($AK$2+(L31+U31)*12*7.57%)*SUM(Fasering!$D$5:$D$8)</f>
        <v>1523.3085139586346</v>
      </c>
      <c r="AL31" s="9">
        <f>($AK$2+(M31+V31)*12*7.57%)*SUM(Fasering!$D$5:$D$9)</f>
        <v>2109.4373246146292</v>
      </c>
      <c r="AM31" s="9">
        <f>($AK$2+(N31+W31)*12*7.57%)*SUM(Fasering!$D$5:$D$10)</f>
        <v>2769.5348838827745</v>
      </c>
      <c r="AN31" s="86">
        <f>($AK$2+(O31+X31)*12*7.57%)*SUM(Fasering!$D$5:$D$11)</f>
        <v>3506.5756928328001</v>
      </c>
      <c r="AO31" s="5">
        <f>($AK$2+(I31+AA31)*12*7.57%)*SUM(Fasering!$D$5)</f>
        <v>0</v>
      </c>
      <c r="AP31" s="9">
        <f>($AK$2+(J31+AB31)*12*7.57%)*SUM(Fasering!$D$5:$D$6)</f>
        <v>577.67361537808642</v>
      </c>
      <c r="AQ31" s="9">
        <f>($AK$2+(K31+AC31)*12*7.57%)*SUM(Fasering!$D$5:$D$7)</f>
        <v>1012.720610879787</v>
      </c>
      <c r="AR31" s="9">
        <f>($AK$2+(L31+AD31)*12*7.57%)*SUM(Fasering!$D$5:$D$8)</f>
        <v>1523.3085139586346</v>
      </c>
      <c r="AS31" s="9">
        <f>($AK$2+(M31+AE31)*12*7.57%)*SUM(Fasering!$D$5:$D$9)</f>
        <v>2109.4373246146292</v>
      </c>
      <c r="AT31" s="9">
        <f>($AK$2+(N31+AF31)*12*7.57%)*SUM(Fasering!$D$5:$D$10)</f>
        <v>2769.5348838827745</v>
      </c>
      <c r="AU31" s="86">
        <f>($AK$2+(O31+AG31)*12*7.57%)*SUM(Fasering!$D$5:$D$11)</f>
        <v>3506.5756928328001</v>
      </c>
    </row>
    <row r="32" spans="1:47" ht="15" x14ac:dyDescent="0.3">
      <c r="A32" s="32">
        <f t="shared" si="8"/>
        <v>23</v>
      </c>
      <c r="B32" s="129">
        <v>34232.959999999999</v>
      </c>
      <c r="C32" s="130"/>
      <c r="D32" s="129">
        <f t="shared" si="0"/>
        <v>46074.140864000001</v>
      </c>
      <c r="E32" s="131">
        <f t="shared" si="1"/>
        <v>1142.1481179675707</v>
      </c>
      <c r="F32" s="129">
        <f t="shared" si="2"/>
        <v>3839.5117386666666</v>
      </c>
      <c r="G32" s="131">
        <f t="shared" si="3"/>
        <v>95.179009830630875</v>
      </c>
      <c r="H32" s="45">
        <f>'L4'!$H$10</f>
        <v>1707.89</v>
      </c>
      <c r="I32" s="45">
        <f>GEW!$E$12+($F32-GEW!$E$12)*SUM(Fasering!$D$5)</f>
        <v>1821.9627753333334</v>
      </c>
      <c r="J32" s="45">
        <f>GEW!$E$12+($F32-GEW!$E$12)*SUM(Fasering!$D$5:$D$6)</f>
        <v>2343.6276851494767</v>
      </c>
      <c r="K32" s="45">
        <f>GEW!$E$12+($F32-GEW!$E$12)*SUM(Fasering!$D$5:$D$7)</f>
        <v>2642.9390669634049</v>
      </c>
      <c r="L32" s="45">
        <f>GEW!$E$12+($F32-GEW!$E$12)*SUM(Fasering!$D$5:$D$8)</f>
        <v>2942.2504487773335</v>
      </c>
      <c r="M32" s="45">
        <f>GEW!$E$12+($F32-GEW!$E$12)*SUM(Fasering!$D$5:$D$9)</f>
        <v>3241.5618305912622</v>
      </c>
      <c r="N32" s="45">
        <f>GEW!$E$12+($F32-GEW!$E$12)*SUM(Fasering!$D$5:$D$10)</f>
        <v>3540.2003568527384</v>
      </c>
      <c r="O32" s="75">
        <f>GEW!$E$12+($F32-GEW!$E$12)*SUM(Fasering!$D$5:$D$11)</f>
        <v>3839.5117386666666</v>
      </c>
      <c r="P32" s="129">
        <f t="shared" si="4"/>
        <v>0</v>
      </c>
      <c r="Q32" s="131">
        <f t="shared" si="5"/>
        <v>0</v>
      </c>
      <c r="R32" s="45">
        <f>$P32*SUM(Fasering!$D$5)</f>
        <v>0</v>
      </c>
      <c r="S32" s="45">
        <f>$P32*SUM(Fasering!$D$5:$D$6)</f>
        <v>0</v>
      </c>
      <c r="T32" s="45">
        <f>$P32*SUM(Fasering!$D$5:$D$7)</f>
        <v>0</v>
      </c>
      <c r="U32" s="45">
        <f>$P32*SUM(Fasering!$D$5:$D$8)</f>
        <v>0</v>
      </c>
      <c r="V32" s="45">
        <f>$P32*SUM(Fasering!$D$5:$D$9)</f>
        <v>0</v>
      </c>
      <c r="W32" s="45">
        <f>$P32*SUM(Fasering!$D$5:$D$10)</f>
        <v>0</v>
      </c>
      <c r="X32" s="75">
        <f>$P32*SUM(Fasering!$D$5:$D$11)</f>
        <v>0</v>
      </c>
      <c r="Y32" s="129">
        <f t="shared" si="6"/>
        <v>0</v>
      </c>
      <c r="Z32" s="131">
        <f t="shared" si="7"/>
        <v>0</v>
      </c>
      <c r="AA32" s="74">
        <f>$Y32*SUM(Fasering!$D$5)</f>
        <v>0</v>
      </c>
      <c r="AB32" s="45">
        <f>$Y32*SUM(Fasering!$D$5:$D$6)</f>
        <v>0</v>
      </c>
      <c r="AC32" s="45">
        <f>$Y32*SUM(Fasering!$D$5:$D$7)</f>
        <v>0</v>
      </c>
      <c r="AD32" s="45">
        <f>$Y32*SUM(Fasering!$D$5:$D$8)</f>
        <v>0</v>
      </c>
      <c r="AE32" s="45">
        <f>$Y32*SUM(Fasering!$D$5:$D$9)</f>
        <v>0</v>
      </c>
      <c r="AF32" s="45">
        <f>$Y32*SUM(Fasering!$D$5:$D$10)</f>
        <v>0</v>
      </c>
      <c r="AG32" s="75">
        <f>$Y32*SUM(Fasering!$D$5:$D$11)</f>
        <v>0</v>
      </c>
      <c r="AH32" s="5">
        <f>($AK$2+(I32+R32)*12*7.57%)*SUM(Fasering!$D$5)</f>
        <v>0</v>
      </c>
      <c r="AI32" s="9">
        <f>($AK$2+(J32+S32)*12*7.57%)*SUM(Fasering!$D$5:$D$6)</f>
        <v>585.46871382283234</v>
      </c>
      <c r="AJ32" s="9">
        <f>($AK$2+(K32+T32)*12*7.57%)*SUM(Fasering!$D$5:$D$7)</f>
        <v>1032.0269347089886</v>
      </c>
      <c r="AK32" s="9">
        <f>($AK$2+(L32+U32)*12*7.57%)*SUM(Fasering!$D$5:$D$8)</f>
        <v>1559.2583960285788</v>
      </c>
      <c r="AL32" s="9">
        <f>($AK$2+(M32+V32)*12*7.57%)*SUM(Fasering!$D$5:$D$9)</f>
        <v>2167.1630977816021</v>
      </c>
      <c r="AM32" s="9">
        <f>($AK$2+(N32+W32)*12*7.57%)*SUM(Fasering!$D$5:$D$10)</f>
        <v>2854.1026351905834</v>
      </c>
      <c r="AN32" s="86">
        <f>($AK$2+(O32+X32)*12*7.57%)*SUM(Fasering!$D$5:$D$11)</f>
        <v>3623.1724634048005</v>
      </c>
      <c r="AO32" s="5">
        <f>($AK$2+(I32+AA32)*12*7.57%)*SUM(Fasering!$D$5)</f>
        <v>0</v>
      </c>
      <c r="AP32" s="9">
        <f>($AK$2+(J32+AB32)*12*7.57%)*SUM(Fasering!$D$5:$D$6)</f>
        <v>585.46871382283234</v>
      </c>
      <c r="AQ32" s="9">
        <f>($AK$2+(K32+AC32)*12*7.57%)*SUM(Fasering!$D$5:$D$7)</f>
        <v>1032.0269347089886</v>
      </c>
      <c r="AR32" s="9">
        <f>($AK$2+(L32+AD32)*12*7.57%)*SUM(Fasering!$D$5:$D$8)</f>
        <v>1559.2583960285788</v>
      </c>
      <c r="AS32" s="9">
        <f>($AK$2+(M32+AE32)*12*7.57%)*SUM(Fasering!$D$5:$D$9)</f>
        <v>2167.1630977816021</v>
      </c>
      <c r="AT32" s="9">
        <f>($AK$2+(N32+AF32)*12*7.57%)*SUM(Fasering!$D$5:$D$10)</f>
        <v>2854.1026351905834</v>
      </c>
      <c r="AU32" s="86">
        <f>($AK$2+(O32+AG32)*12*7.57%)*SUM(Fasering!$D$5:$D$11)</f>
        <v>3623.1724634048005</v>
      </c>
    </row>
    <row r="33" spans="1:47" ht="15" x14ac:dyDescent="0.3">
      <c r="A33" s="32">
        <f t="shared" si="8"/>
        <v>24</v>
      </c>
      <c r="B33" s="129">
        <v>35365.03</v>
      </c>
      <c r="C33" s="130"/>
      <c r="D33" s="129">
        <f t="shared" si="0"/>
        <v>47597.793877000004</v>
      </c>
      <c r="E33" s="131">
        <f t="shared" si="1"/>
        <v>1179.9184895599642</v>
      </c>
      <c r="F33" s="129">
        <f t="shared" si="2"/>
        <v>3966.4828230833332</v>
      </c>
      <c r="G33" s="131">
        <f t="shared" si="3"/>
        <v>98.326540796663679</v>
      </c>
      <c r="H33" s="45">
        <f>'L4'!$H$10</f>
        <v>1707.89</v>
      </c>
      <c r="I33" s="45">
        <f>GEW!$E$12+($F33-GEW!$E$12)*SUM(Fasering!$D$5)</f>
        <v>1821.9627753333334</v>
      </c>
      <c r="J33" s="45">
        <f>GEW!$E$12+($F33-GEW!$E$12)*SUM(Fasering!$D$5:$D$6)</f>
        <v>2376.4577975805746</v>
      </c>
      <c r="K33" s="45">
        <f>GEW!$E$12+($F33-GEW!$E$12)*SUM(Fasering!$D$5:$D$7)</f>
        <v>2694.6058428003698</v>
      </c>
      <c r="L33" s="45">
        <f>GEW!$E$12+($F33-GEW!$E$12)*SUM(Fasering!$D$5:$D$8)</f>
        <v>3012.753888020165</v>
      </c>
      <c r="M33" s="45">
        <f>GEW!$E$12+($F33-GEW!$E$12)*SUM(Fasering!$D$5:$D$9)</f>
        <v>3330.9019332399603</v>
      </c>
      <c r="N33" s="45">
        <f>GEW!$E$12+($F33-GEW!$E$12)*SUM(Fasering!$D$5:$D$10)</f>
        <v>3648.334777863538</v>
      </c>
      <c r="O33" s="75">
        <f>GEW!$E$12+($F33-GEW!$E$12)*SUM(Fasering!$D$5:$D$11)</f>
        <v>3966.4828230833332</v>
      </c>
      <c r="P33" s="129">
        <f t="shared" si="4"/>
        <v>0</v>
      </c>
      <c r="Q33" s="131">
        <f t="shared" si="5"/>
        <v>0</v>
      </c>
      <c r="R33" s="45">
        <f>$P33*SUM(Fasering!$D$5)</f>
        <v>0</v>
      </c>
      <c r="S33" s="45">
        <f>$P33*SUM(Fasering!$D$5:$D$6)</f>
        <v>0</v>
      </c>
      <c r="T33" s="45">
        <f>$P33*SUM(Fasering!$D$5:$D$7)</f>
        <v>0</v>
      </c>
      <c r="U33" s="45">
        <f>$P33*SUM(Fasering!$D$5:$D$8)</f>
        <v>0</v>
      </c>
      <c r="V33" s="45">
        <f>$P33*SUM(Fasering!$D$5:$D$9)</f>
        <v>0</v>
      </c>
      <c r="W33" s="45">
        <f>$P33*SUM(Fasering!$D$5:$D$10)</f>
        <v>0</v>
      </c>
      <c r="X33" s="75">
        <f>$P33*SUM(Fasering!$D$5:$D$11)</f>
        <v>0</v>
      </c>
      <c r="Y33" s="129">
        <f t="shared" si="6"/>
        <v>0</v>
      </c>
      <c r="Z33" s="131">
        <f t="shared" si="7"/>
        <v>0</v>
      </c>
      <c r="AA33" s="74">
        <f>$Y33*SUM(Fasering!$D$5)</f>
        <v>0</v>
      </c>
      <c r="AB33" s="45">
        <f>$Y33*SUM(Fasering!$D$5:$D$6)</f>
        <v>0</v>
      </c>
      <c r="AC33" s="45">
        <f>$Y33*SUM(Fasering!$D$5:$D$7)</f>
        <v>0</v>
      </c>
      <c r="AD33" s="45">
        <f>$Y33*SUM(Fasering!$D$5:$D$8)</f>
        <v>0</v>
      </c>
      <c r="AE33" s="45">
        <f>$Y33*SUM(Fasering!$D$5:$D$9)</f>
        <v>0</v>
      </c>
      <c r="AF33" s="45">
        <f>$Y33*SUM(Fasering!$D$5:$D$10)</f>
        <v>0</v>
      </c>
      <c r="AG33" s="75">
        <f>$Y33*SUM(Fasering!$D$5:$D$11)</f>
        <v>0</v>
      </c>
      <c r="AH33" s="5">
        <f>($AK$2+(I33+R33)*12*7.57%)*SUM(Fasering!$D$5)</f>
        <v>0</v>
      </c>
      <c r="AI33" s="9">
        <f>($AK$2+(J33+S33)*12*7.57%)*SUM(Fasering!$D$5:$D$6)</f>
        <v>593.1798262803153</v>
      </c>
      <c r="AJ33" s="9">
        <f>($AK$2+(K33+T33)*12*7.57%)*SUM(Fasering!$D$5:$D$7)</f>
        <v>1051.1252482508662</v>
      </c>
      <c r="AK33" s="9">
        <f>($AK$2+(L33+U33)*12*7.57%)*SUM(Fasering!$D$5:$D$8)</f>
        <v>1594.8209467057211</v>
      </c>
      <c r="AL33" s="9">
        <f>($AK$2+(M33+V33)*12*7.57%)*SUM(Fasering!$D$5:$D$9)</f>
        <v>2224.2669216448799</v>
      </c>
      <c r="AM33" s="9">
        <f>($AK$2+(N33+W33)*12*7.57%)*SUM(Fasering!$D$5:$D$10)</f>
        <v>2937.7592362243395</v>
      </c>
      <c r="AN33" s="86">
        <f>($AK$2+(O33+X33)*12*7.57%)*SUM(Fasering!$D$5:$D$11)</f>
        <v>3738.5129964889002</v>
      </c>
      <c r="AO33" s="5">
        <f>($AK$2+(I33+AA33)*12*7.57%)*SUM(Fasering!$D$5)</f>
        <v>0</v>
      </c>
      <c r="AP33" s="9">
        <f>($AK$2+(J33+AB33)*12*7.57%)*SUM(Fasering!$D$5:$D$6)</f>
        <v>593.1798262803153</v>
      </c>
      <c r="AQ33" s="9">
        <f>($AK$2+(K33+AC33)*12*7.57%)*SUM(Fasering!$D$5:$D$7)</f>
        <v>1051.1252482508662</v>
      </c>
      <c r="AR33" s="9">
        <f>($AK$2+(L33+AD33)*12*7.57%)*SUM(Fasering!$D$5:$D$8)</f>
        <v>1594.8209467057211</v>
      </c>
      <c r="AS33" s="9">
        <f>($AK$2+(M33+AE33)*12*7.57%)*SUM(Fasering!$D$5:$D$9)</f>
        <v>2224.2669216448799</v>
      </c>
      <c r="AT33" s="9">
        <f>($AK$2+(N33+AF33)*12*7.57%)*SUM(Fasering!$D$5:$D$10)</f>
        <v>2937.7592362243395</v>
      </c>
      <c r="AU33" s="86">
        <f>($AK$2+(O33+AG33)*12*7.57%)*SUM(Fasering!$D$5:$D$11)</f>
        <v>3738.5129964889002</v>
      </c>
    </row>
    <row r="34" spans="1:47" ht="15" x14ac:dyDescent="0.3">
      <c r="A34" s="32">
        <f t="shared" si="8"/>
        <v>25</v>
      </c>
      <c r="B34" s="129">
        <v>35377.33</v>
      </c>
      <c r="C34" s="130"/>
      <c r="D34" s="129">
        <f t="shared" si="0"/>
        <v>47614.348447000004</v>
      </c>
      <c r="E34" s="131">
        <f t="shared" si="1"/>
        <v>1180.3288666308049</v>
      </c>
      <c r="F34" s="129">
        <f t="shared" si="2"/>
        <v>3967.8623705833338</v>
      </c>
      <c r="G34" s="131">
        <f t="shared" si="3"/>
        <v>98.360738885900403</v>
      </c>
      <c r="H34" s="45">
        <f>'L4'!$H$10</f>
        <v>1707.89</v>
      </c>
      <c r="I34" s="45">
        <f>GEW!$E$12+($F34-GEW!$E$12)*SUM(Fasering!$D$5)</f>
        <v>1821.9627753333334</v>
      </c>
      <c r="J34" s="45">
        <f>GEW!$E$12+($F34-GEW!$E$12)*SUM(Fasering!$D$5:$D$6)</f>
        <v>2376.814498476193</v>
      </c>
      <c r="K34" s="45">
        <f>GEW!$E$12+($F34-GEW!$E$12)*SUM(Fasering!$D$5:$D$7)</f>
        <v>2695.1672050330894</v>
      </c>
      <c r="L34" s="45">
        <f>GEW!$E$12+($F34-GEW!$E$12)*SUM(Fasering!$D$5:$D$8)</f>
        <v>3013.5199115899859</v>
      </c>
      <c r="M34" s="45">
        <f>GEW!$E$12+($F34-GEW!$E$12)*SUM(Fasering!$D$5:$D$9)</f>
        <v>3331.8726181468828</v>
      </c>
      <c r="N34" s="45">
        <f>GEW!$E$12+($F34-GEW!$E$12)*SUM(Fasering!$D$5:$D$10)</f>
        <v>3649.5096640264373</v>
      </c>
      <c r="O34" s="75">
        <f>GEW!$E$12+($F34-GEW!$E$12)*SUM(Fasering!$D$5:$D$11)</f>
        <v>3967.8623705833338</v>
      </c>
      <c r="P34" s="129">
        <f t="shared" si="4"/>
        <v>0</v>
      </c>
      <c r="Q34" s="131">
        <f t="shared" si="5"/>
        <v>0</v>
      </c>
      <c r="R34" s="45">
        <f>$P34*SUM(Fasering!$D$5)</f>
        <v>0</v>
      </c>
      <c r="S34" s="45">
        <f>$P34*SUM(Fasering!$D$5:$D$6)</f>
        <v>0</v>
      </c>
      <c r="T34" s="45">
        <f>$P34*SUM(Fasering!$D$5:$D$7)</f>
        <v>0</v>
      </c>
      <c r="U34" s="45">
        <f>$P34*SUM(Fasering!$D$5:$D$8)</f>
        <v>0</v>
      </c>
      <c r="V34" s="45">
        <f>$P34*SUM(Fasering!$D$5:$D$9)</f>
        <v>0</v>
      </c>
      <c r="W34" s="45">
        <f>$P34*SUM(Fasering!$D$5:$D$10)</f>
        <v>0</v>
      </c>
      <c r="X34" s="75">
        <f>$P34*SUM(Fasering!$D$5:$D$11)</f>
        <v>0</v>
      </c>
      <c r="Y34" s="129">
        <f t="shared" si="6"/>
        <v>0</v>
      </c>
      <c r="Z34" s="131">
        <f t="shared" si="7"/>
        <v>0</v>
      </c>
      <c r="AA34" s="74">
        <f>$Y34*SUM(Fasering!$D$5)</f>
        <v>0</v>
      </c>
      <c r="AB34" s="45">
        <f>$Y34*SUM(Fasering!$D$5:$D$6)</f>
        <v>0</v>
      </c>
      <c r="AC34" s="45">
        <f>$Y34*SUM(Fasering!$D$5:$D$7)</f>
        <v>0</v>
      </c>
      <c r="AD34" s="45">
        <f>$Y34*SUM(Fasering!$D$5:$D$8)</f>
        <v>0</v>
      </c>
      <c r="AE34" s="45">
        <f>$Y34*SUM(Fasering!$D$5:$D$9)</f>
        <v>0</v>
      </c>
      <c r="AF34" s="45">
        <f>$Y34*SUM(Fasering!$D$5:$D$10)</f>
        <v>0</v>
      </c>
      <c r="AG34" s="75">
        <f>$Y34*SUM(Fasering!$D$5:$D$11)</f>
        <v>0</v>
      </c>
      <c r="AH34" s="5">
        <f>($AK$2+(I34+R34)*12*7.57%)*SUM(Fasering!$D$5)</f>
        <v>0</v>
      </c>
      <c r="AI34" s="9">
        <f>($AK$2+(J34+S34)*12*7.57%)*SUM(Fasering!$D$5:$D$6)</f>
        <v>593.26360792211051</v>
      </c>
      <c r="AJ34" s="9">
        <f>($AK$2+(K34+T34)*12*7.57%)*SUM(Fasering!$D$5:$D$7)</f>
        <v>1051.3327524304359</v>
      </c>
      <c r="AK34" s="9">
        <f>($AK$2+(L34+U34)*12*7.57%)*SUM(Fasering!$D$5:$D$8)</f>
        <v>1595.2073356863755</v>
      </c>
      <c r="AL34" s="9">
        <f>($AK$2+(M34+V34)*12*7.57%)*SUM(Fasering!$D$5:$D$9)</f>
        <v>2224.8873576899291</v>
      </c>
      <c r="AM34" s="9">
        <f>($AK$2+(N34+W34)*12*7.57%)*SUM(Fasering!$D$5:$D$10)</f>
        <v>2938.6681695877496</v>
      </c>
      <c r="AN34" s="86">
        <f>($AK$2+(O34+X34)*12*7.57%)*SUM(Fasering!$D$5:$D$11)</f>
        <v>3739.7661774379008</v>
      </c>
      <c r="AO34" s="5">
        <f>($AK$2+(I34+AA34)*12*7.57%)*SUM(Fasering!$D$5)</f>
        <v>0</v>
      </c>
      <c r="AP34" s="9">
        <f>($AK$2+(J34+AB34)*12*7.57%)*SUM(Fasering!$D$5:$D$6)</f>
        <v>593.26360792211051</v>
      </c>
      <c r="AQ34" s="9">
        <f>($AK$2+(K34+AC34)*12*7.57%)*SUM(Fasering!$D$5:$D$7)</f>
        <v>1051.3327524304359</v>
      </c>
      <c r="AR34" s="9">
        <f>($AK$2+(L34+AD34)*12*7.57%)*SUM(Fasering!$D$5:$D$8)</f>
        <v>1595.2073356863755</v>
      </c>
      <c r="AS34" s="9">
        <f>($AK$2+(M34+AE34)*12*7.57%)*SUM(Fasering!$D$5:$D$9)</f>
        <v>2224.8873576899291</v>
      </c>
      <c r="AT34" s="9">
        <f>($AK$2+(N34+AF34)*12*7.57%)*SUM(Fasering!$D$5:$D$10)</f>
        <v>2938.6681695877496</v>
      </c>
      <c r="AU34" s="86">
        <f>($AK$2+(O34+AG34)*12*7.57%)*SUM(Fasering!$D$5:$D$11)</f>
        <v>3739.7661774379008</v>
      </c>
    </row>
    <row r="35" spans="1:47" ht="15" x14ac:dyDescent="0.3">
      <c r="A35" s="32">
        <f t="shared" si="8"/>
        <v>26</v>
      </c>
      <c r="B35" s="129">
        <v>35377.33</v>
      </c>
      <c r="C35" s="130"/>
      <c r="D35" s="129">
        <f t="shared" si="0"/>
        <v>47614.348447000004</v>
      </c>
      <c r="E35" s="131">
        <f t="shared" si="1"/>
        <v>1180.3288666308049</v>
      </c>
      <c r="F35" s="129">
        <f t="shared" si="2"/>
        <v>3967.8623705833338</v>
      </c>
      <c r="G35" s="131">
        <f t="shared" si="3"/>
        <v>98.360738885900403</v>
      </c>
      <c r="H35" s="45">
        <f>'L4'!$H$10</f>
        <v>1707.89</v>
      </c>
      <c r="I35" s="45">
        <f>GEW!$E$12+($F35-GEW!$E$12)*SUM(Fasering!$D$5)</f>
        <v>1821.9627753333334</v>
      </c>
      <c r="J35" s="45">
        <f>GEW!$E$12+($F35-GEW!$E$12)*SUM(Fasering!$D$5:$D$6)</f>
        <v>2376.814498476193</v>
      </c>
      <c r="K35" s="45">
        <f>GEW!$E$12+($F35-GEW!$E$12)*SUM(Fasering!$D$5:$D$7)</f>
        <v>2695.1672050330894</v>
      </c>
      <c r="L35" s="45">
        <f>GEW!$E$12+($F35-GEW!$E$12)*SUM(Fasering!$D$5:$D$8)</f>
        <v>3013.5199115899859</v>
      </c>
      <c r="M35" s="45">
        <f>GEW!$E$12+($F35-GEW!$E$12)*SUM(Fasering!$D$5:$D$9)</f>
        <v>3331.8726181468828</v>
      </c>
      <c r="N35" s="45">
        <f>GEW!$E$12+($F35-GEW!$E$12)*SUM(Fasering!$D$5:$D$10)</f>
        <v>3649.5096640264373</v>
      </c>
      <c r="O35" s="75">
        <f>GEW!$E$12+($F35-GEW!$E$12)*SUM(Fasering!$D$5:$D$11)</f>
        <v>3967.8623705833338</v>
      </c>
      <c r="P35" s="129">
        <f t="shared" si="4"/>
        <v>0</v>
      </c>
      <c r="Q35" s="131">
        <f t="shared" si="5"/>
        <v>0</v>
      </c>
      <c r="R35" s="45">
        <f>$P35*SUM(Fasering!$D$5)</f>
        <v>0</v>
      </c>
      <c r="S35" s="45">
        <f>$P35*SUM(Fasering!$D$5:$D$6)</f>
        <v>0</v>
      </c>
      <c r="T35" s="45">
        <f>$P35*SUM(Fasering!$D$5:$D$7)</f>
        <v>0</v>
      </c>
      <c r="U35" s="45">
        <f>$P35*SUM(Fasering!$D$5:$D$8)</f>
        <v>0</v>
      </c>
      <c r="V35" s="45">
        <f>$P35*SUM(Fasering!$D$5:$D$9)</f>
        <v>0</v>
      </c>
      <c r="W35" s="45">
        <f>$P35*SUM(Fasering!$D$5:$D$10)</f>
        <v>0</v>
      </c>
      <c r="X35" s="75">
        <f>$P35*SUM(Fasering!$D$5:$D$11)</f>
        <v>0</v>
      </c>
      <c r="Y35" s="129">
        <f t="shared" si="6"/>
        <v>0</v>
      </c>
      <c r="Z35" s="131">
        <f t="shared" si="7"/>
        <v>0</v>
      </c>
      <c r="AA35" s="74">
        <f>$Y35*SUM(Fasering!$D$5)</f>
        <v>0</v>
      </c>
      <c r="AB35" s="45">
        <f>$Y35*SUM(Fasering!$D$5:$D$6)</f>
        <v>0</v>
      </c>
      <c r="AC35" s="45">
        <f>$Y35*SUM(Fasering!$D$5:$D$7)</f>
        <v>0</v>
      </c>
      <c r="AD35" s="45">
        <f>$Y35*SUM(Fasering!$D$5:$D$8)</f>
        <v>0</v>
      </c>
      <c r="AE35" s="45">
        <f>$Y35*SUM(Fasering!$D$5:$D$9)</f>
        <v>0</v>
      </c>
      <c r="AF35" s="45">
        <f>$Y35*SUM(Fasering!$D$5:$D$10)</f>
        <v>0</v>
      </c>
      <c r="AG35" s="75">
        <f>$Y35*SUM(Fasering!$D$5:$D$11)</f>
        <v>0</v>
      </c>
      <c r="AH35" s="5">
        <f>($AK$2+(I35+R35)*12*7.57%)*SUM(Fasering!$D$5)</f>
        <v>0</v>
      </c>
      <c r="AI35" s="9">
        <f>($AK$2+(J35+S35)*12*7.57%)*SUM(Fasering!$D$5:$D$6)</f>
        <v>593.26360792211051</v>
      </c>
      <c r="AJ35" s="9">
        <f>($AK$2+(K35+T35)*12*7.57%)*SUM(Fasering!$D$5:$D$7)</f>
        <v>1051.3327524304359</v>
      </c>
      <c r="AK35" s="9">
        <f>($AK$2+(L35+U35)*12*7.57%)*SUM(Fasering!$D$5:$D$8)</f>
        <v>1595.2073356863755</v>
      </c>
      <c r="AL35" s="9">
        <f>($AK$2+(M35+V35)*12*7.57%)*SUM(Fasering!$D$5:$D$9)</f>
        <v>2224.8873576899291</v>
      </c>
      <c r="AM35" s="9">
        <f>($AK$2+(N35+W35)*12*7.57%)*SUM(Fasering!$D$5:$D$10)</f>
        <v>2938.6681695877496</v>
      </c>
      <c r="AN35" s="86">
        <f>($AK$2+(O35+X35)*12*7.57%)*SUM(Fasering!$D$5:$D$11)</f>
        <v>3739.7661774379008</v>
      </c>
      <c r="AO35" s="5">
        <f>($AK$2+(I35+AA35)*12*7.57%)*SUM(Fasering!$D$5)</f>
        <v>0</v>
      </c>
      <c r="AP35" s="9">
        <f>($AK$2+(J35+AB35)*12*7.57%)*SUM(Fasering!$D$5:$D$6)</f>
        <v>593.26360792211051</v>
      </c>
      <c r="AQ35" s="9">
        <f>($AK$2+(K35+AC35)*12*7.57%)*SUM(Fasering!$D$5:$D$7)</f>
        <v>1051.3327524304359</v>
      </c>
      <c r="AR35" s="9">
        <f>($AK$2+(L35+AD35)*12*7.57%)*SUM(Fasering!$D$5:$D$8)</f>
        <v>1595.2073356863755</v>
      </c>
      <c r="AS35" s="9">
        <f>($AK$2+(M35+AE35)*12*7.57%)*SUM(Fasering!$D$5:$D$9)</f>
        <v>2224.8873576899291</v>
      </c>
      <c r="AT35" s="9">
        <f>($AK$2+(N35+AF35)*12*7.57%)*SUM(Fasering!$D$5:$D$10)</f>
        <v>2938.6681695877496</v>
      </c>
      <c r="AU35" s="86">
        <f>($AK$2+(O35+AG35)*12*7.57%)*SUM(Fasering!$D$5:$D$11)</f>
        <v>3739.7661774379008</v>
      </c>
    </row>
    <row r="36" spans="1:47" ht="15" x14ac:dyDescent="0.3">
      <c r="A36" s="32">
        <f t="shared" si="8"/>
        <v>27</v>
      </c>
      <c r="B36" s="129">
        <v>35389.620000000003</v>
      </c>
      <c r="C36" s="130"/>
      <c r="D36" s="129">
        <f t="shared" si="0"/>
        <v>47630.88955800001</v>
      </c>
      <c r="E36" s="131">
        <f t="shared" si="1"/>
        <v>1180.7389100617506</v>
      </c>
      <c r="F36" s="129">
        <f t="shared" si="2"/>
        <v>3969.2407965000007</v>
      </c>
      <c r="G36" s="131">
        <f t="shared" si="3"/>
        <v>98.394909171812543</v>
      </c>
      <c r="H36" s="45">
        <f>'L4'!$H$10</f>
        <v>1707.89</v>
      </c>
      <c r="I36" s="45">
        <f>GEW!$E$12+($F36-GEW!$E$12)*SUM(Fasering!$D$5)</f>
        <v>1821.9627753333334</v>
      </c>
      <c r="J36" s="45">
        <f>GEW!$E$12+($F36-GEW!$E$12)*SUM(Fasering!$D$5:$D$6)</f>
        <v>2377.1709093710833</v>
      </c>
      <c r="K36" s="45">
        <f>GEW!$E$12+($F36-GEW!$E$12)*SUM(Fasering!$D$5:$D$7)</f>
        <v>2695.7281108737498</v>
      </c>
      <c r="L36" s="45">
        <f>GEW!$E$12+($F36-GEW!$E$12)*SUM(Fasering!$D$5:$D$8)</f>
        <v>3014.2853123764166</v>
      </c>
      <c r="M36" s="45">
        <f>GEW!$E$12+($F36-GEW!$E$12)*SUM(Fasering!$D$5:$D$9)</f>
        <v>3332.8425138790835</v>
      </c>
      <c r="N36" s="45">
        <f>GEW!$E$12+($F36-GEW!$E$12)*SUM(Fasering!$D$5:$D$10)</f>
        <v>3650.6835949973342</v>
      </c>
      <c r="O36" s="75">
        <f>GEW!$E$12+($F36-GEW!$E$12)*SUM(Fasering!$D$5:$D$11)</f>
        <v>3969.2407965000007</v>
      </c>
      <c r="P36" s="129">
        <f t="shared" si="4"/>
        <v>0</v>
      </c>
      <c r="Q36" s="131">
        <f t="shared" si="5"/>
        <v>0</v>
      </c>
      <c r="R36" s="45">
        <f>$P36*SUM(Fasering!$D$5)</f>
        <v>0</v>
      </c>
      <c r="S36" s="45">
        <f>$P36*SUM(Fasering!$D$5:$D$6)</f>
        <v>0</v>
      </c>
      <c r="T36" s="45">
        <f>$P36*SUM(Fasering!$D$5:$D$7)</f>
        <v>0</v>
      </c>
      <c r="U36" s="45">
        <f>$P36*SUM(Fasering!$D$5:$D$8)</f>
        <v>0</v>
      </c>
      <c r="V36" s="45">
        <f>$P36*SUM(Fasering!$D$5:$D$9)</f>
        <v>0</v>
      </c>
      <c r="W36" s="45">
        <f>$P36*SUM(Fasering!$D$5:$D$10)</f>
        <v>0</v>
      </c>
      <c r="X36" s="75">
        <f>$P36*SUM(Fasering!$D$5:$D$11)</f>
        <v>0</v>
      </c>
      <c r="Y36" s="129">
        <f t="shared" si="6"/>
        <v>0</v>
      </c>
      <c r="Z36" s="131">
        <f t="shared" si="7"/>
        <v>0</v>
      </c>
      <c r="AA36" s="74">
        <f>$Y36*SUM(Fasering!$D$5)</f>
        <v>0</v>
      </c>
      <c r="AB36" s="45">
        <f>$Y36*SUM(Fasering!$D$5:$D$6)</f>
        <v>0</v>
      </c>
      <c r="AC36" s="45">
        <f>$Y36*SUM(Fasering!$D$5:$D$7)</f>
        <v>0</v>
      </c>
      <c r="AD36" s="45">
        <f>$Y36*SUM(Fasering!$D$5:$D$8)</f>
        <v>0</v>
      </c>
      <c r="AE36" s="45">
        <f>$Y36*SUM(Fasering!$D$5:$D$9)</f>
        <v>0</v>
      </c>
      <c r="AF36" s="45">
        <f>$Y36*SUM(Fasering!$D$5:$D$10)</f>
        <v>0</v>
      </c>
      <c r="AG36" s="75">
        <f>$Y36*SUM(Fasering!$D$5:$D$11)</f>
        <v>0</v>
      </c>
      <c r="AH36" s="5">
        <f>($AK$2+(I36+R36)*12*7.57%)*SUM(Fasering!$D$5)</f>
        <v>0</v>
      </c>
      <c r="AI36" s="9">
        <f>($AK$2+(J36+S36)*12*7.57%)*SUM(Fasering!$D$5:$D$6)</f>
        <v>593.34732144874988</v>
      </c>
      <c r="AJ36" s="9">
        <f>($AK$2+(K36+T36)*12*7.57%)*SUM(Fasering!$D$5:$D$7)</f>
        <v>1051.54008790742</v>
      </c>
      <c r="AK36" s="9">
        <f>($AK$2+(L36+U36)*12*7.57%)*SUM(Fasering!$D$5:$D$8)</f>
        <v>1595.5934105296465</v>
      </c>
      <c r="AL36" s="9">
        <f>($AK$2+(M36+V36)*12*7.57%)*SUM(Fasering!$D$5:$D$9)</f>
        <v>2225.5072893154288</v>
      </c>
      <c r="AM36" s="9">
        <f>($AK$2+(N36+W36)*12*7.57%)*SUM(Fasering!$D$5:$D$10)</f>
        <v>2939.5763639809456</v>
      </c>
      <c r="AN36" s="86">
        <f>($AK$2+(O36+X36)*12*7.57%)*SUM(Fasering!$D$5:$D$11)</f>
        <v>3741.0183395406011</v>
      </c>
      <c r="AO36" s="5">
        <f>($AK$2+(I36+AA36)*12*7.57%)*SUM(Fasering!$D$5)</f>
        <v>0</v>
      </c>
      <c r="AP36" s="9">
        <f>($AK$2+(J36+AB36)*12*7.57%)*SUM(Fasering!$D$5:$D$6)</f>
        <v>593.34732144874988</v>
      </c>
      <c r="AQ36" s="9">
        <f>($AK$2+(K36+AC36)*12*7.57%)*SUM(Fasering!$D$5:$D$7)</f>
        <v>1051.54008790742</v>
      </c>
      <c r="AR36" s="9">
        <f>($AK$2+(L36+AD36)*12*7.57%)*SUM(Fasering!$D$5:$D$8)</f>
        <v>1595.5934105296465</v>
      </c>
      <c r="AS36" s="9">
        <f>($AK$2+(M36+AE36)*12*7.57%)*SUM(Fasering!$D$5:$D$9)</f>
        <v>2225.5072893154288</v>
      </c>
      <c r="AT36" s="9">
        <f>($AK$2+(N36+AF36)*12*7.57%)*SUM(Fasering!$D$5:$D$10)</f>
        <v>2939.5763639809456</v>
      </c>
      <c r="AU36" s="86">
        <f>($AK$2+(O36+AG36)*12*7.57%)*SUM(Fasering!$D$5:$D$11)</f>
        <v>3741.0183395406011</v>
      </c>
    </row>
    <row r="37" spans="1:47" ht="15" x14ac:dyDescent="0.3">
      <c r="A37" s="35"/>
      <c r="B37" s="132"/>
      <c r="C37" s="133"/>
      <c r="D37" s="132"/>
      <c r="E37" s="133"/>
      <c r="F37" s="132"/>
      <c r="G37" s="133"/>
      <c r="H37" s="46"/>
      <c r="I37" s="46"/>
      <c r="J37" s="46"/>
      <c r="K37" s="46"/>
      <c r="L37" s="46"/>
      <c r="M37" s="46"/>
      <c r="N37" s="46"/>
      <c r="O37" s="73"/>
      <c r="P37" s="132"/>
      <c r="Q37" s="133"/>
      <c r="R37" s="46"/>
      <c r="S37" s="46"/>
      <c r="T37" s="46"/>
      <c r="U37" s="46"/>
      <c r="V37" s="46"/>
      <c r="W37" s="46"/>
      <c r="X37" s="73"/>
      <c r="Y37" s="132"/>
      <c r="Z37" s="133"/>
      <c r="AA37" s="72"/>
      <c r="AB37" s="46"/>
      <c r="AC37" s="46"/>
      <c r="AD37" s="46"/>
      <c r="AE37" s="46"/>
      <c r="AF37" s="46"/>
      <c r="AG37" s="73"/>
      <c r="AH37" s="87"/>
      <c r="AI37" s="88"/>
      <c r="AJ37" s="88"/>
      <c r="AK37" s="88"/>
      <c r="AL37" s="88"/>
      <c r="AM37" s="88"/>
      <c r="AN37" s="89"/>
      <c r="AO37" s="87"/>
      <c r="AP37" s="88"/>
      <c r="AQ37" s="88"/>
      <c r="AR37" s="88"/>
      <c r="AS37" s="88"/>
      <c r="AT37" s="88"/>
      <c r="AU37" s="89"/>
    </row>
    <row r="38" spans="1:47" ht="15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</row>
  </sheetData>
  <mergeCells count="169">
    <mergeCell ref="AH5:AN5"/>
    <mergeCell ref="AO5:AU5"/>
    <mergeCell ref="AA5:AG5"/>
    <mergeCell ref="B6:C6"/>
    <mergeCell ref="D6:E6"/>
    <mergeCell ref="F6:G6"/>
    <mergeCell ref="P6:Q6"/>
    <mergeCell ref="Y6:Z6"/>
    <mergeCell ref="B5:E5"/>
    <mergeCell ref="F5:G5"/>
    <mergeCell ref="P5:Q5"/>
    <mergeCell ref="R5:X5"/>
    <mergeCell ref="Y5:Z5"/>
    <mergeCell ref="H5:O5"/>
    <mergeCell ref="B7:C7"/>
    <mergeCell ref="D7:E7"/>
    <mergeCell ref="F7:G7"/>
    <mergeCell ref="P7:Q7"/>
    <mergeCell ref="Y7:Z7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4:C34"/>
    <mergeCell ref="D34:E34"/>
    <mergeCell ref="F34:G34"/>
    <mergeCell ref="P34:Q34"/>
    <mergeCell ref="Y34:Z34"/>
    <mergeCell ref="B37:C37"/>
    <mergeCell ref="D37:E37"/>
    <mergeCell ref="F37:G37"/>
    <mergeCell ref="P37:Q37"/>
    <mergeCell ref="Y37:Z37"/>
    <mergeCell ref="B35:C35"/>
    <mergeCell ref="D35:E35"/>
    <mergeCell ref="F35:G35"/>
    <mergeCell ref="P35:Q35"/>
    <mergeCell ref="Y35:Z35"/>
    <mergeCell ref="B36:C36"/>
    <mergeCell ref="D36:E36"/>
    <mergeCell ref="F36:G36"/>
    <mergeCell ref="P36:Q36"/>
    <mergeCell ref="Y36:Z36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colBreaks count="3" manualBreakCount="3">
    <brk id="15" max="36" man="1"/>
    <brk id="24" max="1048575" man="1"/>
    <brk id="33" max="3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9"/>
  <sheetViews>
    <sheetView zoomScale="80" zoomScaleNormal="80" workbookViewId="0"/>
  </sheetViews>
  <sheetFormatPr defaultRowHeight="12.75" x14ac:dyDescent="0.2"/>
  <cols>
    <col min="1" max="1" width="4.5" bestFit="1" customWidth="1"/>
    <col min="8" max="15" width="11.25" customWidth="1"/>
    <col min="18" max="24" width="11.25" customWidth="1"/>
    <col min="27" max="47" width="11.25" customWidth="1"/>
  </cols>
  <sheetData>
    <row r="1" spans="1:47" ht="16.5" x14ac:dyDescent="0.3">
      <c r="A1" s="21" t="s">
        <v>74</v>
      </c>
      <c r="B1" s="21" t="s">
        <v>19</v>
      </c>
      <c r="C1" s="21" t="s">
        <v>126</v>
      </c>
      <c r="D1" s="21"/>
      <c r="E1" s="22"/>
      <c r="G1" s="21"/>
      <c r="H1" s="21"/>
      <c r="I1" s="21"/>
      <c r="J1" s="23"/>
      <c r="K1" s="23"/>
      <c r="L1" s="104">
        <f>D8</f>
        <v>43374</v>
      </c>
      <c r="M1" s="23"/>
      <c r="N1" s="23"/>
      <c r="O1" s="24" t="s">
        <v>73</v>
      </c>
      <c r="P1" s="23"/>
    </row>
    <row r="2" spans="1:47" ht="16.5" x14ac:dyDescent="0.3">
      <c r="A2" s="24"/>
      <c r="B2" s="23"/>
      <c r="C2" s="23"/>
      <c r="D2" s="23"/>
      <c r="E2" s="22"/>
      <c r="F2" s="56"/>
      <c r="G2" s="21"/>
      <c r="H2" s="21"/>
      <c r="I2" s="21"/>
      <c r="J2" s="23"/>
      <c r="K2" s="23"/>
      <c r="L2" s="23"/>
      <c r="M2" s="23"/>
      <c r="N2" s="23"/>
      <c r="O2" s="23"/>
      <c r="P2" s="23"/>
      <c r="Q2" s="23"/>
      <c r="R2" s="24"/>
      <c r="AH2" s="80" t="str">
        <f>'L4'!$AH$2</f>
        <v>Berekening eindejaarspremie 2018:</v>
      </c>
    </row>
    <row r="3" spans="1:47" ht="16.5" x14ac:dyDescent="0.3">
      <c r="A3" s="24"/>
      <c r="B3" s="23"/>
      <c r="C3" s="23"/>
      <c r="D3" s="23"/>
      <c r="I3" s="21"/>
      <c r="J3" s="23"/>
      <c r="K3" s="23"/>
      <c r="L3" s="23"/>
      <c r="M3" s="23"/>
      <c r="N3" s="23" t="s">
        <v>21</v>
      </c>
      <c r="O3" s="71">
        <f>'L4'!O3</f>
        <v>1.3459000000000001</v>
      </c>
      <c r="P3" s="23"/>
      <c r="Q3" s="23"/>
      <c r="R3" s="24"/>
      <c r="AH3" s="81" t="s">
        <v>94</v>
      </c>
      <c r="AK3" s="82">
        <f>'L4'!$AK$3</f>
        <v>135.36000000000001</v>
      </c>
    </row>
    <row r="4" spans="1:47" ht="16.5" x14ac:dyDescent="0.3">
      <c r="A4" s="24"/>
      <c r="B4" s="23"/>
      <c r="C4" s="23"/>
      <c r="D4" s="23"/>
      <c r="I4" s="21"/>
      <c r="J4" s="23"/>
      <c r="K4" s="23"/>
      <c r="L4" s="23"/>
      <c r="M4" s="23"/>
      <c r="P4" s="23"/>
      <c r="Q4" s="23"/>
      <c r="R4" s="24"/>
      <c r="AH4" s="81" t="s">
        <v>49</v>
      </c>
      <c r="AJ4" s="82"/>
    </row>
    <row r="5" spans="1:47" ht="17.25" x14ac:dyDescent="0.35">
      <c r="A5" s="21"/>
      <c r="B5" s="21"/>
      <c r="C5" s="21"/>
      <c r="D5" s="21"/>
      <c r="E5" s="26"/>
      <c r="F5" s="27"/>
      <c r="G5" s="21"/>
      <c r="H5" s="21"/>
      <c r="I5" s="21"/>
      <c r="J5" s="21"/>
      <c r="K5" s="21"/>
      <c r="L5" s="21"/>
      <c r="M5" s="21"/>
      <c r="N5" s="21"/>
      <c r="O5" s="21"/>
      <c r="P5" s="21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</row>
    <row r="6" spans="1:47" ht="15" x14ac:dyDescent="0.3">
      <c r="A6" s="28"/>
      <c r="B6" s="138" t="s">
        <v>22</v>
      </c>
      <c r="C6" s="153"/>
      <c r="D6" s="153"/>
      <c r="E6" s="139"/>
      <c r="F6" s="138" t="s">
        <v>23</v>
      </c>
      <c r="G6" s="139"/>
      <c r="H6" s="150" t="s">
        <v>38</v>
      </c>
      <c r="I6" s="151"/>
      <c r="J6" s="151"/>
      <c r="K6" s="151"/>
      <c r="L6" s="151"/>
      <c r="M6" s="151"/>
      <c r="N6" s="151"/>
      <c r="O6" s="152"/>
      <c r="P6" s="138" t="s">
        <v>24</v>
      </c>
      <c r="Q6" s="141"/>
      <c r="R6" s="150" t="s">
        <v>39</v>
      </c>
      <c r="S6" s="151"/>
      <c r="T6" s="151"/>
      <c r="U6" s="151"/>
      <c r="V6" s="151"/>
      <c r="W6" s="151"/>
      <c r="X6" s="152"/>
      <c r="Y6" s="138" t="s">
        <v>25</v>
      </c>
      <c r="Z6" s="139"/>
      <c r="AA6" s="150" t="s">
        <v>40</v>
      </c>
      <c r="AB6" s="151"/>
      <c r="AC6" s="151"/>
      <c r="AD6" s="151"/>
      <c r="AE6" s="151"/>
      <c r="AF6" s="151"/>
      <c r="AG6" s="152"/>
      <c r="AH6" s="150" t="s">
        <v>101</v>
      </c>
      <c r="AI6" s="151"/>
      <c r="AJ6" s="151"/>
      <c r="AK6" s="151"/>
      <c r="AL6" s="151"/>
      <c r="AM6" s="151"/>
      <c r="AN6" s="152"/>
      <c r="AO6" s="150" t="s">
        <v>102</v>
      </c>
      <c r="AP6" s="151"/>
      <c r="AQ6" s="151"/>
      <c r="AR6" s="151"/>
      <c r="AS6" s="151"/>
      <c r="AT6" s="151"/>
      <c r="AU6" s="152"/>
    </row>
    <row r="7" spans="1:47" ht="15" x14ac:dyDescent="0.3">
      <c r="A7" s="32"/>
      <c r="B7" s="154">
        <v>1</v>
      </c>
      <c r="C7" s="155"/>
      <c r="D7" s="154"/>
      <c r="E7" s="155"/>
      <c r="F7" s="154"/>
      <c r="G7" s="155"/>
      <c r="H7" s="43" t="s">
        <v>107</v>
      </c>
      <c r="I7" s="43" t="s">
        <v>108</v>
      </c>
      <c r="J7" s="43" t="s">
        <v>32</v>
      </c>
      <c r="K7" s="43" t="s">
        <v>33</v>
      </c>
      <c r="L7" s="43" t="s">
        <v>34</v>
      </c>
      <c r="M7" s="43" t="s">
        <v>35</v>
      </c>
      <c r="N7" s="43" t="s">
        <v>36</v>
      </c>
      <c r="O7" s="108" t="s">
        <v>37</v>
      </c>
      <c r="P7" s="154"/>
      <c r="Q7" s="155"/>
      <c r="R7" s="43" t="s">
        <v>109</v>
      </c>
      <c r="S7" s="43" t="s">
        <v>32</v>
      </c>
      <c r="T7" s="43" t="s">
        <v>33</v>
      </c>
      <c r="U7" s="43" t="s">
        <v>34</v>
      </c>
      <c r="V7" s="43" t="s">
        <v>35</v>
      </c>
      <c r="W7" s="43" t="s">
        <v>36</v>
      </c>
      <c r="X7" s="108" t="s">
        <v>37</v>
      </c>
      <c r="Y7" s="156" t="s">
        <v>27</v>
      </c>
      <c r="Z7" s="155"/>
      <c r="AA7" s="43" t="s">
        <v>109</v>
      </c>
      <c r="AB7" s="43" t="s">
        <v>32</v>
      </c>
      <c r="AC7" s="43" t="s">
        <v>33</v>
      </c>
      <c r="AD7" s="43" t="s">
        <v>34</v>
      </c>
      <c r="AE7" s="43" t="s">
        <v>35</v>
      </c>
      <c r="AF7" s="43" t="s">
        <v>36</v>
      </c>
      <c r="AG7" s="108" t="s">
        <v>37</v>
      </c>
      <c r="AH7" s="43" t="s">
        <v>109</v>
      </c>
      <c r="AI7" s="43" t="s">
        <v>32</v>
      </c>
      <c r="AJ7" s="43" t="s">
        <v>33</v>
      </c>
      <c r="AK7" s="43" t="s">
        <v>34</v>
      </c>
      <c r="AL7" s="43" t="s">
        <v>35</v>
      </c>
      <c r="AM7" s="43" t="s">
        <v>36</v>
      </c>
      <c r="AN7" s="108" t="s">
        <v>37</v>
      </c>
      <c r="AO7" s="43" t="s">
        <v>109</v>
      </c>
      <c r="AP7" s="43" t="s">
        <v>32</v>
      </c>
      <c r="AQ7" s="43" t="s">
        <v>33</v>
      </c>
      <c r="AR7" s="43" t="s">
        <v>34</v>
      </c>
      <c r="AS7" s="43" t="s">
        <v>35</v>
      </c>
      <c r="AT7" s="43" t="s">
        <v>36</v>
      </c>
      <c r="AU7" s="108" t="s">
        <v>37</v>
      </c>
    </row>
    <row r="8" spans="1:47" ht="15" x14ac:dyDescent="0.3">
      <c r="A8" s="32"/>
      <c r="B8" s="142" t="s">
        <v>30</v>
      </c>
      <c r="C8" s="143"/>
      <c r="D8" s="148">
        <f>'L4'!$D$8</f>
        <v>43374</v>
      </c>
      <c r="E8" s="147"/>
      <c r="F8" s="148">
        <f>D8</f>
        <v>43374</v>
      </c>
      <c r="G8" s="149"/>
      <c r="H8" s="47"/>
      <c r="I8" s="47" t="s">
        <v>103</v>
      </c>
      <c r="J8" s="47" t="s">
        <v>104</v>
      </c>
      <c r="K8" s="47" t="s">
        <v>105</v>
      </c>
      <c r="L8" s="47" t="s">
        <v>105</v>
      </c>
      <c r="M8" s="47" t="s">
        <v>105</v>
      </c>
      <c r="N8" s="47" t="s">
        <v>106</v>
      </c>
      <c r="O8" s="53" t="s">
        <v>105</v>
      </c>
      <c r="P8" s="146"/>
      <c r="Q8" s="147"/>
      <c r="R8" s="47" t="s">
        <v>103</v>
      </c>
      <c r="S8" s="47" t="s">
        <v>104</v>
      </c>
      <c r="T8" s="47" t="s">
        <v>105</v>
      </c>
      <c r="U8" s="47" t="s">
        <v>105</v>
      </c>
      <c r="V8" s="47" t="s">
        <v>105</v>
      </c>
      <c r="W8" s="47" t="s">
        <v>106</v>
      </c>
      <c r="X8" s="53" t="s">
        <v>105</v>
      </c>
      <c r="Y8" s="146"/>
      <c r="Z8" s="147"/>
      <c r="AA8" s="47" t="s">
        <v>103</v>
      </c>
      <c r="AB8" s="47" t="s">
        <v>104</v>
      </c>
      <c r="AC8" s="47" t="s">
        <v>105</v>
      </c>
      <c r="AD8" s="47" t="s">
        <v>105</v>
      </c>
      <c r="AE8" s="47" t="s">
        <v>105</v>
      </c>
      <c r="AF8" s="47" t="s">
        <v>106</v>
      </c>
      <c r="AG8" s="53" t="s">
        <v>105</v>
      </c>
      <c r="AH8" s="47" t="s">
        <v>103</v>
      </c>
      <c r="AI8" s="47" t="s">
        <v>104</v>
      </c>
      <c r="AJ8" s="47" t="s">
        <v>105</v>
      </c>
      <c r="AK8" s="47" t="s">
        <v>105</v>
      </c>
      <c r="AL8" s="47" t="s">
        <v>105</v>
      </c>
      <c r="AM8" s="47" t="s">
        <v>106</v>
      </c>
      <c r="AN8" s="53" t="s">
        <v>105</v>
      </c>
      <c r="AO8" s="47" t="s">
        <v>103</v>
      </c>
      <c r="AP8" s="47" t="s">
        <v>104</v>
      </c>
      <c r="AQ8" s="47" t="s">
        <v>105</v>
      </c>
      <c r="AR8" s="47" t="s">
        <v>105</v>
      </c>
      <c r="AS8" s="47" t="s">
        <v>105</v>
      </c>
      <c r="AT8" s="47" t="s">
        <v>106</v>
      </c>
      <c r="AU8" s="53" t="s">
        <v>105</v>
      </c>
    </row>
    <row r="9" spans="1:47" ht="15" x14ac:dyDescent="0.3">
      <c r="A9" s="32"/>
      <c r="B9" s="138"/>
      <c r="C9" s="139"/>
      <c r="D9" s="140"/>
      <c r="E9" s="141"/>
      <c r="F9" s="140"/>
      <c r="G9" s="141"/>
      <c r="H9" s="44"/>
      <c r="I9" s="44"/>
      <c r="J9" s="44"/>
      <c r="K9" s="44"/>
      <c r="L9" s="44"/>
      <c r="M9" s="44"/>
      <c r="N9" s="44"/>
      <c r="O9" s="78"/>
      <c r="P9" s="140"/>
      <c r="Q9" s="141"/>
      <c r="R9" s="44"/>
      <c r="S9" s="44"/>
      <c r="T9" s="44"/>
      <c r="U9" s="44"/>
      <c r="V9" s="44"/>
      <c r="W9" s="44"/>
      <c r="X9" s="78"/>
      <c r="Y9" s="140"/>
      <c r="Z9" s="141"/>
      <c r="AA9" s="77"/>
      <c r="AB9" s="44"/>
      <c r="AC9" s="44"/>
      <c r="AD9" s="44"/>
      <c r="AE9" s="44"/>
      <c r="AF9" s="44"/>
      <c r="AG9" s="78"/>
      <c r="AH9" s="83"/>
      <c r="AI9" s="84"/>
      <c r="AJ9" s="84"/>
      <c r="AK9" s="84"/>
      <c r="AL9" s="84"/>
      <c r="AM9" s="84"/>
      <c r="AN9" s="85"/>
      <c r="AO9" s="83"/>
      <c r="AP9" s="84"/>
      <c r="AQ9" s="84"/>
      <c r="AR9" s="84"/>
      <c r="AS9" s="84"/>
      <c r="AT9" s="84"/>
      <c r="AU9" s="85"/>
    </row>
    <row r="10" spans="1:47" ht="15" x14ac:dyDescent="0.3">
      <c r="A10" s="32">
        <v>0</v>
      </c>
      <c r="B10" s="129">
        <v>22760.45</v>
      </c>
      <c r="C10" s="130"/>
      <c r="D10" s="129">
        <f t="shared" ref="D10:D37" si="0">B10*$O$3</f>
        <v>30633.289655000004</v>
      </c>
      <c r="E10" s="131">
        <f t="shared" ref="E10:E37" si="1">D10/40.3399</f>
        <v>759.37941479775611</v>
      </c>
      <c r="F10" s="129">
        <f t="shared" ref="F10:F37" si="2">B10/12*$O$3</f>
        <v>2552.7741379166669</v>
      </c>
      <c r="G10" s="131">
        <f t="shared" ref="G10:G37" si="3">F10/40.3399</f>
        <v>63.281617899813007</v>
      </c>
      <c r="H10" s="45">
        <f>'L4'!$H$10</f>
        <v>1707.89</v>
      </c>
      <c r="I10" s="45">
        <f>GEW!$E$12+($F10-GEW!$E$12)*SUM(Fasering!$D$5)</f>
        <v>1821.9627753333334</v>
      </c>
      <c r="J10" s="45">
        <f>GEW!$E$12+($F10-GEW!$E$12)*SUM(Fasering!$D$5:$D$6)</f>
        <v>2010.9240597845303</v>
      </c>
      <c r="K10" s="45">
        <f>GEW!$E$12+($F10-GEW!$E$12)*SUM(Fasering!$D$5:$D$7)</f>
        <v>2119.3428207442353</v>
      </c>
      <c r="L10" s="45">
        <f>GEW!$E$12+($F10-GEW!$E$12)*SUM(Fasering!$D$5:$D$8)</f>
        <v>2227.7615817039405</v>
      </c>
      <c r="M10" s="45">
        <f>GEW!$E$12+($F10-GEW!$E$12)*SUM(Fasering!$D$5:$D$9)</f>
        <v>2336.1803426636457</v>
      </c>
      <c r="N10" s="45">
        <f>GEW!$E$12+($F10-GEW!$E$12)*SUM(Fasering!$D$5:$D$10)</f>
        <v>2444.3553769569617</v>
      </c>
      <c r="O10" s="75">
        <f>GEW!$E$12+($F10-GEW!$E$12)*SUM(Fasering!$D$5:$D$11)</f>
        <v>2552.7741379166669</v>
      </c>
      <c r="P10" s="129">
        <f t="shared" ref="P10:P37" si="4">((B10&lt;19968.2)*913.03+(B10&gt;19968.2)*(B10&lt;20424.71)*(20424.71-B10+456.51)+(B10&gt;20424.71)*(B10&lt;22659.62)*456.51+(B10&gt;22659.62)*(B10&lt;23116.13)*(23116.13-B10))/12*$O$3</f>
        <v>39.892476000000038</v>
      </c>
      <c r="Q10" s="131">
        <f t="shared" ref="Q10:Q37" si="5">P10/40.3399</f>
        <v>0.98890864875718676</v>
      </c>
      <c r="R10" s="45">
        <f>$P10*SUM(Fasering!$D$5)</f>
        <v>0</v>
      </c>
      <c r="S10" s="45">
        <f>$P10*SUM(Fasering!$D$5:$D$6)</f>
        <v>10.314745898657248</v>
      </c>
      <c r="T10" s="45">
        <f>$P10*SUM(Fasering!$D$5:$D$7)</f>
        <v>16.232952758832592</v>
      </c>
      <c r="U10" s="45">
        <f>$P10*SUM(Fasering!$D$5:$D$8)</f>
        <v>22.151159619007938</v>
      </c>
      <c r="V10" s="45">
        <f>$P10*SUM(Fasering!$D$5:$D$9)</f>
        <v>28.069366479183284</v>
      </c>
      <c r="W10" s="45">
        <f>$P10*SUM(Fasering!$D$5:$D$10)</f>
        <v>33.974269139824699</v>
      </c>
      <c r="X10" s="75">
        <f>$P10*SUM(Fasering!$D$5:$D$11)</f>
        <v>39.892476000000038</v>
      </c>
      <c r="Y10" s="129">
        <f t="shared" ref="Y10:Y37" si="6">((B10&lt;19968.2)*456.51+(B10&gt;19968.2)*(B10&lt;20196.46)*(20196.46-B10+228.26)+(B10&gt;20196.46)*(B10&lt;22659.62)*228.26+(B10&gt;22659.62)*(B10&lt;22887.88)*(22887.88-B10))/12*$O$3</f>
        <v>14.292336416666702</v>
      </c>
      <c r="Z10" s="131">
        <f t="shared" ref="Z10:Z37" si="7">Y10/40.3399</f>
        <v>0.35429776515724387</v>
      </c>
      <c r="AA10" s="74">
        <f>$Y10*SUM(Fasering!$D$5)</f>
        <v>0</v>
      </c>
      <c r="AB10" s="45">
        <f>$Y10*SUM(Fasering!$D$5:$D$6)</f>
        <v>3.6954792787502675</v>
      </c>
      <c r="AC10" s="45">
        <f>$Y10*SUM(Fasering!$D$5:$D$7)</f>
        <v>5.8158040093849541</v>
      </c>
      <c r="AD10" s="45">
        <f>$Y10*SUM(Fasering!$D$5:$D$8)</f>
        <v>7.9361287400196412</v>
      </c>
      <c r="AE10" s="45">
        <f>$Y10*SUM(Fasering!$D$5:$D$9)</f>
        <v>10.056453470654327</v>
      </c>
      <c r="AF10" s="45">
        <f>$Y10*SUM(Fasering!$D$5:$D$10)</f>
        <v>12.172011686032016</v>
      </c>
      <c r="AG10" s="75">
        <f>$Y10*SUM(Fasering!$D$5:$D$11)</f>
        <v>14.292336416666702</v>
      </c>
      <c r="AH10" s="5">
        <f>($AK$3+(I10+R10)*12*7.57%)*SUM(Fasering!$D$5)</f>
        <v>0</v>
      </c>
      <c r="AI10" s="9">
        <f>($AK$3+(J10+S10)*12*7.57%)*SUM(Fasering!$D$5:$D$6)</f>
        <v>509.74625293196846</v>
      </c>
      <c r="AJ10" s="9">
        <f>($AK$3+(K10+T10)*12*7.57%)*SUM(Fasering!$D$5:$D$7)</f>
        <v>844.48313889093015</v>
      </c>
      <c r="AK10" s="9">
        <f>($AK$3+(L10+U10)*12*7.57%)*SUM(Fasering!$D$5:$D$8)</f>
        <v>1210.0372080771474</v>
      </c>
      <c r="AL10" s="9">
        <f>($AK$3+(M10+V10)*12*7.57%)*SUM(Fasering!$D$5:$D$9)</f>
        <v>1606.4084604906211</v>
      </c>
      <c r="AM10" s="9">
        <f>($AK$3+(N10+W10)*12*7.57%)*SUM(Fasering!$D$5:$D$10)</f>
        <v>2032.6020106089804</v>
      </c>
      <c r="AN10" s="86">
        <f>($AK$3+(O10+X10)*12*7.57%)*SUM(Fasering!$D$5:$D$11)</f>
        <v>2490.5383520819005</v>
      </c>
      <c r="AO10" s="5">
        <f>($AK$3+(I10+AA10)*12*7.57%)*SUM(Fasering!$D$5)</f>
        <v>0</v>
      </c>
      <c r="AP10" s="9">
        <f>($AK$3+(J10+AB10)*12*7.57%)*SUM(Fasering!$D$5:$D$6)</f>
        <v>508.19152449784286</v>
      </c>
      <c r="AQ10" s="9">
        <f>($AK$3+(K10+AC10)*12*7.57%)*SUM(Fasering!$D$5:$D$7)</f>
        <v>840.63250238794581</v>
      </c>
      <c r="AR10" s="9">
        <f>($AK$3+(L10+AD10)*12*7.57%)*SUM(Fasering!$D$5:$D$8)</f>
        <v>1202.8670223182653</v>
      </c>
      <c r="AS10" s="9">
        <f>($AK$3+(M10+AE10)*12*7.57%)*SUM(Fasering!$D$5:$D$9)</f>
        <v>1594.8950842888021</v>
      </c>
      <c r="AT10" s="9">
        <f>($AK$3+(N10+AF10)*12*7.57%)*SUM(Fasering!$D$5:$D$10)</f>
        <v>2015.7350154709109</v>
      </c>
      <c r="AU10" s="86">
        <f>($AK$3+(O10+AG10)*12*7.57%)*SUM(Fasering!$D$5:$D$11)</f>
        <v>2467.2831852844006</v>
      </c>
    </row>
    <row r="11" spans="1:47" ht="15" x14ac:dyDescent="0.3">
      <c r="A11" s="32">
        <f t="shared" ref="A11:A37" si="8">+A10+1</f>
        <v>1</v>
      </c>
      <c r="B11" s="129">
        <v>23145.78</v>
      </c>
      <c r="C11" s="130"/>
      <c r="D11" s="129">
        <f t="shared" si="0"/>
        <v>31151.905301999999</v>
      </c>
      <c r="E11" s="131">
        <f t="shared" si="1"/>
        <v>772.2355608714945</v>
      </c>
      <c r="F11" s="129">
        <f t="shared" si="2"/>
        <v>2595.9921085000001</v>
      </c>
      <c r="G11" s="131">
        <f t="shared" si="3"/>
        <v>64.35296340595788</v>
      </c>
      <c r="H11" s="45">
        <f>'L4'!$H$10</f>
        <v>1707.89</v>
      </c>
      <c r="I11" s="45">
        <f>GEW!$E$12+($F11-GEW!$E$12)*SUM(Fasering!$D$5)</f>
        <v>1821.9627753333334</v>
      </c>
      <c r="J11" s="45">
        <f>GEW!$E$12+($F11-GEW!$E$12)*SUM(Fasering!$D$5:$D$6)</f>
        <v>2022.0986578421371</v>
      </c>
      <c r="K11" s="45">
        <f>GEW!$E$12+($F11-GEW!$E$12)*SUM(Fasering!$D$5:$D$7)</f>
        <v>2136.928975958363</v>
      </c>
      <c r="L11" s="45">
        <f>GEW!$E$12+($F11-GEW!$E$12)*SUM(Fasering!$D$5:$D$8)</f>
        <v>2251.759294074589</v>
      </c>
      <c r="M11" s="45">
        <f>GEW!$E$12+($F11-GEW!$E$12)*SUM(Fasering!$D$5:$D$9)</f>
        <v>2366.5896121908149</v>
      </c>
      <c r="N11" s="45">
        <f>GEW!$E$12+($F11-GEW!$E$12)*SUM(Fasering!$D$5:$D$10)</f>
        <v>2481.1617903837741</v>
      </c>
      <c r="O11" s="75">
        <f>GEW!$E$12+($F11-GEW!$E$12)*SUM(Fasering!$D$5:$D$11)</f>
        <v>2595.9921085000001</v>
      </c>
      <c r="P11" s="129">
        <f t="shared" si="4"/>
        <v>0</v>
      </c>
      <c r="Q11" s="131">
        <f t="shared" si="5"/>
        <v>0</v>
      </c>
      <c r="R11" s="45">
        <f>$P11*SUM(Fasering!$D$5)</f>
        <v>0</v>
      </c>
      <c r="S11" s="45">
        <f>$P11*SUM(Fasering!$D$5:$D$6)</f>
        <v>0</v>
      </c>
      <c r="T11" s="45">
        <f>$P11*SUM(Fasering!$D$5:$D$7)</f>
        <v>0</v>
      </c>
      <c r="U11" s="45">
        <f>$P11*SUM(Fasering!$D$5:$D$8)</f>
        <v>0</v>
      </c>
      <c r="V11" s="45">
        <f>$P11*SUM(Fasering!$D$5:$D$9)</f>
        <v>0</v>
      </c>
      <c r="W11" s="45">
        <f>$P11*SUM(Fasering!$D$5:$D$10)</f>
        <v>0</v>
      </c>
      <c r="X11" s="75">
        <f>$P11*SUM(Fasering!$D$5:$D$11)</f>
        <v>0</v>
      </c>
      <c r="Y11" s="129">
        <f t="shared" si="6"/>
        <v>0</v>
      </c>
      <c r="Z11" s="131">
        <f t="shared" si="7"/>
        <v>0</v>
      </c>
      <c r="AA11" s="74">
        <f>$Y11*SUM(Fasering!$D$5)</f>
        <v>0</v>
      </c>
      <c r="AB11" s="45">
        <f>$Y11*SUM(Fasering!$D$5:$D$6)</f>
        <v>0</v>
      </c>
      <c r="AC11" s="45">
        <f>$Y11*SUM(Fasering!$D$5:$D$7)</f>
        <v>0</v>
      </c>
      <c r="AD11" s="45">
        <f>$Y11*SUM(Fasering!$D$5:$D$8)</f>
        <v>0</v>
      </c>
      <c r="AE11" s="45">
        <f>$Y11*SUM(Fasering!$D$5:$D$9)</f>
        <v>0</v>
      </c>
      <c r="AF11" s="45">
        <f>$Y11*SUM(Fasering!$D$5:$D$10)</f>
        <v>0</v>
      </c>
      <c r="AG11" s="75">
        <f>$Y11*SUM(Fasering!$D$5:$D$11)</f>
        <v>0</v>
      </c>
      <c r="AH11" s="5">
        <f>($AK$3+(I11+R11)*12*7.57%)*SUM(Fasering!$D$5)</f>
        <v>0</v>
      </c>
      <c r="AI11" s="9">
        <f>($AK$3+(J11+S11)*12*7.57%)*SUM(Fasering!$D$5:$D$6)</f>
        <v>509.94821436930386</v>
      </c>
      <c r="AJ11" s="9">
        <f>($AK$3+(K11+T11)*12*7.57%)*SUM(Fasering!$D$5:$D$7)</f>
        <v>844.98334205550168</v>
      </c>
      <c r="AK11" s="9">
        <f>($AK$3+(L11+U11)*12*7.57%)*SUM(Fasering!$D$5:$D$8)</f>
        <v>1210.9686254166913</v>
      </c>
      <c r="AL11" s="9">
        <f>($AK$3+(M11+V11)*12*7.57%)*SUM(Fasering!$D$5:$D$9)</f>
        <v>1607.9040644528723</v>
      </c>
      <c r="AM11" s="9">
        <f>($AK$3+(N11+W11)*12*7.57%)*SUM(Fasering!$D$5:$D$10)</f>
        <v>2034.7930572939483</v>
      </c>
      <c r="AN11" s="86">
        <f>($AK$3+(O11+X11)*12*7.57%)*SUM(Fasering!$D$5:$D$11)</f>
        <v>2493.5592313614002</v>
      </c>
      <c r="AO11" s="5">
        <f>($AK$3+(I11+AA11)*12*7.57%)*SUM(Fasering!$D$5)</f>
        <v>0</v>
      </c>
      <c r="AP11" s="9">
        <f>($AK$3+(J11+AB11)*12*7.57%)*SUM(Fasering!$D$5:$D$6)</f>
        <v>509.94821436930386</v>
      </c>
      <c r="AQ11" s="9">
        <f>($AK$3+(K11+AC11)*12*7.57%)*SUM(Fasering!$D$5:$D$7)</f>
        <v>844.98334205550168</v>
      </c>
      <c r="AR11" s="9">
        <f>($AK$3+(L11+AD11)*12*7.57%)*SUM(Fasering!$D$5:$D$8)</f>
        <v>1210.9686254166913</v>
      </c>
      <c r="AS11" s="9">
        <f>($AK$3+(M11+AE11)*12*7.57%)*SUM(Fasering!$D$5:$D$9)</f>
        <v>1607.9040644528723</v>
      </c>
      <c r="AT11" s="9">
        <f>($AK$3+(N11+AF11)*12*7.57%)*SUM(Fasering!$D$5:$D$10)</f>
        <v>2034.7930572939483</v>
      </c>
      <c r="AU11" s="86">
        <f>($AK$3+(O11+AG11)*12*7.57%)*SUM(Fasering!$D$5:$D$11)</f>
        <v>2493.5592313614002</v>
      </c>
    </row>
    <row r="12" spans="1:47" ht="15" x14ac:dyDescent="0.3">
      <c r="A12" s="32">
        <f t="shared" si="8"/>
        <v>2</v>
      </c>
      <c r="B12" s="129">
        <v>23531.08</v>
      </c>
      <c r="C12" s="130"/>
      <c r="D12" s="129">
        <f t="shared" si="0"/>
        <v>31670.480572000004</v>
      </c>
      <c r="E12" s="131">
        <f t="shared" si="1"/>
        <v>785.090706025548</v>
      </c>
      <c r="F12" s="129">
        <f t="shared" si="2"/>
        <v>2639.2067143333338</v>
      </c>
      <c r="G12" s="131">
        <f t="shared" si="3"/>
        <v>65.424225502129005</v>
      </c>
      <c r="H12" s="45">
        <f>'L4'!$H$10</f>
        <v>1707.89</v>
      </c>
      <c r="I12" s="45">
        <f>GEW!$E$12+($F12-GEW!$E$12)*SUM(Fasering!$D$5)</f>
        <v>1821.9627753333334</v>
      </c>
      <c r="J12" s="45">
        <f>GEW!$E$12+($F12-GEW!$E$12)*SUM(Fasering!$D$5:$D$6)</f>
        <v>2033.2723858975596</v>
      </c>
      <c r="K12" s="45">
        <f>GEW!$E$12+($F12-GEW!$E$12)*SUM(Fasering!$D$5:$D$7)</f>
        <v>2154.5137619963139</v>
      </c>
      <c r="L12" s="45">
        <f>GEW!$E$12+($F12-GEW!$E$12)*SUM(Fasering!$D$5:$D$8)</f>
        <v>2275.7551380950677</v>
      </c>
      <c r="M12" s="45">
        <f>GEW!$E$12+($F12-GEW!$E$12)*SUM(Fasering!$D$5:$D$9)</f>
        <v>2396.9965141938219</v>
      </c>
      <c r="N12" s="45">
        <f>GEW!$E$12+($F12-GEW!$E$12)*SUM(Fasering!$D$5:$D$10)</f>
        <v>2517.96533823458</v>
      </c>
      <c r="O12" s="75">
        <f>GEW!$E$12+($F12-GEW!$E$12)*SUM(Fasering!$D$5:$D$11)</f>
        <v>2639.2067143333338</v>
      </c>
      <c r="P12" s="129">
        <f t="shared" si="4"/>
        <v>0</v>
      </c>
      <c r="Q12" s="131">
        <f t="shared" si="5"/>
        <v>0</v>
      </c>
      <c r="R12" s="45">
        <f>$P12*SUM(Fasering!$D$5)</f>
        <v>0</v>
      </c>
      <c r="S12" s="45">
        <f>$P12*SUM(Fasering!$D$5:$D$6)</f>
        <v>0</v>
      </c>
      <c r="T12" s="45">
        <f>$P12*SUM(Fasering!$D$5:$D$7)</f>
        <v>0</v>
      </c>
      <c r="U12" s="45">
        <f>$P12*SUM(Fasering!$D$5:$D$8)</f>
        <v>0</v>
      </c>
      <c r="V12" s="45">
        <f>$P12*SUM(Fasering!$D$5:$D$9)</f>
        <v>0</v>
      </c>
      <c r="W12" s="45">
        <f>$P12*SUM(Fasering!$D$5:$D$10)</f>
        <v>0</v>
      </c>
      <c r="X12" s="75">
        <f>$P12*SUM(Fasering!$D$5:$D$11)</f>
        <v>0</v>
      </c>
      <c r="Y12" s="129">
        <f t="shared" si="6"/>
        <v>0</v>
      </c>
      <c r="Z12" s="131">
        <f t="shared" si="7"/>
        <v>0</v>
      </c>
      <c r="AA12" s="74">
        <f>$Y12*SUM(Fasering!$D$5)</f>
        <v>0</v>
      </c>
      <c r="AB12" s="45">
        <f>$Y12*SUM(Fasering!$D$5:$D$6)</f>
        <v>0</v>
      </c>
      <c r="AC12" s="45">
        <f>$Y12*SUM(Fasering!$D$5:$D$7)</f>
        <v>0</v>
      </c>
      <c r="AD12" s="45">
        <f>$Y12*SUM(Fasering!$D$5:$D$8)</f>
        <v>0</v>
      </c>
      <c r="AE12" s="45">
        <f>$Y12*SUM(Fasering!$D$5:$D$9)</f>
        <v>0</v>
      </c>
      <c r="AF12" s="45">
        <f>$Y12*SUM(Fasering!$D$5:$D$10)</f>
        <v>0</v>
      </c>
      <c r="AG12" s="75">
        <f>$Y12*SUM(Fasering!$D$5:$D$11)</f>
        <v>0</v>
      </c>
      <c r="AH12" s="5">
        <f>($AK$3+(I12+R12)*12*7.57%)*SUM(Fasering!$D$5)</f>
        <v>0</v>
      </c>
      <c r="AI12" s="9">
        <f>($AK$3+(J12+S12)*12*7.57%)*SUM(Fasering!$D$5:$D$6)</f>
        <v>512.57269132732608</v>
      </c>
      <c r="AJ12" s="9">
        <f>($AK$3+(K12+T12)*12*7.57%)*SUM(Fasering!$D$5:$D$7)</f>
        <v>851.48345265615865</v>
      </c>
      <c r="AK12" s="9">
        <f>($AK$3+(L12+U12)*12*7.57%)*SUM(Fasering!$D$5:$D$8)</f>
        <v>1223.07233877002</v>
      </c>
      <c r="AL12" s="9">
        <f>($AK$3+(M12+V12)*12*7.57%)*SUM(Fasering!$D$5:$D$9)</f>
        <v>1627.3393496689114</v>
      </c>
      <c r="AM12" s="9">
        <f>($AK$3+(N12+W12)*12*7.57%)*SUM(Fasering!$D$5:$D$10)</f>
        <v>2063.2655796453105</v>
      </c>
      <c r="AN12" s="86">
        <f>($AK$3+(O12+X12)*12*7.57%)*SUM(Fasering!$D$5:$D$11)</f>
        <v>2532.8153793004008</v>
      </c>
      <c r="AO12" s="5">
        <f>($AK$3+(I12+AA12)*12*7.57%)*SUM(Fasering!$D$5)</f>
        <v>0</v>
      </c>
      <c r="AP12" s="9">
        <f>($AK$3+(J12+AB12)*12*7.57%)*SUM(Fasering!$D$5:$D$6)</f>
        <v>512.57269132732608</v>
      </c>
      <c r="AQ12" s="9">
        <f>($AK$3+(K12+AC12)*12*7.57%)*SUM(Fasering!$D$5:$D$7)</f>
        <v>851.48345265615865</v>
      </c>
      <c r="AR12" s="9">
        <f>($AK$3+(L12+AD12)*12*7.57%)*SUM(Fasering!$D$5:$D$8)</f>
        <v>1223.07233877002</v>
      </c>
      <c r="AS12" s="9">
        <f>($AK$3+(M12+AE12)*12*7.57%)*SUM(Fasering!$D$5:$D$9)</f>
        <v>1627.3393496689114</v>
      </c>
      <c r="AT12" s="9">
        <f>($AK$3+(N12+AF12)*12*7.57%)*SUM(Fasering!$D$5:$D$10)</f>
        <v>2063.2655796453105</v>
      </c>
      <c r="AU12" s="86">
        <f>($AK$3+(O12+AG12)*12*7.57%)*SUM(Fasering!$D$5:$D$11)</f>
        <v>2532.8153793004008</v>
      </c>
    </row>
    <row r="13" spans="1:47" ht="15" x14ac:dyDescent="0.3">
      <c r="A13" s="32">
        <f t="shared" si="8"/>
        <v>3</v>
      </c>
      <c r="B13" s="129">
        <v>23915.97</v>
      </c>
      <c r="C13" s="130"/>
      <c r="D13" s="129">
        <f t="shared" si="0"/>
        <v>32188.504023000005</v>
      </c>
      <c r="E13" s="131">
        <f t="shared" si="1"/>
        <v>797.93217194390672</v>
      </c>
      <c r="F13" s="129">
        <f t="shared" si="2"/>
        <v>2682.3753352500003</v>
      </c>
      <c r="G13" s="131">
        <f t="shared" si="3"/>
        <v>66.494347661992222</v>
      </c>
      <c r="H13" s="45">
        <f>'L4'!$H$10</f>
        <v>1707.89</v>
      </c>
      <c r="I13" s="45">
        <f>GEW!$E$12+($F13-GEW!$E$12)*SUM(Fasering!$D$5)</f>
        <v>1821.9627753333334</v>
      </c>
      <c r="J13" s="45">
        <f>GEW!$E$12+($F13-GEW!$E$12)*SUM(Fasering!$D$5:$D$6)</f>
        <v>2044.434223923128</v>
      </c>
      <c r="K13" s="45">
        <f>GEW!$E$12+($F13-GEW!$E$12)*SUM(Fasering!$D$5:$D$7)</f>
        <v>2172.0798359598402</v>
      </c>
      <c r="L13" s="45">
        <f>GEW!$E$12+($F13-GEW!$E$12)*SUM(Fasering!$D$5:$D$8)</f>
        <v>2299.7254479965518</v>
      </c>
      <c r="M13" s="45">
        <f>GEW!$E$12+($F13-GEW!$E$12)*SUM(Fasering!$D$5:$D$9)</f>
        <v>2427.3710600332638</v>
      </c>
      <c r="N13" s="45">
        <f>GEW!$E$12+($F13-GEW!$E$12)*SUM(Fasering!$D$5:$D$10)</f>
        <v>2554.7297232132883</v>
      </c>
      <c r="O13" s="75">
        <f>GEW!$E$12+($F13-GEW!$E$12)*SUM(Fasering!$D$5:$D$11)</f>
        <v>2682.3753352500003</v>
      </c>
      <c r="P13" s="129">
        <f t="shared" si="4"/>
        <v>0</v>
      </c>
      <c r="Q13" s="131">
        <f t="shared" si="5"/>
        <v>0</v>
      </c>
      <c r="R13" s="45">
        <f>$P13*SUM(Fasering!$D$5)</f>
        <v>0</v>
      </c>
      <c r="S13" s="45">
        <f>$P13*SUM(Fasering!$D$5:$D$6)</f>
        <v>0</v>
      </c>
      <c r="T13" s="45">
        <f>$P13*SUM(Fasering!$D$5:$D$7)</f>
        <v>0</v>
      </c>
      <c r="U13" s="45">
        <f>$P13*SUM(Fasering!$D$5:$D$8)</f>
        <v>0</v>
      </c>
      <c r="V13" s="45">
        <f>$P13*SUM(Fasering!$D$5:$D$9)</f>
        <v>0</v>
      </c>
      <c r="W13" s="45">
        <f>$P13*SUM(Fasering!$D$5:$D$10)</f>
        <v>0</v>
      </c>
      <c r="X13" s="75">
        <f>$P13*SUM(Fasering!$D$5:$D$11)</f>
        <v>0</v>
      </c>
      <c r="Y13" s="129">
        <f t="shared" si="6"/>
        <v>0</v>
      </c>
      <c r="Z13" s="131">
        <f t="shared" si="7"/>
        <v>0</v>
      </c>
      <c r="AA13" s="74">
        <f>$Y13*SUM(Fasering!$D$5)</f>
        <v>0</v>
      </c>
      <c r="AB13" s="45">
        <f>$Y13*SUM(Fasering!$D$5:$D$6)</f>
        <v>0</v>
      </c>
      <c r="AC13" s="45">
        <f>$Y13*SUM(Fasering!$D$5:$D$7)</f>
        <v>0</v>
      </c>
      <c r="AD13" s="45">
        <f>$Y13*SUM(Fasering!$D$5:$D$8)</f>
        <v>0</v>
      </c>
      <c r="AE13" s="45">
        <f>$Y13*SUM(Fasering!$D$5:$D$9)</f>
        <v>0</v>
      </c>
      <c r="AF13" s="45">
        <f>$Y13*SUM(Fasering!$D$5:$D$10)</f>
        <v>0</v>
      </c>
      <c r="AG13" s="75">
        <f>$Y13*SUM(Fasering!$D$5:$D$11)</f>
        <v>0</v>
      </c>
      <c r="AH13" s="5">
        <f>($AK$3+(I13+R13)*12*7.57%)*SUM(Fasering!$D$5)</f>
        <v>0</v>
      </c>
      <c r="AI13" s="9">
        <f>($AK$3+(J13+S13)*12*7.57%)*SUM(Fasering!$D$5:$D$6)</f>
        <v>515.19437556395508</v>
      </c>
      <c r="AJ13" s="9">
        <f>($AK$3+(K13+T13)*12*7.57%)*SUM(Fasering!$D$5:$D$7)</f>
        <v>857.97664645082943</v>
      </c>
      <c r="AK13" s="9">
        <f>($AK$3+(L13+U13)*12*7.57%)*SUM(Fasering!$D$5:$D$8)</f>
        <v>1235.1631724906604</v>
      </c>
      <c r="AL13" s="9">
        <f>($AK$3+(M13+V13)*12*7.57%)*SUM(Fasering!$D$5:$D$9)</f>
        <v>1646.7539536834481</v>
      </c>
      <c r="AM13" s="9">
        <f>($AK$3+(N13+W13)*12*7.57%)*SUM(Fasering!$D$5:$D$10)</f>
        <v>2091.7078042178919</v>
      </c>
      <c r="AN13" s="86">
        <f>($AK$3+(O13+X13)*12*7.57%)*SUM(Fasering!$D$5:$D$11)</f>
        <v>2572.0297545411004</v>
      </c>
      <c r="AO13" s="5">
        <f>($AK$3+(I13+AA13)*12*7.57%)*SUM(Fasering!$D$5)</f>
        <v>0</v>
      </c>
      <c r="AP13" s="9">
        <f>($AK$3+(J13+AB13)*12*7.57%)*SUM(Fasering!$D$5:$D$6)</f>
        <v>515.19437556395508</v>
      </c>
      <c r="AQ13" s="9">
        <f>($AK$3+(K13+AC13)*12*7.57%)*SUM(Fasering!$D$5:$D$7)</f>
        <v>857.97664645082943</v>
      </c>
      <c r="AR13" s="9">
        <f>($AK$3+(L13+AD13)*12*7.57%)*SUM(Fasering!$D$5:$D$8)</f>
        <v>1235.1631724906604</v>
      </c>
      <c r="AS13" s="9">
        <f>($AK$3+(M13+AE13)*12*7.57%)*SUM(Fasering!$D$5:$D$9)</f>
        <v>1646.7539536834481</v>
      </c>
      <c r="AT13" s="9">
        <f>($AK$3+(N13+AF13)*12*7.57%)*SUM(Fasering!$D$5:$D$10)</f>
        <v>2091.7078042178919</v>
      </c>
      <c r="AU13" s="86">
        <f>($AK$3+(O13+AG13)*12*7.57%)*SUM(Fasering!$D$5:$D$11)</f>
        <v>2572.0297545411004</v>
      </c>
    </row>
    <row r="14" spans="1:47" ht="15" x14ac:dyDescent="0.3">
      <c r="A14" s="32">
        <f t="shared" si="8"/>
        <v>4</v>
      </c>
      <c r="B14" s="129">
        <v>24408.04</v>
      </c>
      <c r="C14" s="130"/>
      <c r="D14" s="129">
        <f t="shared" si="0"/>
        <v>32850.781036</v>
      </c>
      <c r="E14" s="131">
        <f t="shared" si="1"/>
        <v>814.34959025679291</v>
      </c>
      <c r="F14" s="129">
        <f t="shared" si="2"/>
        <v>2737.5650863333335</v>
      </c>
      <c r="G14" s="131">
        <f t="shared" si="3"/>
        <v>67.862465854732747</v>
      </c>
      <c r="H14" s="45">
        <f>'L4'!$H$10</f>
        <v>1707.89</v>
      </c>
      <c r="I14" s="45">
        <f>GEW!$E$12+($F14-GEW!$E$12)*SUM(Fasering!$D$5)</f>
        <v>1821.9627753333334</v>
      </c>
      <c r="J14" s="45">
        <f>GEW!$E$12+($F14-GEW!$E$12)*SUM(Fasering!$D$5:$D$6)</f>
        <v>2058.7042897529532</v>
      </c>
      <c r="K14" s="45">
        <f>GEW!$E$12+($F14-GEW!$E$12)*SUM(Fasering!$D$5:$D$7)</f>
        <v>2194.5375200130302</v>
      </c>
      <c r="L14" s="45">
        <f>GEW!$E$12+($F14-GEW!$E$12)*SUM(Fasering!$D$5:$D$8)</f>
        <v>2330.3707502731072</v>
      </c>
      <c r="M14" s="45">
        <f>GEW!$E$12+($F14-GEW!$E$12)*SUM(Fasering!$D$5:$D$9)</f>
        <v>2466.2039805331842</v>
      </c>
      <c r="N14" s="45">
        <f>GEW!$E$12+($F14-GEW!$E$12)*SUM(Fasering!$D$5:$D$10)</f>
        <v>2601.7318560732565</v>
      </c>
      <c r="O14" s="75">
        <f>GEW!$E$12+($F14-GEW!$E$12)*SUM(Fasering!$D$5:$D$11)</f>
        <v>2737.5650863333335</v>
      </c>
      <c r="P14" s="129">
        <f t="shared" si="4"/>
        <v>0</v>
      </c>
      <c r="Q14" s="131">
        <f t="shared" si="5"/>
        <v>0</v>
      </c>
      <c r="R14" s="45">
        <f>$P14*SUM(Fasering!$D$5)</f>
        <v>0</v>
      </c>
      <c r="S14" s="45">
        <f>$P14*SUM(Fasering!$D$5:$D$6)</f>
        <v>0</v>
      </c>
      <c r="T14" s="45">
        <f>$P14*SUM(Fasering!$D$5:$D$7)</f>
        <v>0</v>
      </c>
      <c r="U14" s="45">
        <f>$P14*SUM(Fasering!$D$5:$D$8)</f>
        <v>0</v>
      </c>
      <c r="V14" s="45">
        <f>$P14*SUM(Fasering!$D$5:$D$9)</f>
        <v>0</v>
      </c>
      <c r="W14" s="45">
        <f>$P14*SUM(Fasering!$D$5:$D$10)</f>
        <v>0</v>
      </c>
      <c r="X14" s="75">
        <f>$P14*SUM(Fasering!$D$5:$D$11)</f>
        <v>0</v>
      </c>
      <c r="Y14" s="129">
        <f t="shared" si="6"/>
        <v>0</v>
      </c>
      <c r="Z14" s="131">
        <f t="shared" si="7"/>
        <v>0</v>
      </c>
      <c r="AA14" s="74">
        <f>$Y14*SUM(Fasering!$D$5)</f>
        <v>0</v>
      </c>
      <c r="AB14" s="45">
        <f>$Y14*SUM(Fasering!$D$5:$D$6)</f>
        <v>0</v>
      </c>
      <c r="AC14" s="45">
        <f>$Y14*SUM(Fasering!$D$5:$D$7)</f>
        <v>0</v>
      </c>
      <c r="AD14" s="45">
        <f>$Y14*SUM(Fasering!$D$5:$D$8)</f>
        <v>0</v>
      </c>
      <c r="AE14" s="45">
        <f>$Y14*SUM(Fasering!$D$5:$D$9)</f>
        <v>0</v>
      </c>
      <c r="AF14" s="45">
        <f>$Y14*SUM(Fasering!$D$5:$D$10)</f>
        <v>0</v>
      </c>
      <c r="AG14" s="75">
        <f>$Y14*SUM(Fasering!$D$5:$D$11)</f>
        <v>0</v>
      </c>
      <c r="AH14" s="5">
        <f>($AK$3+(I14+R14)*12*7.57%)*SUM(Fasering!$D$5)</f>
        <v>0</v>
      </c>
      <c r="AI14" s="9">
        <f>($AK$3+(J14+S14)*12*7.57%)*SUM(Fasering!$D$5:$D$6)</f>
        <v>518.54611804185276</v>
      </c>
      <c r="AJ14" s="9">
        <f>($AK$3+(K14+T14)*12*7.57%)*SUM(Fasering!$D$5:$D$7)</f>
        <v>866.27799455169918</v>
      </c>
      <c r="AK14" s="9">
        <f>($AK$3+(L14+U14)*12*7.57%)*SUM(Fasering!$D$5:$D$8)</f>
        <v>1250.6209306784947</v>
      </c>
      <c r="AL14" s="9">
        <f>($AK$3+(M14+V14)*12*7.57%)*SUM(Fasering!$D$5:$D$9)</f>
        <v>1671.5749264222391</v>
      </c>
      <c r="AM14" s="9">
        <f>($AK$3+(N14+W14)*12*7.57%)*SUM(Fasering!$D$5:$D$10)</f>
        <v>2128.0703115457782</v>
      </c>
      <c r="AN14" s="86">
        <f>($AK$3+(O14+X14)*12*7.57%)*SUM(Fasering!$D$5:$D$11)</f>
        <v>2622.1641244252</v>
      </c>
      <c r="AO14" s="5">
        <f>($AK$3+(I14+AA14)*12*7.57%)*SUM(Fasering!$D$5)</f>
        <v>0</v>
      </c>
      <c r="AP14" s="9">
        <f>($AK$3+(J14+AB14)*12*7.57%)*SUM(Fasering!$D$5:$D$6)</f>
        <v>518.54611804185276</v>
      </c>
      <c r="AQ14" s="9">
        <f>($AK$3+(K14+AC14)*12*7.57%)*SUM(Fasering!$D$5:$D$7)</f>
        <v>866.27799455169918</v>
      </c>
      <c r="AR14" s="9">
        <f>($AK$3+(L14+AD14)*12*7.57%)*SUM(Fasering!$D$5:$D$8)</f>
        <v>1250.6209306784947</v>
      </c>
      <c r="AS14" s="9">
        <f>($AK$3+(M14+AE14)*12*7.57%)*SUM(Fasering!$D$5:$D$9)</f>
        <v>1671.5749264222391</v>
      </c>
      <c r="AT14" s="9">
        <f>($AK$3+(N14+AF14)*12*7.57%)*SUM(Fasering!$D$5:$D$10)</f>
        <v>2128.0703115457782</v>
      </c>
      <c r="AU14" s="86">
        <f>($AK$3+(O14+AG14)*12*7.57%)*SUM(Fasering!$D$5:$D$11)</f>
        <v>2622.1641244252</v>
      </c>
    </row>
    <row r="15" spans="1:47" ht="15" x14ac:dyDescent="0.3">
      <c r="A15" s="32">
        <f t="shared" si="8"/>
        <v>5</v>
      </c>
      <c r="B15" s="129">
        <v>24576.34</v>
      </c>
      <c r="C15" s="130"/>
      <c r="D15" s="129">
        <f t="shared" si="0"/>
        <v>33077.296006000004</v>
      </c>
      <c r="E15" s="131">
        <f t="shared" si="1"/>
        <v>819.9647496895135</v>
      </c>
      <c r="F15" s="129">
        <f t="shared" si="2"/>
        <v>2756.4413338333334</v>
      </c>
      <c r="G15" s="131">
        <f t="shared" si="3"/>
        <v>68.330395807459453</v>
      </c>
      <c r="H15" s="45">
        <f>'L4'!$H$10</f>
        <v>1707.89</v>
      </c>
      <c r="I15" s="45">
        <f>GEW!$E$12+($F15-GEW!$E$12)*SUM(Fasering!$D$5)</f>
        <v>1821.9627753333334</v>
      </c>
      <c r="J15" s="45">
        <f>GEW!$E$12+($F15-GEW!$E$12)*SUM(Fasering!$D$5:$D$6)</f>
        <v>2063.5850020076318</v>
      </c>
      <c r="K15" s="45">
        <f>GEW!$E$12+($F15-GEW!$E$12)*SUM(Fasering!$D$5:$D$7)</f>
        <v>2202.2185983680447</v>
      </c>
      <c r="L15" s="45">
        <f>GEW!$E$12+($F15-GEW!$E$12)*SUM(Fasering!$D$5:$D$8)</f>
        <v>2340.8521947284576</v>
      </c>
      <c r="M15" s="45">
        <f>GEW!$E$12+($F15-GEW!$E$12)*SUM(Fasering!$D$5:$D$9)</f>
        <v>2479.4857910888704</v>
      </c>
      <c r="N15" s="45">
        <f>GEW!$E$12+($F15-GEW!$E$12)*SUM(Fasering!$D$5:$D$10)</f>
        <v>2617.8077374729205</v>
      </c>
      <c r="O15" s="75">
        <f>GEW!$E$12+($F15-GEW!$E$12)*SUM(Fasering!$D$5:$D$11)</f>
        <v>2756.4413338333334</v>
      </c>
      <c r="P15" s="129">
        <f t="shared" si="4"/>
        <v>0</v>
      </c>
      <c r="Q15" s="131">
        <f t="shared" si="5"/>
        <v>0</v>
      </c>
      <c r="R15" s="45">
        <f>$P15*SUM(Fasering!$D$5)</f>
        <v>0</v>
      </c>
      <c r="S15" s="45">
        <f>$P15*SUM(Fasering!$D$5:$D$6)</f>
        <v>0</v>
      </c>
      <c r="T15" s="45">
        <f>$P15*SUM(Fasering!$D$5:$D$7)</f>
        <v>0</v>
      </c>
      <c r="U15" s="45">
        <f>$P15*SUM(Fasering!$D$5:$D$8)</f>
        <v>0</v>
      </c>
      <c r="V15" s="45">
        <f>$P15*SUM(Fasering!$D$5:$D$9)</f>
        <v>0</v>
      </c>
      <c r="W15" s="45">
        <f>$P15*SUM(Fasering!$D$5:$D$10)</f>
        <v>0</v>
      </c>
      <c r="X15" s="75">
        <f>$P15*SUM(Fasering!$D$5:$D$11)</f>
        <v>0</v>
      </c>
      <c r="Y15" s="129">
        <f t="shared" si="6"/>
        <v>0</v>
      </c>
      <c r="Z15" s="131">
        <f t="shared" si="7"/>
        <v>0</v>
      </c>
      <c r="AA15" s="74">
        <f>$Y15*SUM(Fasering!$D$5)</f>
        <v>0</v>
      </c>
      <c r="AB15" s="45">
        <f>$Y15*SUM(Fasering!$D$5:$D$6)</f>
        <v>0</v>
      </c>
      <c r="AC15" s="45">
        <f>$Y15*SUM(Fasering!$D$5:$D$7)</f>
        <v>0</v>
      </c>
      <c r="AD15" s="45">
        <f>$Y15*SUM(Fasering!$D$5:$D$8)</f>
        <v>0</v>
      </c>
      <c r="AE15" s="45">
        <f>$Y15*SUM(Fasering!$D$5:$D$9)</f>
        <v>0</v>
      </c>
      <c r="AF15" s="45">
        <f>$Y15*SUM(Fasering!$D$5:$D$10)</f>
        <v>0</v>
      </c>
      <c r="AG15" s="75">
        <f>$Y15*SUM(Fasering!$D$5:$D$11)</f>
        <v>0</v>
      </c>
      <c r="AH15" s="5">
        <f>($AK$3+(I15+R15)*12*7.57%)*SUM(Fasering!$D$5)</f>
        <v>0</v>
      </c>
      <c r="AI15" s="9">
        <f>($AK$3+(J15+S15)*12*7.57%)*SUM(Fasering!$D$5:$D$6)</f>
        <v>519.69249611617181</v>
      </c>
      <c r="AJ15" s="9">
        <f>($AK$3+(K15+T15)*12*7.57%)*SUM(Fasering!$D$5:$D$7)</f>
        <v>869.11725905751427</v>
      </c>
      <c r="AK15" s="9">
        <f>($AK$3+(L15+U15)*12*7.57%)*SUM(Fasering!$D$5:$D$8)</f>
        <v>1255.9078628284174</v>
      </c>
      <c r="AL15" s="9">
        <f>($AK$3+(M15+V15)*12*7.57%)*SUM(Fasering!$D$5:$D$9)</f>
        <v>1680.0643074288812</v>
      </c>
      <c r="AM15" s="9">
        <f>($AK$3+(N15+W15)*12*7.57%)*SUM(Fasering!$D$5:$D$10)</f>
        <v>2140.5071802499938</v>
      </c>
      <c r="AN15" s="86">
        <f>($AK$3+(O15+X15)*12*7.57%)*SUM(Fasering!$D$5:$D$11)</f>
        <v>2639.3113076542004</v>
      </c>
      <c r="AO15" s="5">
        <f>($AK$3+(I15+AA15)*12*7.57%)*SUM(Fasering!$D$5)</f>
        <v>0</v>
      </c>
      <c r="AP15" s="9">
        <f>($AK$3+(J15+AB15)*12*7.57%)*SUM(Fasering!$D$5:$D$6)</f>
        <v>519.69249611617181</v>
      </c>
      <c r="AQ15" s="9">
        <f>($AK$3+(K15+AC15)*12*7.57%)*SUM(Fasering!$D$5:$D$7)</f>
        <v>869.11725905751427</v>
      </c>
      <c r="AR15" s="9">
        <f>($AK$3+(L15+AD15)*12*7.57%)*SUM(Fasering!$D$5:$D$8)</f>
        <v>1255.9078628284174</v>
      </c>
      <c r="AS15" s="9">
        <f>($AK$3+(M15+AE15)*12*7.57%)*SUM(Fasering!$D$5:$D$9)</f>
        <v>1680.0643074288812</v>
      </c>
      <c r="AT15" s="9">
        <f>($AK$3+(N15+AF15)*12*7.57%)*SUM(Fasering!$D$5:$D$10)</f>
        <v>2140.5071802499938</v>
      </c>
      <c r="AU15" s="86">
        <f>($AK$3+(O15+AG15)*12*7.57%)*SUM(Fasering!$D$5:$D$11)</f>
        <v>2639.3113076542004</v>
      </c>
    </row>
    <row r="16" spans="1:47" ht="15" x14ac:dyDescent="0.3">
      <c r="A16" s="32">
        <f t="shared" si="8"/>
        <v>6</v>
      </c>
      <c r="B16" s="129">
        <v>25627.46</v>
      </c>
      <c r="C16" s="130"/>
      <c r="D16" s="129">
        <f t="shared" si="0"/>
        <v>34491.998414000002</v>
      </c>
      <c r="E16" s="131">
        <f t="shared" si="1"/>
        <v>855.03430633194432</v>
      </c>
      <c r="F16" s="129">
        <f t="shared" si="2"/>
        <v>2874.3332011666666</v>
      </c>
      <c r="G16" s="131">
        <f t="shared" si="3"/>
        <v>71.25285886099536</v>
      </c>
      <c r="H16" s="45">
        <f>'L4'!$H$10</f>
        <v>1707.89</v>
      </c>
      <c r="I16" s="45">
        <f>GEW!$E$12+($F16-GEW!$E$12)*SUM(Fasering!$D$5)</f>
        <v>1821.9627753333334</v>
      </c>
      <c r="J16" s="45">
        <f>GEW!$E$12+($F16-GEW!$E$12)*SUM(Fasering!$D$5:$D$6)</f>
        <v>2094.0675585443969</v>
      </c>
      <c r="K16" s="45">
        <f>GEW!$E$12+($F16-GEW!$E$12)*SUM(Fasering!$D$5:$D$7)</f>
        <v>2250.1908804864211</v>
      </c>
      <c r="L16" s="45">
        <f>GEW!$E$12+($F16-GEW!$E$12)*SUM(Fasering!$D$5:$D$8)</f>
        <v>2406.3142024284452</v>
      </c>
      <c r="M16" s="45">
        <f>GEW!$E$12+($F16-GEW!$E$12)*SUM(Fasering!$D$5:$D$9)</f>
        <v>2562.4375243704694</v>
      </c>
      <c r="N16" s="45">
        <f>GEW!$E$12+($F16-GEW!$E$12)*SUM(Fasering!$D$5:$D$10)</f>
        <v>2718.2098792246425</v>
      </c>
      <c r="O16" s="75">
        <f>GEW!$E$12+($F16-GEW!$E$12)*SUM(Fasering!$D$5:$D$11)</f>
        <v>2874.3332011666666</v>
      </c>
      <c r="P16" s="129">
        <f t="shared" si="4"/>
        <v>0</v>
      </c>
      <c r="Q16" s="131">
        <f t="shared" si="5"/>
        <v>0</v>
      </c>
      <c r="R16" s="45">
        <f>$P16*SUM(Fasering!$D$5)</f>
        <v>0</v>
      </c>
      <c r="S16" s="45">
        <f>$P16*SUM(Fasering!$D$5:$D$6)</f>
        <v>0</v>
      </c>
      <c r="T16" s="45">
        <f>$P16*SUM(Fasering!$D$5:$D$7)</f>
        <v>0</v>
      </c>
      <c r="U16" s="45">
        <f>$P16*SUM(Fasering!$D$5:$D$8)</f>
        <v>0</v>
      </c>
      <c r="V16" s="45">
        <f>$P16*SUM(Fasering!$D$5:$D$9)</f>
        <v>0</v>
      </c>
      <c r="W16" s="45">
        <f>$P16*SUM(Fasering!$D$5:$D$10)</f>
        <v>0</v>
      </c>
      <c r="X16" s="75">
        <f>$P16*SUM(Fasering!$D$5:$D$11)</f>
        <v>0</v>
      </c>
      <c r="Y16" s="129">
        <f t="shared" si="6"/>
        <v>0</v>
      </c>
      <c r="Z16" s="131">
        <f t="shared" si="7"/>
        <v>0</v>
      </c>
      <c r="AA16" s="74">
        <f>$Y16*SUM(Fasering!$D$5)</f>
        <v>0</v>
      </c>
      <c r="AB16" s="45">
        <f>$Y16*SUM(Fasering!$D$5:$D$6)</f>
        <v>0</v>
      </c>
      <c r="AC16" s="45">
        <f>$Y16*SUM(Fasering!$D$5:$D$7)</f>
        <v>0</v>
      </c>
      <c r="AD16" s="45">
        <f>$Y16*SUM(Fasering!$D$5:$D$8)</f>
        <v>0</v>
      </c>
      <c r="AE16" s="45">
        <f>$Y16*SUM(Fasering!$D$5:$D$9)</f>
        <v>0</v>
      </c>
      <c r="AF16" s="45">
        <f>$Y16*SUM(Fasering!$D$5:$D$10)</f>
        <v>0</v>
      </c>
      <c r="AG16" s="75">
        <f>$Y16*SUM(Fasering!$D$5:$D$11)</f>
        <v>0</v>
      </c>
      <c r="AH16" s="5">
        <f>($AK$3+(I16+R16)*12*7.57%)*SUM(Fasering!$D$5)</f>
        <v>0</v>
      </c>
      <c r="AI16" s="9">
        <f>($AK$3+(J16+S16)*12*7.57%)*SUM(Fasering!$D$5:$D$6)</f>
        <v>526.85221638639337</v>
      </c>
      <c r="AJ16" s="9">
        <f>($AK$3+(K16+T16)*12*7.57%)*SUM(Fasering!$D$5:$D$7)</f>
        <v>886.84992517368914</v>
      </c>
      <c r="AK16" s="9">
        <f>($AK$3+(L16+U16)*12*7.57%)*SUM(Fasering!$D$5:$D$8)</f>
        <v>1288.9274713930452</v>
      </c>
      <c r="AL16" s="9">
        <f>($AK$3+(M16+V16)*12*7.57%)*SUM(Fasering!$D$5:$D$9)</f>
        <v>1733.0848550444605</v>
      </c>
      <c r="AM16" s="9">
        <f>($AK$3+(N16+W16)*12*7.57%)*SUM(Fasering!$D$5:$D$10)</f>
        <v>2218.1818174001719</v>
      </c>
      <c r="AN16" s="86">
        <f>($AK$3+(O16+X16)*12*7.57%)*SUM(Fasering!$D$5:$D$11)</f>
        <v>2746.4042799398003</v>
      </c>
      <c r="AO16" s="5">
        <f>($AK$3+(I16+AA16)*12*7.57%)*SUM(Fasering!$D$5)</f>
        <v>0</v>
      </c>
      <c r="AP16" s="9">
        <f>($AK$3+(J16+AB16)*12*7.57%)*SUM(Fasering!$D$5:$D$6)</f>
        <v>526.85221638639337</v>
      </c>
      <c r="AQ16" s="9">
        <f>($AK$3+(K16+AC16)*12*7.57%)*SUM(Fasering!$D$5:$D$7)</f>
        <v>886.84992517368914</v>
      </c>
      <c r="AR16" s="9">
        <f>($AK$3+(L16+AD16)*12*7.57%)*SUM(Fasering!$D$5:$D$8)</f>
        <v>1288.9274713930452</v>
      </c>
      <c r="AS16" s="9">
        <f>($AK$3+(M16+AE16)*12*7.57%)*SUM(Fasering!$D$5:$D$9)</f>
        <v>1733.0848550444605</v>
      </c>
      <c r="AT16" s="9">
        <f>($AK$3+(N16+AF16)*12*7.57%)*SUM(Fasering!$D$5:$D$10)</f>
        <v>2218.1818174001719</v>
      </c>
      <c r="AU16" s="86">
        <f>($AK$3+(O16+AG16)*12*7.57%)*SUM(Fasering!$D$5:$D$11)</f>
        <v>2746.4042799398003</v>
      </c>
    </row>
    <row r="17" spans="1:47" ht="15" x14ac:dyDescent="0.3">
      <c r="A17" s="32">
        <f t="shared" si="8"/>
        <v>7</v>
      </c>
      <c r="B17" s="129">
        <v>25635.51</v>
      </c>
      <c r="C17" s="130"/>
      <c r="D17" s="129">
        <f t="shared" si="0"/>
        <v>34502.832908999997</v>
      </c>
      <c r="E17" s="131">
        <f t="shared" si="1"/>
        <v>855.30288644741302</v>
      </c>
      <c r="F17" s="129">
        <f t="shared" si="2"/>
        <v>2875.2360757500001</v>
      </c>
      <c r="G17" s="131">
        <f t="shared" si="3"/>
        <v>71.275240537284432</v>
      </c>
      <c r="H17" s="45">
        <f>'L4'!$H$10</f>
        <v>1707.89</v>
      </c>
      <c r="I17" s="45">
        <f>GEW!$E$12+($F17-GEW!$E$12)*SUM(Fasering!$D$5)</f>
        <v>1821.9627753333334</v>
      </c>
      <c r="J17" s="45">
        <f>GEW!$E$12+($F17-GEW!$E$12)*SUM(Fasering!$D$5:$D$6)</f>
        <v>2094.3010091305532</v>
      </c>
      <c r="K17" s="45">
        <f>GEW!$E$12+($F17-GEW!$E$12)*SUM(Fasering!$D$5:$D$7)</f>
        <v>2250.5582760940138</v>
      </c>
      <c r="L17" s="45">
        <f>GEW!$E$12+($F17-GEW!$E$12)*SUM(Fasering!$D$5:$D$8)</f>
        <v>2406.8155430574743</v>
      </c>
      <c r="M17" s="45">
        <f>GEW!$E$12+($F17-GEW!$E$12)*SUM(Fasering!$D$5:$D$9)</f>
        <v>2563.0728100209344</v>
      </c>
      <c r="N17" s="45">
        <f>GEW!$E$12+($F17-GEW!$E$12)*SUM(Fasering!$D$5:$D$10)</f>
        <v>2718.97880878654</v>
      </c>
      <c r="O17" s="75">
        <f>GEW!$E$12+($F17-GEW!$E$12)*SUM(Fasering!$D$5:$D$11)</f>
        <v>2875.2360757500001</v>
      </c>
      <c r="P17" s="129">
        <f t="shared" si="4"/>
        <v>0</v>
      </c>
      <c r="Q17" s="131">
        <f t="shared" si="5"/>
        <v>0</v>
      </c>
      <c r="R17" s="45">
        <f>$P17*SUM(Fasering!$D$5)</f>
        <v>0</v>
      </c>
      <c r="S17" s="45">
        <f>$P17*SUM(Fasering!$D$5:$D$6)</f>
        <v>0</v>
      </c>
      <c r="T17" s="45">
        <f>$P17*SUM(Fasering!$D$5:$D$7)</f>
        <v>0</v>
      </c>
      <c r="U17" s="45">
        <f>$P17*SUM(Fasering!$D$5:$D$8)</f>
        <v>0</v>
      </c>
      <c r="V17" s="45">
        <f>$P17*SUM(Fasering!$D$5:$D$9)</f>
        <v>0</v>
      </c>
      <c r="W17" s="45">
        <f>$P17*SUM(Fasering!$D$5:$D$10)</f>
        <v>0</v>
      </c>
      <c r="X17" s="75">
        <f>$P17*SUM(Fasering!$D$5:$D$11)</f>
        <v>0</v>
      </c>
      <c r="Y17" s="129">
        <f t="shared" si="6"/>
        <v>0</v>
      </c>
      <c r="Z17" s="131">
        <f t="shared" si="7"/>
        <v>0</v>
      </c>
      <c r="AA17" s="74">
        <f>$Y17*SUM(Fasering!$D$5)</f>
        <v>0</v>
      </c>
      <c r="AB17" s="45">
        <f>$Y17*SUM(Fasering!$D$5:$D$6)</f>
        <v>0</v>
      </c>
      <c r="AC17" s="45">
        <f>$Y17*SUM(Fasering!$D$5:$D$7)</f>
        <v>0</v>
      </c>
      <c r="AD17" s="45">
        <f>$Y17*SUM(Fasering!$D$5:$D$8)</f>
        <v>0</v>
      </c>
      <c r="AE17" s="45">
        <f>$Y17*SUM(Fasering!$D$5:$D$9)</f>
        <v>0</v>
      </c>
      <c r="AF17" s="45">
        <f>$Y17*SUM(Fasering!$D$5:$D$10)</f>
        <v>0</v>
      </c>
      <c r="AG17" s="75">
        <f>$Y17*SUM(Fasering!$D$5:$D$11)</f>
        <v>0</v>
      </c>
      <c r="AH17" s="5">
        <f>($AK$3+(I17+R17)*12*7.57%)*SUM(Fasering!$D$5)</f>
        <v>0</v>
      </c>
      <c r="AI17" s="9">
        <f>($AK$3+(J17+S17)*12*7.57%)*SUM(Fasering!$D$5:$D$6)</f>
        <v>526.90704908691771</v>
      </c>
      <c r="AJ17" s="9">
        <f>($AK$3+(K17+T17)*12*7.57%)*SUM(Fasering!$D$5:$D$7)</f>
        <v>886.98573075462673</v>
      </c>
      <c r="AK17" s="9">
        <f>($AK$3+(L17+U17)*12*7.57%)*SUM(Fasering!$D$5:$D$8)</f>
        <v>1289.1803519860746</v>
      </c>
      <c r="AL17" s="9">
        <f>($AK$3+(M17+V17)*12*7.57%)*SUM(Fasering!$D$5:$D$9)</f>
        <v>1733.4909127812602</v>
      </c>
      <c r="AM17" s="9">
        <f>($AK$3+(N17+W17)*12*7.57%)*SUM(Fasering!$D$5:$D$10)</f>
        <v>2218.7766884225662</v>
      </c>
      <c r="AN17" s="86">
        <f>($AK$3+(O17+X17)*12*7.57%)*SUM(Fasering!$D$5:$D$11)</f>
        <v>2747.2244512113007</v>
      </c>
      <c r="AO17" s="5">
        <f>($AK$3+(I17+AA17)*12*7.57%)*SUM(Fasering!$D$5)</f>
        <v>0</v>
      </c>
      <c r="AP17" s="9">
        <f>($AK$3+(J17+AB17)*12*7.57%)*SUM(Fasering!$D$5:$D$6)</f>
        <v>526.90704908691771</v>
      </c>
      <c r="AQ17" s="9">
        <f>($AK$3+(K17+AC17)*12*7.57%)*SUM(Fasering!$D$5:$D$7)</f>
        <v>886.98573075462673</v>
      </c>
      <c r="AR17" s="9">
        <f>($AK$3+(L17+AD17)*12*7.57%)*SUM(Fasering!$D$5:$D$8)</f>
        <v>1289.1803519860746</v>
      </c>
      <c r="AS17" s="9">
        <f>($AK$3+(M17+AE17)*12*7.57%)*SUM(Fasering!$D$5:$D$9)</f>
        <v>1733.4909127812602</v>
      </c>
      <c r="AT17" s="9">
        <f>($AK$3+(N17+AF17)*12*7.57%)*SUM(Fasering!$D$5:$D$10)</f>
        <v>2218.7766884225662</v>
      </c>
      <c r="AU17" s="86">
        <f>($AK$3+(O17+AG17)*12*7.57%)*SUM(Fasering!$D$5:$D$11)</f>
        <v>2747.2244512113007</v>
      </c>
    </row>
    <row r="18" spans="1:47" ht="15" x14ac:dyDescent="0.3">
      <c r="A18" s="32">
        <f t="shared" si="8"/>
        <v>8</v>
      </c>
      <c r="B18" s="129">
        <v>26846.84</v>
      </c>
      <c r="C18" s="130"/>
      <c r="D18" s="129">
        <f t="shared" si="0"/>
        <v>36133.161956000004</v>
      </c>
      <c r="E18" s="131">
        <f t="shared" si="1"/>
        <v>895.71768784751578</v>
      </c>
      <c r="F18" s="129">
        <f t="shared" si="2"/>
        <v>3011.096829666667</v>
      </c>
      <c r="G18" s="131">
        <f t="shared" si="3"/>
        <v>74.643140653959648</v>
      </c>
      <c r="H18" s="45">
        <f>'L4'!$H$10</f>
        <v>1707.89</v>
      </c>
      <c r="I18" s="45">
        <f>GEW!$E$12+($F18-GEW!$E$12)*SUM(Fasering!$D$5)</f>
        <v>1821.9627753333334</v>
      </c>
      <c r="J18" s="45">
        <f>GEW!$E$12+($F18-GEW!$E$12)*SUM(Fasering!$D$5:$D$6)</f>
        <v>2129.4296673329277</v>
      </c>
      <c r="K18" s="45">
        <f>GEW!$E$12+($F18-GEW!$E$12)*SUM(Fasering!$D$5:$D$7)</f>
        <v>2305.8424153915753</v>
      </c>
      <c r="L18" s="45">
        <f>GEW!$E$12+($F18-GEW!$E$12)*SUM(Fasering!$D$5:$D$8)</f>
        <v>2482.2551634502233</v>
      </c>
      <c r="M18" s="45">
        <f>GEW!$E$12+($F18-GEW!$E$12)*SUM(Fasering!$D$5:$D$9)</f>
        <v>2658.6679115088709</v>
      </c>
      <c r="N18" s="45">
        <f>GEW!$E$12+($F18-GEW!$E$12)*SUM(Fasering!$D$5:$D$10)</f>
        <v>2834.6840816080194</v>
      </c>
      <c r="O18" s="75">
        <f>GEW!$E$12+($F18-GEW!$E$12)*SUM(Fasering!$D$5:$D$11)</f>
        <v>3011.096829666667</v>
      </c>
      <c r="P18" s="129">
        <f t="shared" si="4"/>
        <v>0</v>
      </c>
      <c r="Q18" s="131">
        <f t="shared" si="5"/>
        <v>0</v>
      </c>
      <c r="R18" s="45">
        <f>$P18*SUM(Fasering!$D$5)</f>
        <v>0</v>
      </c>
      <c r="S18" s="45">
        <f>$P18*SUM(Fasering!$D$5:$D$6)</f>
        <v>0</v>
      </c>
      <c r="T18" s="45">
        <f>$P18*SUM(Fasering!$D$5:$D$7)</f>
        <v>0</v>
      </c>
      <c r="U18" s="45">
        <f>$P18*SUM(Fasering!$D$5:$D$8)</f>
        <v>0</v>
      </c>
      <c r="V18" s="45">
        <f>$P18*SUM(Fasering!$D$5:$D$9)</f>
        <v>0</v>
      </c>
      <c r="W18" s="45">
        <f>$P18*SUM(Fasering!$D$5:$D$10)</f>
        <v>0</v>
      </c>
      <c r="X18" s="75">
        <f>$P18*SUM(Fasering!$D$5:$D$11)</f>
        <v>0</v>
      </c>
      <c r="Y18" s="129">
        <f t="shared" si="6"/>
        <v>0</v>
      </c>
      <c r="Z18" s="131">
        <f t="shared" si="7"/>
        <v>0</v>
      </c>
      <c r="AA18" s="74">
        <f>$Y18*SUM(Fasering!$D$5)</f>
        <v>0</v>
      </c>
      <c r="AB18" s="45">
        <f>$Y18*SUM(Fasering!$D$5:$D$6)</f>
        <v>0</v>
      </c>
      <c r="AC18" s="45">
        <f>$Y18*SUM(Fasering!$D$5:$D$7)</f>
        <v>0</v>
      </c>
      <c r="AD18" s="45">
        <f>$Y18*SUM(Fasering!$D$5:$D$8)</f>
        <v>0</v>
      </c>
      <c r="AE18" s="45">
        <f>$Y18*SUM(Fasering!$D$5:$D$9)</f>
        <v>0</v>
      </c>
      <c r="AF18" s="45">
        <f>$Y18*SUM(Fasering!$D$5:$D$10)</f>
        <v>0</v>
      </c>
      <c r="AG18" s="75">
        <f>$Y18*SUM(Fasering!$D$5:$D$11)</f>
        <v>0</v>
      </c>
      <c r="AH18" s="5">
        <f>($AK$3+(I18+R18)*12*7.57%)*SUM(Fasering!$D$5)</f>
        <v>0</v>
      </c>
      <c r="AI18" s="9">
        <f>($AK$3+(J18+S18)*12*7.57%)*SUM(Fasering!$D$5:$D$6)</f>
        <v>535.15804227030992</v>
      </c>
      <c r="AJ18" s="9">
        <f>($AK$3+(K18+T18)*12*7.57%)*SUM(Fasering!$D$5:$D$7)</f>
        <v>907.42118098533922</v>
      </c>
      <c r="AK18" s="9">
        <f>($AK$3+(L18+U18)*12*7.57%)*SUM(Fasering!$D$5:$D$8)</f>
        <v>1327.2327555580648</v>
      </c>
      <c r="AL18" s="9">
        <f>($AK$3+(M18+V18)*12*7.57%)*SUM(Fasering!$D$5:$D$9)</f>
        <v>1794.5927659884867</v>
      </c>
      <c r="AM18" s="9">
        <f>($AK$3+(N18+W18)*12*7.57%)*SUM(Fasering!$D$5:$D$10)</f>
        <v>2308.2903673737092</v>
      </c>
      <c r="AN18" s="86">
        <f>($AK$3+(O18+X18)*12*7.57%)*SUM(Fasering!$D$5:$D$11)</f>
        <v>2870.6403600692006</v>
      </c>
      <c r="AO18" s="5">
        <f>($AK$3+(I18+AA18)*12*7.57%)*SUM(Fasering!$D$5)</f>
        <v>0</v>
      </c>
      <c r="AP18" s="9">
        <f>($AK$3+(J18+AB18)*12*7.57%)*SUM(Fasering!$D$5:$D$6)</f>
        <v>535.15804227030992</v>
      </c>
      <c r="AQ18" s="9">
        <f>($AK$3+(K18+AC18)*12*7.57%)*SUM(Fasering!$D$5:$D$7)</f>
        <v>907.42118098533922</v>
      </c>
      <c r="AR18" s="9">
        <f>($AK$3+(L18+AD18)*12*7.57%)*SUM(Fasering!$D$5:$D$8)</f>
        <v>1327.2327555580648</v>
      </c>
      <c r="AS18" s="9">
        <f>($AK$3+(M18+AE18)*12*7.57%)*SUM(Fasering!$D$5:$D$9)</f>
        <v>1794.5927659884867</v>
      </c>
      <c r="AT18" s="9">
        <f>($AK$3+(N18+AF18)*12*7.57%)*SUM(Fasering!$D$5:$D$10)</f>
        <v>2308.2903673737092</v>
      </c>
      <c r="AU18" s="86">
        <f>($AK$3+(O18+AG18)*12*7.57%)*SUM(Fasering!$D$5:$D$11)</f>
        <v>2870.6403600692006</v>
      </c>
    </row>
    <row r="19" spans="1:47" ht="15" x14ac:dyDescent="0.3">
      <c r="A19" s="32">
        <f t="shared" si="8"/>
        <v>9</v>
      </c>
      <c r="B19" s="129">
        <v>26854.92</v>
      </c>
      <c r="C19" s="130"/>
      <c r="D19" s="129">
        <f t="shared" si="0"/>
        <v>36144.036827999997</v>
      </c>
      <c r="E19" s="131">
        <f t="shared" si="1"/>
        <v>895.98726888266947</v>
      </c>
      <c r="F19" s="129">
        <f t="shared" si="2"/>
        <v>3012.0030689999999</v>
      </c>
      <c r="G19" s="131">
        <f t="shared" si="3"/>
        <v>74.66560574022246</v>
      </c>
      <c r="H19" s="45">
        <f>'L4'!$H$10</f>
        <v>1707.89</v>
      </c>
      <c r="I19" s="45">
        <f>GEW!$E$12+($F19-GEW!$E$12)*SUM(Fasering!$D$5)</f>
        <v>1821.9627753333334</v>
      </c>
      <c r="J19" s="45">
        <f>GEW!$E$12+($F19-GEW!$E$12)*SUM(Fasering!$D$5:$D$6)</f>
        <v>2129.6639879212685</v>
      </c>
      <c r="K19" s="45">
        <f>GEW!$E$12+($F19-GEW!$E$12)*SUM(Fasering!$D$5:$D$7)</f>
        <v>2306.2111801753454</v>
      </c>
      <c r="L19" s="45">
        <f>GEW!$E$12+($F19-GEW!$E$12)*SUM(Fasering!$D$5:$D$8)</f>
        <v>2482.7583724294218</v>
      </c>
      <c r="M19" s="45">
        <f>GEW!$E$12+($F19-GEW!$E$12)*SUM(Fasering!$D$5:$D$9)</f>
        <v>2659.3055646834987</v>
      </c>
      <c r="N19" s="45">
        <f>GEW!$E$12+($F19-GEW!$E$12)*SUM(Fasering!$D$5:$D$10)</f>
        <v>2835.4558767459234</v>
      </c>
      <c r="O19" s="75">
        <f>GEW!$E$12+($F19-GEW!$E$12)*SUM(Fasering!$D$5:$D$11)</f>
        <v>3012.0030689999999</v>
      </c>
      <c r="P19" s="129">
        <f t="shared" si="4"/>
        <v>0</v>
      </c>
      <c r="Q19" s="131">
        <f t="shared" si="5"/>
        <v>0</v>
      </c>
      <c r="R19" s="45">
        <f>$P19*SUM(Fasering!$D$5)</f>
        <v>0</v>
      </c>
      <c r="S19" s="45">
        <f>$P19*SUM(Fasering!$D$5:$D$6)</f>
        <v>0</v>
      </c>
      <c r="T19" s="45">
        <f>$P19*SUM(Fasering!$D$5:$D$7)</f>
        <v>0</v>
      </c>
      <c r="U19" s="45">
        <f>$P19*SUM(Fasering!$D$5:$D$8)</f>
        <v>0</v>
      </c>
      <c r="V19" s="45">
        <f>$P19*SUM(Fasering!$D$5:$D$9)</f>
        <v>0</v>
      </c>
      <c r="W19" s="45">
        <f>$P19*SUM(Fasering!$D$5:$D$10)</f>
        <v>0</v>
      </c>
      <c r="X19" s="75">
        <f>$P19*SUM(Fasering!$D$5:$D$11)</f>
        <v>0</v>
      </c>
      <c r="Y19" s="129">
        <f t="shared" si="6"/>
        <v>0</v>
      </c>
      <c r="Z19" s="131">
        <f t="shared" si="7"/>
        <v>0</v>
      </c>
      <c r="AA19" s="74">
        <f>$Y19*SUM(Fasering!$D$5)</f>
        <v>0</v>
      </c>
      <c r="AB19" s="45">
        <f>$Y19*SUM(Fasering!$D$5:$D$6)</f>
        <v>0</v>
      </c>
      <c r="AC19" s="45">
        <f>$Y19*SUM(Fasering!$D$5:$D$7)</f>
        <v>0</v>
      </c>
      <c r="AD19" s="45">
        <f>$Y19*SUM(Fasering!$D$5:$D$8)</f>
        <v>0</v>
      </c>
      <c r="AE19" s="45">
        <f>$Y19*SUM(Fasering!$D$5:$D$9)</f>
        <v>0</v>
      </c>
      <c r="AF19" s="45">
        <f>$Y19*SUM(Fasering!$D$5:$D$10)</f>
        <v>0</v>
      </c>
      <c r="AG19" s="75">
        <f>$Y19*SUM(Fasering!$D$5:$D$11)</f>
        <v>0</v>
      </c>
      <c r="AH19" s="5">
        <f>($AK$3+(I19+R19)*12*7.57%)*SUM(Fasering!$D$5)</f>
        <v>0</v>
      </c>
      <c r="AI19" s="9">
        <f>($AK$3+(J19+S19)*12*7.57%)*SUM(Fasering!$D$5:$D$6)</f>
        <v>535.21307931630201</v>
      </c>
      <c r="AJ19" s="9">
        <f>($AK$3+(K19+T19)*12*7.57%)*SUM(Fasering!$D$5:$D$7)</f>
        <v>907.55749267403189</v>
      </c>
      <c r="AK19" s="9">
        <f>($AK$3+(L19+U19)*12*7.57%)*SUM(Fasering!$D$5:$D$8)</f>
        <v>1327.4865785632419</v>
      </c>
      <c r="AL19" s="9">
        <f>($AK$3+(M19+V19)*12*7.57%)*SUM(Fasering!$D$5:$D$9)</f>
        <v>1795.000336983933</v>
      </c>
      <c r="AM19" s="9">
        <f>($AK$3+(N19+W19)*12*7.57%)*SUM(Fasering!$D$5:$D$10)</f>
        <v>2308.8874553067453</v>
      </c>
      <c r="AN19" s="86">
        <f>($AK$3+(O19+X19)*12*7.57%)*SUM(Fasering!$D$5:$D$11)</f>
        <v>2871.4635878795998</v>
      </c>
      <c r="AO19" s="5">
        <f>($AK$3+(I19+AA19)*12*7.57%)*SUM(Fasering!$D$5)</f>
        <v>0</v>
      </c>
      <c r="AP19" s="9">
        <f>($AK$3+(J19+AB19)*12*7.57%)*SUM(Fasering!$D$5:$D$6)</f>
        <v>535.21307931630201</v>
      </c>
      <c r="AQ19" s="9">
        <f>($AK$3+(K19+AC19)*12*7.57%)*SUM(Fasering!$D$5:$D$7)</f>
        <v>907.55749267403189</v>
      </c>
      <c r="AR19" s="9">
        <f>($AK$3+(L19+AD19)*12*7.57%)*SUM(Fasering!$D$5:$D$8)</f>
        <v>1327.4865785632419</v>
      </c>
      <c r="AS19" s="9">
        <f>($AK$3+(M19+AE19)*12*7.57%)*SUM(Fasering!$D$5:$D$9)</f>
        <v>1795.000336983933</v>
      </c>
      <c r="AT19" s="9">
        <f>($AK$3+(N19+AF19)*12*7.57%)*SUM(Fasering!$D$5:$D$10)</f>
        <v>2308.8874553067453</v>
      </c>
      <c r="AU19" s="86">
        <f>($AK$3+(O19+AG19)*12*7.57%)*SUM(Fasering!$D$5:$D$11)</f>
        <v>2871.4635878795998</v>
      </c>
    </row>
    <row r="20" spans="1:47" ht="15" x14ac:dyDescent="0.3">
      <c r="A20" s="32">
        <f t="shared" si="8"/>
        <v>10</v>
      </c>
      <c r="B20" s="129">
        <v>28066.22</v>
      </c>
      <c r="C20" s="130"/>
      <c r="D20" s="129">
        <f t="shared" si="0"/>
        <v>37774.325498000006</v>
      </c>
      <c r="E20" s="131">
        <f t="shared" si="1"/>
        <v>936.40106936308734</v>
      </c>
      <c r="F20" s="129">
        <f t="shared" si="2"/>
        <v>3147.8604581666673</v>
      </c>
      <c r="G20" s="131">
        <f t="shared" si="3"/>
        <v>78.03342244692395</v>
      </c>
      <c r="H20" s="45">
        <f>'L4'!$H$10</f>
        <v>1707.89</v>
      </c>
      <c r="I20" s="45">
        <f>GEW!$E$12+($F20-GEW!$E$12)*SUM(Fasering!$D$5)</f>
        <v>1821.9627753333334</v>
      </c>
      <c r="J20" s="45">
        <f>GEW!$E$12+($F20-GEW!$E$12)*SUM(Fasering!$D$5:$D$6)</f>
        <v>2164.7917761214585</v>
      </c>
      <c r="K20" s="45">
        <f>GEW!$E$12+($F20-GEW!$E$12)*SUM(Fasering!$D$5:$D$7)</f>
        <v>2361.49395029673</v>
      </c>
      <c r="L20" s="45">
        <f>GEW!$E$12+($F20-GEW!$E$12)*SUM(Fasering!$D$5:$D$8)</f>
        <v>2558.196124472001</v>
      </c>
      <c r="M20" s="45">
        <f>GEW!$E$12+($F20-GEW!$E$12)*SUM(Fasering!$D$5:$D$9)</f>
        <v>2754.898298647272</v>
      </c>
      <c r="N20" s="45">
        <f>GEW!$E$12+($F20-GEW!$E$12)*SUM(Fasering!$D$5:$D$10)</f>
        <v>2951.1582839913963</v>
      </c>
      <c r="O20" s="75">
        <f>GEW!$E$12+($F20-GEW!$E$12)*SUM(Fasering!$D$5:$D$11)</f>
        <v>3147.8604581666673</v>
      </c>
      <c r="P20" s="129">
        <f t="shared" si="4"/>
        <v>0</v>
      </c>
      <c r="Q20" s="131">
        <f t="shared" si="5"/>
        <v>0</v>
      </c>
      <c r="R20" s="45">
        <f>$P20*SUM(Fasering!$D$5)</f>
        <v>0</v>
      </c>
      <c r="S20" s="45">
        <f>$P20*SUM(Fasering!$D$5:$D$6)</f>
        <v>0</v>
      </c>
      <c r="T20" s="45">
        <f>$P20*SUM(Fasering!$D$5:$D$7)</f>
        <v>0</v>
      </c>
      <c r="U20" s="45">
        <f>$P20*SUM(Fasering!$D$5:$D$8)</f>
        <v>0</v>
      </c>
      <c r="V20" s="45">
        <f>$P20*SUM(Fasering!$D$5:$D$9)</f>
        <v>0</v>
      </c>
      <c r="W20" s="45">
        <f>$P20*SUM(Fasering!$D$5:$D$10)</f>
        <v>0</v>
      </c>
      <c r="X20" s="75">
        <f>$P20*SUM(Fasering!$D$5:$D$11)</f>
        <v>0</v>
      </c>
      <c r="Y20" s="129">
        <f t="shared" si="6"/>
        <v>0</v>
      </c>
      <c r="Z20" s="131">
        <f t="shared" si="7"/>
        <v>0</v>
      </c>
      <c r="AA20" s="74">
        <f>$Y20*SUM(Fasering!$D$5)</f>
        <v>0</v>
      </c>
      <c r="AB20" s="45">
        <f>$Y20*SUM(Fasering!$D$5:$D$6)</f>
        <v>0</v>
      </c>
      <c r="AC20" s="45">
        <f>$Y20*SUM(Fasering!$D$5:$D$7)</f>
        <v>0</v>
      </c>
      <c r="AD20" s="45">
        <f>$Y20*SUM(Fasering!$D$5:$D$8)</f>
        <v>0</v>
      </c>
      <c r="AE20" s="45">
        <f>$Y20*SUM(Fasering!$D$5:$D$9)</f>
        <v>0</v>
      </c>
      <c r="AF20" s="45">
        <f>$Y20*SUM(Fasering!$D$5:$D$10)</f>
        <v>0</v>
      </c>
      <c r="AG20" s="75">
        <f>$Y20*SUM(Fasering!$D$5:$D$11)</f>
        <v>0</v>
      </c>
      <c r="AH20" s="5">
        <f>($AK$3+(I20+R20)*12*7.57%)*SUM(Fasering!$D$5)</f>
        <v>0</v>
      </c>
      <c r="AI20" s="9">
        <f>($AK$3+(J20+S20)*12*7.57%)*SUM(Fasering!$D$5:$D$6)</f>
        <v>543.46386815422659</v>
      </c>
      <c r="AJ20" s="9">
        <f>($AK$3+(K20+T20)*12*7.57%)*SUM(Fasering!$D$5:$D$7)</f>
        <v>927.99243679698941</v>
      </c>
      <c r="AK20" s="9">
        <f>($AK$3+(L20+U20)*12*7.57%)*SUM(Fasering!$D$5:$D$8)</f>
        <v>1365.5380397230847</v>
      </c>
      <c r="AL20" s="9">
        <f>($AK$3+(M20+V20)*12*7.57%)*SUM(Fasering!$D$5:$D$9)</f>
        <v>1856.1006769325124</v>
      </c>
      <c r="AM20" s="9">
        <f>($AK$3+(N20+W20)*12*7.57%)*SUM(Fasering!$D$5:$D$10)</f>
        <v>2398.398917347246</v>
      </c>
      <c r="AN20" s="86">
        <f>($AK$3+(O20+X20)*12*7.57%)*SUM(Fasering!$D$5:$D$11)</f>
        <v>2994.8764401986009</v>
      </c>
      <c r="AO20" s="5">
        <f>($AK$3+(I20+AA20)*12*7.57%)*SUM(Fasering!$D$5)</f>
        <v>0</v>
      </c>
      <c r="AP20" s="9">
        <f>($AK$3+(J20+AB20)*12*7.57%)*SUM(Fasering!$D$5:$D$6)</f>
        <v>543.46386815422659</v>
      </c>
      <c r="AQ20" s="9">
        <f>($AK$3+(K20+AC20)*12*7.57%)*SUM(Fasering!$D$5:$D$7)</f>
        <v>927.99243679698941</v>
      </c>
      <c r="AR20" s="9">
        <f>($AK$3+(L20+AD20)*12*7.57%)*SUM(Fasering!$D$5:$D$8)</f>
        <v>1365.5380397230847</v>
      </c>
      <c r="AS20" s="9">
        <f>($AK$3+(M20+AE20)*12*7.57%)*SUM(Fasering!$D$5:$D$9)</f>
        <v>1856.1006769325124</v>
      </c>
      <c r="AT20" s="9">
        <f>($AK$3+(N20+AF20)*12*7.57%)*SUM(Fasering!$D$5:$D$10)</f>
        <v>2398.398917347246</v>
      </c>
      <c r="AU20" s="86">
        <f>($AK$3+(O20+AG20)*12*7.57%)*SUM(Fasering!$D$5:$D$11)</f>
        <v>2994.8764401986009</v>
      </c>
    </row>
    <row r="21" spans="1:47" ht="15" x14ac:dyDescent="0.3">
      <c r="A21" s="32">
        <f t="shared" si="8"/>
        <v>11</v>
      </c>
      <c r="B21" s="129">
        <v>28074.3</v>
      </c>
      <c r="C21" s="130"/>
      <c r="D21" s="129">
        <f t="shared" si="0"/>
        <v>37785.200369999999</v>
      </c>
      <c r="E21" s="131">
        <f t="shared" si="1"/>
        <v>936.67065039824092</v>
      </c>
      <c r="F21" s="129">
        <f t="shared" si="2"/>
        <v>3148.7666975000002</v>
      </c>
      <c r="G21" s="131">
        <f t="shared" si="3"/>
        <v>78.055887533186748</v>
      </c>
      <c r="H21" s="45">
        <f>'L4'!$H$10</f>
        <v>1707.89</v>
      </c>
      <c r="I21" s="45">
        <f>GEW!$E$12+($F21-GEW!$E$12)*SUM(Fasering!$D$5)</f>
        <v>1821.9627753333334</v>
      </c>
      <c r="J21" s="45">
        <f>GEW!$E$12+($F21-GEW!$E$12)*SUM(Fasering!$D$5:$D$6)</f>
        <v>2165.0260967097997</v>
      </c>
      <c r="K21" s="45">
        <f>GEW!$E$12+($F21-GEW!$E$12)*SUM(Fasering!$D$5:$D$7)</f>
        <v>2361.8627150804996</v>
      </c>
      <c r="L21" s="45">
        <f>GEW!$E$12+($F21-GEW!$E$12)*SUM(Fasering!$D$5:$D$8)</f>
        <v>2558.6993334511999</v>
      </c>
      <c r="M21" s="45">
        <f>GEW!$E$12+($F21-GEW!$E$12)*SUM(Fasering!$D$5:$D$9)</f>
        <v>2755.5359518219002</v>
      </c>
      <c r="N21" s="45">
        <f>GEW!$E$12+($F21-GEW!$E$12)*SUM(Fasering!$D$5:$D$10)</f>
        <v>2951.9300791292999</v>
      </c>
      <c r="O21" s="75">
        <f>GEW!$E$12+($F21-GEW!$E$12)*SUM(Fasering!$D$5:$D$11)</f>
        <v>3148.7666975000002</v>
      </c>
      <c r="P21" s="129">
        <f t="shared" si="4"/>
        <v>0</v>
      </c>
      <c r="Q21" s="131">
        <f t="shared" si="5"/>
        <v>0</v>
      </c>
      <c r="R21" s="45">
        <f>$P21*SUM(Fasering!$D$5)</f>
        <v>0</v>
      </c>
      <c r="S21" s="45">
        <f>$P21*SUM(Fasering!$D$5:$D$6)</f>
        <v>0</v>
      </c>
      <c r="T21" s="45">
        <f>$P21*SUM(Fasering!$D$5:$D$7)</f>
        <v>0</v>
      </c>
      <c r="U21" s="45">
        <f>$P21*SUM(Fasering!$D$5:$D$8)</f>
        <v>0</v>
      </c>
      <c r="V21" s="45">
        <f>$P21*SUM(Fasering!$D$5:$D$9)</f>
        <v>0</v>
      </c>
      <c r="W21" s="45">
        <f>$P21*SUM(Fasering!$D$5:$D$10)</f>
        <v>0</v>
      </c>
      <c r="X21" s="75">
        <f>$P21*SUM(Fasering!$D$5:$D$11)</f>
        <v>0</v>
      </c>
      <c r="Y21" s="129">
        <f t="shared" si="6"/>
        <v>0</v>
      </c>
      <c r="Z21" s="131">
        <f t="shared" si="7"/>
        <v>0</v>
      </c>
      <c r="AA21" s="74">
        <f>$Y21*SUM(Fasering!$D$5)</f>
        <v>0</v>
      </c>
      <c r="AB21" s="45">
        <f>$Y21*SUM(Fasering!$D$5:$D$6)</f>
        <v>0</v>
      </c>
      <c r="AC21" s="45">
        <f>$Y21*SUM(Fasering!$D$5:$D$7)</f>
        <v>0</v>
      </c>
      <c r="AD21" s="45">
        <f>$Y21*SUM(Fasering!$D$5:$D$8)</f>
        <v>0</v>
      </c>
      <c r="AE21" s="45">
        <f>$Y21*SUM(Fasering!$D$5:$D$9)</f>
        <v>0</v>
      </c>
      <c r="AF21" s="45">
        <f>$Y21*SUM(Fasering!$D$5:$D$10)</f>
        <v>0</v>
      </c>
      <c r="AG21" s="75">
        <f>$Y21*SUM(Fasering!$D$5:$D$11)</f>
        <v>0</v>
      </c>
      <c r="AH21" s="5">
        <f>($AK$3+(I21+R21)*12*7.57%)*SUM(Fasering!$D$5)</f>
        <v>0</v>
      </c>
      <c r="AI21" s="9">
        <f>($AK$3+(J21+S21)*12*7.57%)*SUM(Fasering!$D$5:$D$6)</f>
        <v>543.51890520021891</v>
      </c>
      <c r="AJ21" s="9">
        <f>($AK$3+(K21+T21)*12*7.57%)*SUM(Fasering!$D$5:$D$7)</f>
        <v>928.12874848568197</v>
      </c>
      <c r="AK21" s="9">
        <f>($AK$3+(L21+U21)*12*7.57%)*SUM(Fasering!$D$5:$D$8)</f>
        <v>1365.791862728262</v>
      </c>
      <c r="AL21" s="9">
        <f>($AK$3+(M21+V21)*12*7.57%)*SUM(Fasering!$D$5:$D$9)</f>
        <v>1856.508247927959</v>
      </c>
      <c r="AM21" s="9">
        <f>($AK$3+(N21+W21)*12*7.57%)*SUM(Fasering!$D$5:$D$10)</f>
        <v>2398.9960052802826</v>
      </c>
      <c r="AN21" s="86">
        <f>($AK$3+(O21+X21)*12*7.57%)*SUM(Fasering!$D$5:$D$11)</f>
        <v>2995.6996680090006</v>
      </c>
      <c r="AO21" s="5">
        <f>($AK$3+(I21+AA21)*12*7.57%)*SUM(Fasering!$D$5)</f>
        <v>0</v>
      </c>
      <c r="AP21" s="9">
        <f>($AK$3+(J21+AB21)*12*7.57%)*SUM(Fasering!$D$5:$D$6)</f>
        <v>543.51890520021891</v>
      </c>
      <c r="AQ21" s="9">
        <f>($AK$3+(K21+AC21)*12*7.57%)*SUM(Fasering!$D$5:$D$7)</f>
        <v>928.12874848568197</v>
      </c>
      <c r="AR21" s="9">
        <f>($AK$3+(L21+AD21)*12*7.57%)*SUM(Fasering!$D$5:$D$8)</f>
        <v>1365.791862728262</v>
      </c>
      <c r="AS21" s="9">
        <f>($AK$3+(M21+AE21)*12*7.57%)*SUM(Fasering!$D$5:$D$9)</f>
        <v>1856.508247927959</v>
      </c>
      <c r="AT21" s="9">
        <f>($AK$3+(N21+AF21)*12*7.57%)*SUM(Fasering!$D$5:$D$10)</f>
        <v>2398.9960052802826</v>
      </c>
      <c r="AU21" s="86">
        <f>($AK$3+(O21+AG21)*12*7.57%)*SUM(Fasering!$D$5:$D$11)</f>
        <v>2995.6996680090006</v>
      </c>
    </row>
    <row r="22" spans="1:47" ht="15" x14ac:dyDescent="0.3">
      <c r="A22" s="32">
        <f t="shared" si="8"/>
        <v>12</v>
      </c>
      <c r="B22" s="129">
        <v>29285.599999999999</v>
      </c>
      <c r="C22" s="130"/>
      <c r="D22" s="129">
        <f t="shared" si="0"/>
        <v>39415.48904</v>
      </c>
      <c r="E22" s="131">
        <f t="shared" si="1"/>
        <v>977.08445087865857</v>
      </c>
      <c r="F22" s="129">
        <f t="shared" si="2"/>
        <v>3284.6240866666672</v>
      </c>
      <c r="G22" s="131">
        <f t="shared" si="3"/>
        <v>81.423704239888224</v>
      </c>
      <c r="H22" s="45">
        <f>'L4'!$H$10</f>
        <v>1707.89</v>
      </c>
      <c r="I22" s="45">
        <f>GEW!$E$12+($F22-GEW!$E$12)*SUM(Fasering!$D$5)</f>
        <v>1821.9627753333334</v>
      </c>
      <c r="J22" s="45">
        <f>GEW!$E$12+($F22-GEW!$E$12)*SUM(Fasering!$D$5:$D$6)</f>
        <v>2200.1538849099898</v>
      </c>
      <c r="K22" s="45">
        <f>GEW!$E$12+($F22-GEW!$E$12)*SUM(Fasering!$D$5:$D$7)</f>
        <v>2417.1454852018842</v>
      </c>
      <c r="L22" s="45">
        <f>GEW!$E$12+($F22-GEW!$E$12)*SUM(Fasering!$D$5:$D$8)</f>
        <v>2634.1370854937786</v>
      </c>
      <c r="M22" s="45">
        <f>GEW!$E$12+($F22-GEW!$E$12)*SUM(Fasering!$D$5:$D$9)</f>
        <v>2851.128685785673</v>
      </c>
      <c r="N22" s="45">
        <f>GEW!$E$12+($F22-GEW!$E$12)*SUM(Fasering!$D$5:$D$10)</f>
        <v>3067.6324863747727</v>
      </c>
      <c r="O22" s="75">
        <f>GEW!$E$12+($F22-GEW!$E$12)*SUM(Fasering!$D$5:$D$11)</f>
        <v>3284.6240866666672</v>
      </c>
      <c r="P22" s="129">
        <f t="shared" si="4"/>
        <v>0</v>
      </c>
      <c r="Q22" s="131">
        <f t="shared" si="5"/>
        <v>0</v>
      </c>
      <c r="R22" s="45">
        <f>$P22*SUM(Fasering!$D$5)</f>
        <v>0</v>
      </c>
      <c r="S22" s="45">
        <f>$P22*SUM(Fasering!$D$5:$D$6)</f>
        <v>0</v>
      </c>
      <c r="T22" s="45">
        <f>$P22*SUM(Fasering!$D$5:$D$7)</f>
        <v>0</v>
      </c>
      <c r="U22" s="45">
        <f>$P22*SUM(Fasering!$D$5:$D$8)</f>
        <v>0</v>
      </c>
      <c r="V22" s="45">
        <f>$P22*SUM(Fasering!$D$5:$D$9)</f>
        <v>0</v>
      </c>
      <c r="W22" s="45">
        <f>$P22*SUM(Fasering!$D$5:$D$10)</f>
        <v>0</v>
      </c>
      <c r="X22" s="75">
        <f>$P22*SUM(Fasering!$D$5:$D$11)</f>
        <v>0</v>
      </c>
      <c r="Y22" s="129">
        <f t="shared" si="6"/>
        <v>0</v>
      </c>
      <c r="Z22" s="131">
        <f t="shared" si="7"/>
        <v>0</v>
      </c>
      <c r="AA22" s="74">
        <f>$Y22*SUM(Fasering!$D$5)</f>
        <v>0</v>
      </c>
      <c r="AB22" s="45">
        <f>$Y22*SUM(Fasering!$D$5:$D$6)</f>
        <v>0</v>
      </c>
      <c r="AC22" s="45">
        <f>$Y22*SUM(Fasering!$D$5:$D$7)</f>
        <v>0</v>
      </c>
      <c r="AD22" s="45">
        <f>$Y22*SUM(Fasering!$D$5:$D$8)</f>
        <v>0</v>
      </c>
      <c r="AE22" s="45">
        <f>$Y22*SUM(Fasering!$D$5:$D$9)</f>
        <v>0</v>
      </c>
      <c r="AF22" s="45">
        <f>$Y22*SUM(Fasering!$D$5:$D$10)</f>
        <v>0</v>
      </c>
      <c r="AG22" s="75">
        <f>$Y22*SUM(Fasering!$D$5:$D$11)</f>
        <v>0</v>
      </c>
      <c r="AH22" s="5">
        <f>($AK$3+(I22+R22)*12*7.57%)*SUM(Fasering!$D$5)</f>
        <v>0</v>
      </c>
      <c r="AI22" s="9">
        <f>($AK$3+(J22+S22)*12*7.57%)*SUM(Fasering!$D$5:$D$6)</f>
        <v>551.76969403814348</v>
      </c>
      <c r="AJ22" s="9">
        <f>($AK$3+(K22+T22)*12*7.57%)*SUM(Fasering!$D$5:$D$7)</f>
        <v>948.56369260863926</v>
      </c>
      <c r="AK22" s="9">
        <f>($AK$3+(L22+U22)*12*7.57%)*SUM(Fasering!$D$5:$D$8)</f>
        <v>1403.8433238881044</v>
      </c>
      <c r="AL22" s="9">
        <f>($AK$3+(M22+V22)*12*7.57%)*SUM(Fasering!$D$5:$D$9)</f>
        <v>1917.6085878765391</v>
      </c>
      <c r="AM22" s="9">
        <f>($AK$3+(N22+W22)*12*7.57%)*SUM(Fasering!$D$5:$D$10)</f>
        <v>2488.5074673207828</v>
      </c>
      <c r="AN22" s="86">
        <f>($AK$3+(O22+X22)*12*7.57%)*SUM(Fasering!$D$5:$D$11)</f>
        <v>3119.1125203280008</v>
      </c>
      <c r="AO22" s="5">
        <f>($AK$3+(I22+AA22)*12*7.57%)*SUM(Fasering!$D$5)</f>
        <v>0</v>
      </c>
      <c r="AP22" s="9">
        <f>($AK$3+(J22+AB22)*12*7.57%)*SUM(Fasering!$D$5:$D$6)</f>
        <v>551.76969403814348</v>
      </c>
      <c r="AQ22" s="9">
        <f>($AK$3+(K22+AC22)*12*7.57%)*SUM(Fasering!$D$5:$D$7)</f>
        <v>948.56369260863926</v>
      </c>
      <c r="AR22" s="9">
        <f>($AK$3+(L22+AD22)*12*7.57%)*SUM(Fasering!$D$5:$D$8)</f>
        <v>1403.8433238881044</v>
      </c>
      <c r="AS22" s="9">
        <f>($AK$3+(M22+AE22)*12*7.57%)*SUM(Fasering!$D$5:$D$9)</f>
        <v>1917.6085878765391</v>
      </c>
      <c r="AT22" s="9">
        <f>($AK$3+(N22+AF22)*12*7.57%)*SUM(Fasering!$D$5:$D$10)</f>
        <v>2488.5074673207828</v>
      </c>
      <c r="AU22" s="86">
        <f>($AK$3+(O22+AG22)*12*7.57%)*SUM(Fasering!$D$5:$D$11)</f>
        <v>3119.1125203280008</v>
      </c>
    </row>
    <row r="23" spans="1:47" ht="15" x14ac:dyDescent="0.3">
      <c r="A23" s="32">
        <f t="shared" si="8"/>
        <v>13</v>
      </c>
      <c r="B23" s="129">
        <v>29294.91</v>
      </c>
      <c r="C23" s="130"/>
      <c r="D23" s="129">
        <f t="shared" si="0"/>
        <v>39428.019369000001</v>
      </c>
      <c r="E23" s="131">
        <f t="shared" si="1"/>
        <v>977.39506962089649</v>
      </c>
      <c r="F23" s="129">
        <f t="shared" si="2"/>
        <v>3285.6682807500001</v>
      </c>
      <c r="G23" s="131">
        <f t="shared" si="3"/>
        <v>81.449589135074703</v>
      </c>
      <c r="H23" s="45">
        <f>'L4'!$H$10</f>
        <v>1707.89</v>
      </c>
      <c r="I23" s="45">
        <f>GEW!$E$12+($F23-GEW!$E$12)*SUM(Fasering!$D$5)</f>
        <v>1821.9627753333334</v>
      </c>
      <c r="J23" s="45">
        <f>GEW!$E$12+($F23-GEW!$E$12)*SUM(Fasering!$D$5:$D$6)</f>
        <v>2200.4238755878923</v>
      </c>
      <c r="K23" s="45">
        <f>GEW!$E$12+($F23-GEW!$E$12)*SUM(Fasering!$D$5:$D$7)</f>
        <v>2417.5703862089258</v>
      </c>
      <c r="L23" s="45">
        <f>GEW!$E$12+($F23-GEW!$E$12)*SUM(Fasering!$D$5:$D$8)</f>
        <v>2634.7168968299593</v>
      </c>
      <c r="M23" s="45">
        <f>GEW!$E$12+($F23-GEW!$E$12)*SUM(Fasering!$D$5:$D$9)</f>
        <v>2851.8634074509932</v>
      </c>
      <c r="N23" s="45">
        <f>GEW!$E$12+($F23-GEW!$E$12)*SUM(Fasering!$D$5:$D$10)</f>
        <v>3068.5217701289666</v>
      </c>
      <c r="O23" s="75">
        <f>GEW!$E$12+($F23-GEW!$E$12)*SUM(Fasering!$D$5:$D$11)</f>
        <v>3285.6682807500001</v>
      </c>
      <c r="P23" s="129">
        <f t="shared" si="4"/>
        <v>0</v>
      </c>
      <c r="Q23" s="131">
        <f t="shared" si="5"/>
        <v>0</v>
      </c>
      <c r="R23" s="45">
        <f>$P23*SUM(Fasering!$D$5)</f>
        <v>0</v>
      </c>
      <c r="S23" s="45">
        <f>$P23*SUM(Fasering!$D$5:$D$6)</f>
        <v>0</v>
      </c>
      <c r="T23" s="45">
        <f>$P23*SUM(Fasering!$D$5:$D$7)</f>
        <v>0</v>
      </c>
      <c r="U23" s="45">
        <f>$P23*SUM(Fasering!$D$5:$D$8)</f>
        <v>0</v>
      </c>
      <c r="V23" s="45">
        <f>$P23*SUM(Fasering!$D$5:$D$9)</f>
        <v>0</v>
      </c>
      <c r="W23" s="45">
        <f>$P23*SUM(Fasering!$D$5:$D$10)</f>
        <v>0</v>
      </c>
      <c r="X23" s="75">
        <f>$P23*SUM(Fasering!$D$5:$D$11)</f>
        <v>0</v>
      </c>
      <c r="Y23" s="129">
        <f t="shared" si="6"/>
        <v>0</v>
      </c>
      <c r="Z23" s="131">
        <f t="shared" si="7"/>
        <v>0</v>
      </c>
      <c r="AA23" s="74">
        <f>$Y23*SUM(Fasering!$D$5)</f>
        <v>0</v>
      </c>
      <c r="AB23" s="45">
        <f>$Y23*SUM(Fasering!$D$5:$D$6)</f>
        <v>0</v>
      </c>
      <c r="AC23" s="45">
        <f>$Y23*SUM(Fasering!$D$5:$D$7)</f>
        <v>0</v>
      </c>
      <c r="AD23" s="45">
        <f>$Y23*SUM(Fasering!$D$5:$D$8)</f>
        <v>0</v>
      </c>
      <c r="AE23" s="45">
        <f>$Y23*SUM(Fasering!$D$5:$D$9)</f>
        <v>0</v>
      </c>
      <c r="AF23" s="45">
        <f>$Y23*SUM(Fasering!$D$5:$D$10)</f>
        <v>0</v>
      </c>
      <c r="AG23" s="75">
        <f>$Y23*SUM(Fasering!$D$5:$D$11)</f>
        <v>0</v>
      </c>
      <c r="AH23" s="5">
        <f>($AK$3+(I23+R23)*12*7.57%)*SUM(Fasering!$D$5)</f>
        <v>0</v>
      </c>
      <c r="AI23" s="9">
        <f>($AK$3+(J23+S23)*12*7.57%)*SUM(Fasering!$D$5:$D$6)</f>
        <v>551.83310924831505</v>
      </c>
      <c r="AJ23" s="9">
        <f>($AK$3+(K23+T23)*12*7.57%)*SUM(Fasering!$D$5:$D$7)</f>
        <v>948.72075471528865</v>
      </c>
      <c r="AK23" s="9">
        <f>($AK$3+(L23+U23)*12*7.57%)*SUM(Fasering!$D$5:$D$8)</f>
        <v>1404.135785791347</v>
      </c>
      <c r="AL23" s="9">
        <f>($AK$3+(M23+V23)*12*7.57%)*SUM(Fasering!$D$5:$D$9)</f>
        <v>1918.0782024764901</v>
      </c>
      <c r="AM23" s="9">
        <f>($AK$3+(N23+W23)*12*7.57%)*SUM(Fasering!$D$5:$D$10)</f>
        <v>2489.1954485901606</v>
      </c>
      <c r="AN23" s="86">
        <f>($AK$3+(O23+X23)*12*7.57%)*SUM(Fasering!$D$5:$D$11)</f>
        <v>3120.0610662333002</v>
      </c>
      <c r="AO23" s="5">
        <f>($AK$3+(I23+AA23)*12*7.57%)*SUM(Fasering!$D$5)</f>
        <v>0</v>
      </c>
      <c r="AP23" s="9">
        <f>($AK$3+(J23+AB23)*12*7.57%)*SUM(Fasering!$D$5:$D$6)</f>
        <v>551.83310924831505</v>
      </c>
      <c r="AQ23" s="9">
        <f>($AK$3+(K23+AC23)*12*7.57%)*SUM(Fasering!$D$5:$D$7)</f>
        <v>948.72075471528865</v>
      </c>
      <c r="AR23" s="9">
        <f>($AK$3+(L23+AD23)*12*7.57%)*SUM(Fasering!$D$5:$D$8)</f>
        <v>1404.135785791347</v>
      </c>
      <c r="AS23" s="9">
        <f>($AK$3+(M23+AE23)*12*7.57%)*SUM(Fasering!$D$5:$D$9)</f>
        <v>1918.0782024764901</v>
      </c>
      <c r="AT23" s="9">
        <f>($AK$3+(N23+AF23)*12*7.57%)*SUM(Fasering!$D$5:$D$10)</f>
        <v>2489.1954485901606</v>
      </c>
      <c r="AU23" s="86">
        <f>($AK$3+(O23+AG23)*12*7.57%)*SUM(Fasering!$D$5:$D$11)</f>
        <v>3120.0610662333002</v>
      </c>
    </row>
    <row r="24" spans="1:47" ht="15" x14ac:dyDescent="0.3">
      <c r="A24" s="32">
        <f t="shared" si="8"/>
        <v>14</v>
      </c>
      <c r="B24" s="129">
        <v>30506.21</v>
      </c>
      <c r="C24" s="130"/>
      <c r="D24" s="129">
        <f t="shared" si="0"/>
        <v>41058.308039000003</v>
      </c>
      <c r="E24" s="131">
        <f t="shared" si="1"/>
        <v>1017.8088701013141</v>
      </c>
      <c r="F24" s="129">
        <f t="shared" si="2"/>
        <v>3421.5256699166666</v>
      </c>
      <c r="G24" s="131">
        <f t="shared" si="3"/>
        <v>84.817405841776178</v>
      </c>
      <c r="H24" s="45">
        <f>'L4'!$H$10</f>
        <v>1707.89</v>
      </c>
      <c r="I24" s="45">
        <f>GEW!$E$12+($F24-GEW!$E$12)*SUM(Fasering!$D$5)</f>
        <v>1821.9627753333334</v>
      </c>
      <c r="J24" s="45">
        <f>GEW!$E$12+($F24-GEW!$E$12)*SUM(Fasering!$D$5:$D$6)</f>
        <v>2235.5516637880819</v>
      </c>
      <c r="K24" s="45">
        <f>GEW!$E$12+($F24-GEW!$E$12)*SUM(Fasering!$D$5:$D$7)</f>
        <v>2472.85315633031</v>
      </c>
      <c r="L24" s="45">
        <f>GEW!$E$12+($F24-GEW!$E$12)*SUM(Fasering!$D$5:$D$8)</f>
        <v>2710.154648872538</v>
      </c>
      <c r="M24" s="45">
        <f>GEW!$E$12+($F24-GEW!$E$12)*SUM(Fasering!$D$5:$D$9)</f>
        <v>2947.4561414147656</v>
      </c>
      <c r="N24" s="45">
        <f>GEW!$E$12+($F24-GEW!$E$12)*SUM(Fasering!$D$5:$D$10)</f>
        <v>3184.224177374439</v>
      </c>
      <c r="O24" s="75">
        <f>GEW!$E$12+($F24-GEW!$E$12)*SUM(Fasering!$D$5:$D$11)</f>
        <v>3421.5256699166666</v>
      </c>
      <c r="P24" s="129">
        <f t="shared" si="4"/>
        <v>0</v>
      </c>
      <c r="Q24" s="131">
        <f t="shared" si="5"/>
        <v>0</v>
      </c>
      <c r="R24" s="45">
        <f>$P24*SUM(Fasering!$D$5)</f>
        <v>0</v>
      </c>
      <c r="S24" s="45">
        <f>$P24*SUM(Fasering!$D$5:$D$6)</f>
        <v>0</v>
      </c>
      <c r="T24" s="45">
        <f>$P24*SUM(Fasering!$D$5:$D$7)</f>
        <v>0</v>
      </c>
      <c r="U24" s="45">
        <f>$P24*SUM(Fasering!$D$5:$D$8)</f>
        <v>0</v>
      </c>
      <c r="V24" s="45">
        <f>$P24*SUM(Fasering!$D$5:$D$9)</f>
        <v>0</v>
      </c>
      <c r="W24" s="45">
        <f>$P24*SUM(Fasering!$D$5:$D$10)</f>
        <v>0</v>
      </c>
      <c r="X24" s="75">
        <f>$P24*SUM(Fasering!$D$5:$D$11)</f>
        <v>0</v>
      </c>
      <c r="Y24" s="129">
        <f t="shared" si="6"/>
        <v>0</v>
      </c>
      <c r="Z24" s="131">
        <f t="shared" si="7"/>
        <v>0</v>
      </c>
      <c r="AA24" s="74">
        <f>$Y24*SUM(Fasering!$D$5)</f>
        <v>0</v>
      </c>
      <c r="AB24" s="45">
        <f>$Y24*SUM(Fasering!$D$5:$D$6)</f>
        <v>0</v>
      </c>
      <c r="AC24" s="45">
        <f>$Y24*SUM(Fasering!$D$5:$D$7)</f>
        <v>0</v>
      </c>
      <c r="AD24" s="45">
        <f>$Y24*SUM(Fasering!$D$5:$D$8)</f>
        <v>0</v>
      </c>
      <c r="AE24" s="45">
        <f>$Y24*SUM(Fasering!$D$5:$D$9)</f>
        <v>0</v>
      </c>
      <c r="AF24" s="45">
        <f>$Y24*SUM(Fasering!$D$5:$D$10)</f>
        <v>0</v>
      </c>
      <c r="AG24" s="75">
        <f>$Y24*SUM(Fasering!$D$5:$D$11)</f>
        <v>0</v>
      </c>
      <c r="AH24" s="5">
        <f>($AK$3+(I24+R24)*12*7.57%)*SUM(Fasering!$D$5)</f>
        <v>0</v>
      </c>
      <c r="AI24" s="9">
        <f>($AK$3+(J24+S24)*12*7.57%)*SUM(Fasering!$D$5:$D$6)</f>
        <v>560.08389808623951</v>
      </c>
      <c r="AJ24" s="9">
        <f>($AK$3+(K24+T24)*12*7.57%)*SUM(Fasering!$D$5:$D$7)</f>
        <v>969.15569883824605</v>
      </c>
      <c r="AK24" s="9">
        <f>($AK$3+(L24+U24)*12*7.57%)*SUM(Fasering!$D$5:$D$8)</f>
        <v>1442.1872469511893</v>
      </c>
      <c r="AL24" s="9">
        <f>($AK$3+(M24+V24)*12*7.57%)*SUM(Fasering!$D$5:$D$9)</f>
        <v>1979.1785424250695</v>
      </c>
      <c r="AM24" s="9">
        <f>($AK$3+(N24+W24)*12*7.57%)*SUM(Fasering!$D$5:$D$10)</f>
        <v>2578.7069106306603</v>
      </c>
      <c r="AN24" s="86">
        <f>($AK$3+(O24+X24)*12*7.57%)*SUM(Fasering!$D$5:$D$11)</f>
        <v>3243.4739185522999</v>
      </c>
      <c r="AO24" s="5">
        <f>($AK$3+(I24+AA24)*12*7.57%)*SUM(Fasering!$D$5)</f>
        <v>0</v>
      </c>
      <c r="AP24" s="9">
        <f>($AK$3+(J24+AB24)*12*7.57%)*SUM(Fasering!$D$5:$D$6)</f>
        <v>560.08389808623951</v>
      </c>
      <c r="AQ24" s="9">
        <f>($AK$3+(K24+AC24)*12*7.57%)*SUM(Fasering!$D$5:$D$7)</f>
        <v>969.15569883824605</v>
      </c>
      <c r="AR24" s="9">
        <f>($AK$3+(L24+AD24)*12*7.57%)*SUM(Fasering!$D$5:$D$8)</f>
        <v>1442.1872469511893</v>
      </c>
      <c r="AS24" s="9">
        <f>($AK$3+(M24+AE24)*12*7.57%)*SUM(Fasering!$D$5:$D$9)</f>
        <v>1979.1785424250695</v>
      </c>
      <c r="AT24" s="9">
        <f>($AK$3+(N24+AF24)*12*7.57%)*SUM(Fasering!$D$5:$D$10)</f>
        <v>2578.7069106306603</v>
      </c>
      <c r="AU24" s="86">
        <f>($AK$3+(O24+AG24)*12*7.57%)*SUM(Fasering!$D$5:$D$11)</f>
        <v>3243.4739185522999</v>
      </c>
    </row>
    <row r="25" spans="1:47" ht="15" x14ac:dyDescent="0.3">
      <c r="A25" s="32">
        <f t="shared" si="8"/>
        <v>15</v>
      </c>
      <c r="B25" s="129">
        <v>30519.39</v>
      </c>
      <c r="C25" s="130"/>
      <c r="D25" s="129">
        <f t="shared" si="0"/>
        <v>41076.047000999999</v>
      </c>
      <c r="E25" s="131">
        <f t="shared" si="1"/>
        <v>1018.2486074829139</v>
      </c>
      <c r="F25" s="129">
        <f t="shared" si="2"/>
        <v>3423.0039167499999</v>
      </c>
      <c r="G25" s="131">
        <f t="shared" si="3"/>
        <v>84.854050623576157</v>
      </c>
      <c r="H25" s="45">
        <f>'L4'!$H$10</f>
        <v>1707.89</v>
      </c>
      <c r="I25" s="45">
        <f>GEW!$E$12+($F25-GEW!$E$12)*SUM(Fasering!$D$5)</f>
        <v>1821.9627753333334</v>
      </c>
      <c r="J25" s="45">
        <f>GEW!$E$12+($F25-GEW!$E$12)*SUM(Fasering!$D$5:$D$6)</f>
        <v>2235.933884747777</v>
      </c>
      <c r="K25" s="45">
        <f>GEW!$E$12+($F25-GEW!$E$12)*SUM(Fasering!$D$5:$D$7)</f>
        <v>2473.4546810642323</v>
      </c>
      <c r="L25" s="45">
        <f>GEW!$E$12+($F25-GEW!$E$12)*SUM(Fasering!$D$5:$D$8)</f>
        <v>2710.9754773806872</v>
      </c>
      <c r="M25" s="45">
        <f>GEW!$E$12+($F25-GEW!$E$12)*SUM(Fasering!$D$5:$D$9)</f>
        <v>2948.496273697142</v>
      </c>
      <c r="N25" s="45">
        <f>GEW!$E$12+($F25-GEW!$E$12)*SUM(Fasering!$D$5:$D$10)</f>
        <v>3185.4831204335451</v>
      </c>
      <c r="O25" s="75">
        <f>GEW!$E$12+($F25-GEW!$E$12)*SUM(Fasering!$D$5:$D$11)</f>
        <v>3423.0039167499999</v>
      </c>
      <c r="P25" s="129">
        <f t="shared" si="4"/>
        <v>0</v>
      </c>
      <c r="Q25" s="131">
        <f t="shared" si="5"/>
        <v>0</v>
      </c>
      <c r="R25" s="45">
        <f>$P25*SUM(Fasering!$D$5)</f>
        <v>0</v>
      </c>
      <c r="S25" s="45">
        <f>$P25*SUM(Fasering!$D$5:$D$6)</f>
        <v>0</v>
      </c>
      <c r="T25" s="45">
        <f>$P25*SUM(Fasering!$D$5:$D$7)</f>
        <v>0</v>
      </c>
      <c r="U25" s="45">
        <f>$P25*SUM(Fasering!$D$5:$D$8)</f>
        <v>0</v>
      </c>
      <c r="V25" s="45">
        <f>$P25*SUM(Fasering!$D$5:$D$9)</f>
        <v>0</v>
      </c>
      <c r="W25" s="45">
        <f>$P25*SUM(Fasering!$D$5:$D$10)</f>
        <v>0</v>
      </c>
      <c r="X25" s="75">
        <f>$P25*SUM(Fasering!$D$5:$D$11)</f>
        <v>0</v>
      </c>
      <c r="Y25" s="129">
        <f t="shared" si="6"/>
        <v>0</v>
      </c>
      <c r="Z25" s="131">
        <f t="shared" si="7"/>
        <v>0</v>
      </c>
      <c r="AA25" s="74">
        <f>$Y25*SUM(Fasering!$D$5)</f>
        <v>0</v>
      </c>
      <c r="AB25" s="45">
        <f>$Y25*SUM(Fasering!$D$5:$D$6)</f>
        <v>0</v>
      </c>
      <c r="AC25" s="45">
        <f>$Y25*SUM(Fasering!$D$5:$D$7)</f>
        <v>0</v>
      </c>
      <c r="AD25" s="45">
        <f>$Y25*SUM(Fasering!$D$5:$D$8)</f>
        <v>0</v>
      </c>
      <c r="AE25" s="45">
        <f>$Y25*SUM(Fasering!$D$5:$D$9)</f>
        <v>0</v>
      </c>
      <c r="AF25" s="45">
        <f>$Y25*SUM(Fasering!$D$5:$D$10)</f>
        <v>0</v>
      </c>
      <c r="AG25" s="75">
        <f>$Y25*SUM(Fasering!$D$5:$D$11)</f>
        <v>0</v>
      </c>
      <c r="AH25" s="5">
        <f>($AK$3+(I25+R25)*12*7.57%)*SUM(Fasering!$D$5)</f>
        <v>0</v>
      </c>
      <c r="AI25" s="9">
        <f>($AK$3+(J25+S25)*12*7.57%)*SUM(Fasering!$D$5:$D$6)</f>
        <v>560.17367386175658</v>
      </c>
      <c r="AJ25" s="9">
        <f>($AK$3+(K25+T25)*12*7.57%)*SUM(Fasering!$D$5:$D$7)</f>
        <v>969.3780488452968</v>
      </c>
      <c r="AK25" s="9">
        <f>($AK$3+(L25+U25)*12*7.57%)*SUM(Fasering!$D$5:$D$8)</f>
        <v>1442.601280021516</v>
      </c>
      <c r="AL25" s="9">
        <f>($AK$3+(M25+V25)*12*7.57%)*SUM(Fasering!$D$5:$D$9)</f>
        <v>1979.8433673904137</v>
      </c>
      <c r="AM25" s="9">
        <f>($AK$3+(N25+W25)*12*7.57%)*SUM(Fasering!$D$5:$D$10)</f>
        <v>2579.6808733729154</v>
      </c>
      <c r="AN25" s="86">
        <f>($AK$3+(O25+X25)*12*7.57%)*SUM(Fasering!$D$5:$D$11)</f>
        <v>3244.8167579757001</v>
      </c>
      <c r="AO25" s="5">
        <f>($AK$3+(I25+AA25)*12*7.57%)*SUM(Fasering!$D$5)</f>
        <v>0</v>
      </c>
      <c r="AP25" s="9">
        <f>($AK$3+(J25+AB25)*12*7.57%)*SUM(Fasering!$D$5:$D$6)</f>
        <v>560.17367386175658</v>
      </c>
      <c r="AQ25" s="9">
        <f>($AK$3+(K25+AC25)*12*7.57%)*SUM(Fasering!$D$5:$D$7)</f>
        <v>969.3780488452968</v>
      </c>
      <c r="AR25" s="9">
        <f>($AK$3+(L25+AD25)*12*7.57%)*SUM(Fasering!$D$5:$D$8)</f>
        <v>1442.601280021516</v>
      </c>
      <c r="AS25" s="9">
        <f>($AK$3+(M25+AE25)*12*7.57%)*SUM(Fasering!$D$5:$D$9)</f>
        <v>1979.8433673904137</v>
      </c>
      <c r="AT25" s="9">
        <f>($AK$3+(N25+AF25)*12*7.57%)*SUM(Fasering!$D$5:$D$10)</f>
        <v>2579.6808733729154</v>
      </c>
      <c r="AU25" s="86">
        <f>($AK$3+(O25+AG25)*12*7.57%)*SUM(Fasering!$D$5:$D$11)</f>
        <v>3244.8167579757001</v>
      </c>
    </row>
    <row r="26" spans="1:47" ht="15" x14ac:dyDescent="0.3">
      <c r="A26" s="32">
        <f t="shared" si="8"/>
        <v>16</v>
      </c>
      <c r="B26" s="129">
        <v>31730.69</v>
      </c>
      <c r="C26" s="130"/>
      <c r="D26" s="129">
        <f t="shared" si="0"/>
        <v>42706.335671000001</v>
      </c>
      <c r="E26" s="131">
        <f t="shared" si="1"/>
        <v>1058.6624079633316</v>
      </c>
      <c r="F26" s="129">
        <f t="shared" si="2"/>
        <v>3558.8613059166664</v>
      </c>
      <c r="G26" s="131">
        <f t="shared" si="3"/>
        <v>88.221867330277632</v>
      </c>
      <c r="H26" s="45">
        <f>'L4'!$H$10</f>
        <v>1707.89</v>
      </c>
      <c r="I26" s="45">
        <f>GEW!$E$12+($F26-GEW!$E$12)*SUM(Fasering!$D$5)</f>
        <v>1821.9627753333334</v>
      </c>
      <c r="J26" s="45">
        <f>GEW!$E$12+($F26-GEW!$E$12)*SUM(Fasering!$D$5:$D$6)</f>
        <v>2271.0616729479666</v>
      </c>
      <c r="K26" s="45">
        <f>GEW!$E$12+($F26-GEW!$E$12)*SUM(Fasering!$D$5:$D$7)</f>
        <v>2528.737451185616</v>
      </c>
      <c r="L26" s="45">
        <f>GEW!$E$12+($F26-GEW!$E$12)*SUM(Fasering!$D$5:$D$8)</f>
        <v>2786.4132294232654</v>
      </c>
      <c r="M26" s="45">
        <f>GEW!$E$12+($F26-GEW!$E$12)*SUM(Fasering!$D$5:$D$9)</f>
        <v>3044.0890076609148</v>
      </c>
      <c r="N26" s="45">
        <f>GEW!$E$12+($F26-GEW!$E$12)*SUM(Fasering!$D$5:$D$10)</f>
        <v>3301.1855276790175</v>
      </c>
      <c r="O26" s="75">
        <f>GEW!$E$12+($F26-GEW!$E$12)*SUM(Fasering!$D$5:$D$11)</f>
        <v>3558.8613059166664</v>
      </c>
      <c r="P26" s="129">
        <f t="shared" si="4"/>
        <v>0</v>
      </c>
      <c r="Q26" s="131">
        <f t="shared" si="5"/>
        <v>0</v>
      </c>
      <c r="R26" s="45">
        <f>$P26*SUM(Fasering!$D$5)</f>
        <v>0</v>
      </c>
      <c r="S26" s="45">
        <f>$P26*SUM(Fasering!$D$5:$D$6)</f>
        <v>0</v>
      </c>
      <c r="T26" s="45">
        <f>$P26*SUM(Fasering!$D$5:$D$7)</f>
        <v>0</v>
      </c>
      <c r="U26" s="45">
        <f>$P26*SUM(Fasering!$D$5:$D$8)</f>
        <v>0</v>
      </c>
      <c r="V26" s="45">
        <f>$P26*SUM(Fasering!$D$5:$D$9)</f>
        <v>0</v>
      </c>
      <c r="W26" s="45">
        <f>$P26*SUM(Fasering!$D$5:$D$10)</f>
        <v>0</v>
      </c>
      <c r="X26" s="75">
        <f>$P26*SUM(Fasering!$D$5:$D$11)</f>
        <v>0</v>
      </c>
      <c r="Y26" s="129">
        <f t="shared" si="6"/>
        <v>0</v>
      </c>
      <c r="Z26" s="131">
        <f t="shared" si="7"/>
        <v>0</v>
      </c>
      <c r="AA26" s="74">
        <f>$Y26*SUM(Fasering!$D$5)</f>
        <v>0</v>
      </c>
      <c r="AB26" s="45">
        <f>$Y26*SUM(Fasering!$D$5:$D$6)</f>
        <v>0</v>
      </c>
      <c r="AC26" s="45">
        <f>$Y26*SUM(Fasering!$D$5:$D$7)</f>
        <v>0</v>
      </c>
      <c r="AD26" s="45">
        <f>$Y26*SUM(Fasering!$D$5:$D$8)</f>
        <v>0</v>
      </c>
      <c r="AE26" s="45">
        <f>$Y26*SUM(Fasering!$D$5:$D$9)</f>
        <v>0</v>
      </c>
      <c r="AF26" s="45">
        <f>$Y26*SUM(Fasering!$D$5:$D$10)</f>
        <v>0</v>
      </c>
      <c r="AG26" s="75">
        <f>$Y26*SUM(Fasering!$D$5:$D$11)</f>
        <v>0</v>
      </c>
      <c r="AH26" s="5">
        <f>($AK$3+(I26+R26)*12*7.57%)*SUM(Fasering!$D$5)</f>
        <v>0</v>
      </c>
      <c r="AI26" s="9">
        <f>($AK$3+(J26+S26)*12*7.57%)*SUM(Fasering!$D$5:$D$6)</f>
        <v>568.42446269968104</v>
      </c>
      <c r="AJ26" s="9">
        <f>($AK$3+(K26+T26)*12*7.57%)*SUM(Fasering!$D$5:$D$7)</f>
        <v>989.81299296825398</v>
      </c>
      <c r="AK26" s="9">
        <f>($AK$3+(L26+U26)*12*7.57%)*SUM(Fasering!$D$5:$D$8)</f>
        <v>1480.6527411813581</v>
      </c>
      <c r="AL26" s="9">
        <f>($AK$3+(M26+V26)*12*7.57%)*SUM(Fasering!$D$5:$D$9)</f>
        <v>2040.9437073389938</v>
      </c>
      <c r="AM26" s="9">
        <f>($AK$3+(N26+W26)*12*7.57%)*SUM(Fasering!$D$5:$D$10)</f>
        <v>2669.192335413416</v>
      </c>
      <c r="AN26" s="86">
        <f>($AK$3+(O26+X26)*12*7.57%)*SUM(Fasering!$D$5:$D$11)</f>
        <v>3368.2296102946998</v>
      </c>
      <c r="AO26" s="5">
        <f>($AK$3+(I26+AA26)*12*7.57%)*SUM(Fasering!$D$5)</f>
        <v>0</v>
      </c>
      <c r="AP26" s="9">
        <f>($AK$3+(J26+AB26)*12*7.57%)*SUM(Fasering!$D$5:$D$6)</f>
        <v>568.42446269968104</v>
      </c>
      <c r="AQ26" s="9">
        <f>($AK$3+(K26+AC26)*12*7.57%)*SUM(Fasering!$D$5:$D$7)</f>
        <v>989.81299296825398</v>
      </c>
      <c r="AR26" s="9">
        <f>($AK$3+(L26+AD26)*12*7.57%)*SUM(Fasering!$D$5:$D$8)</f>
        <v>1480.6527411813581</v>
      </c>
      <c r="AS26" s="9">
        <f>($AK$3+(M26+AE26)*12*7.57%)*SUM(Fasering!$D$5:$D$9)</f>
        <v>2040.9437073389938</v>
      </c>
      <c r="AT26" s="9">
        <f>($AK$3+(N26+AF26)*12*7.57%)*SUM(Fasering!$D$5:$D$10)</f>
        <v>2669.192335413416</v>
      </c>
      <c r="AU26" s="86">
        <f>($AK$3+(O26+AG26)*12*7.57%)*SUM(Fasering!$D$5:$D$11)</f>
        <v>3368.2296102946998</v>
      </c>
    </row>
    <row r="27" spans="1:47" ht="15" x14ac:dyDescent="0.3">
      <c r="A27" s="32">
        <f t="shared" si="8"/>
        <v>17</v>
      </c>
      <c r="B27" s="129">
        <v>31743.86</v>
      </c>
      <c r="C27" s="130"/>
      <c r="D27" s="129">
        <f t="shared" si="0"/>
        <v>42724.061174000002</v>
      </c>
      <c r="E27" s="131">
        <f t="shared" si="1"/>
        <v>1059.1018117050364</v>
      </c>
      <c r="F27" s="129">
        <f t="shared" si="2"/>
        <v>3560.3384311666669</v>
      </c>
      <c r="G27" s="131">
        <f t="shared" si="3"/>
        <v>88.25848430875304</v>
      </c>
      <c r="H27" s="45">
        <f>'L4'!$H$10</f>
        <v>1707.89</v>
      </c>
      <c r="I27" s="45">
        <f>GEW!$E$12+($F27-GEW!$E$12)*SUM(Fasering!$D$5)</f>
        <v>1821.9627753333334</v>
      </c>
      <c r="J27" s="45">
        <f>GEW!$E$12+($F27-GEW!$E$12)*SUM(Fasering!$D$5:$D$6)</f>
        <v>2271.4436039069337</v>
      </c>
      <c r="K27" s="45">
        <f>GEW!$E$12+($F27-GEW!$E$12)*SUM(Fasering!$D$5:$D$7)</f>
        <v>2529.3385195274795</v>
      </c>
      <c r="L27" s="45">
        <f>GEW!$E$12+($F27-GEW!$E$12)*SUM(Fasering!$D$5:$D$8)</f>
        <v>2787.2334351480249</v>
      </c>
      <c r="M27" s="45">
        <f>GEW!$E$12+($F27-GEW!$E$12)*SUM(Fasering!$D$5:$D$9)</f>
        <v>3045.1283507685703</v>
      </c>
      <c r="N27" s="45">
        <f>GEW!$E$12+($F27-GEW!$E$12)*SUM(Fasering!$D$5:$D$10)</f>
        <v>3302.4435155461215</v>
      </c>
      <c r="O27" s="75">
        <f>GEW!$E$12+($F27-GEW!$E$12)*SUM(Fasering!$D$5:$D$11)</f>
        <v>3560.3384311666669</v>
      </c>
      <c r="P27" s="129">
        <f t="shared" si="4"/>
        <v>0</v>
      </c>
      <c r="Q27" s="131">
        <f t="shared" si="5"/>
        <v>0</v>
      </c>
      <c r="R27" s="45">
        <f>$P27*SUM(Fasering!$D$5)</f>
        <v>0</v>
      </c>
      <c r="S27" s="45">
        <f>$P27*SUM(Fasering!$D$5:$D$6)</f>
        <v>0</v>
      </c>
      <c r="T27" s="45">
        <f>$P27*SUM(Fasering!$D$5:$D$7)</f>
        <v>0</v>
      </c>
      <c r="U27" s="45">
        <f>$P27*SUM(Fasering!$D$5:$D$8)</f>
        <v>0</v>
      </c>
      <c r="V27" s="45">
        <f>$P27*SUM(Fasering!$D$5:$D$9)</f>
        <v>0</v>
      </c>
      <c r="W27" s="45">
        <f>$P27*SUM(Fasering!$D$5:$D$10)</f>
        <v>0</v>
      </c>
      <c r="X27" s="75">
        <f>$P27*SUM(Fasering!$D$5:$D$11)</f>
        <v>0</v>
      </c>
      <c r="Y27" s="129">
        <f t="shared" si="6"/>
        <v>0</v>
      </c>
      <c r="Z27" s="131">
        <f t="shared" si="7"/>
        <v>0</v>
      </c>
      <c r="AA27" s="74">
        <f>$Y27*SUM(Fasering!$D$5)</f>
        <v>0</v>
      </c>
      <c r="AB27" s="45">
        <f>$Y27*SUM(Fasering!$D$5:$D$6)</f>
        <v>0</v>
      </c>
      <c r="AC27" s="45">
        <f>$Y27*SUM(Fasering!$D$5:$D$7)</f>
        <v>0</v>
      </c>
      <c r="AD27" s="45">
        <f>$Y27*SUM(Fasering!$D$5:$D$8)</f>
        <v>0</v>
      </c>
      <c r="AE27" s="45">
        <f>$Y27*SUM(Fasering!$D$5:$D$9)</f>
        <v>0</v>
      </c>
      <c r="AF27" s="45">
        <f>$Y27*SUM(Fasering!$D$5:$D$10)</f>
        <v>0</v>
      </c>
      <c r="AG27" s="75">
        <f>$Y27*SUM(Fasering!$D$5:$D$11)</f>
        <v>0</v>
      </c>
      <c r="AH27" s="5">
        <f>($AK$3+(I27+R27)*12*7.57%)*SUM(Fasering!$D$5)</f>
        <v>0</v>
      </c>
      <c r="AI27" s="9">
        <f>($AK$3+(J27+S27)*12*7.57%)*SUM(Fasering!$D$5:$D$6)</f>
        <v>568.51417036004227</v>
      </c>
      <c r="AJ27" s="9">
        <f>($AK$3+(K27+T27)*12*7.57%)*SUM(Fasering!$D$5:$D$7)</f>
        <v>990.03517427271993</v>
      </c>
      <c r="AK27" s="9">
        <f>($AK$3+(L27+U27)*12*7.57%)*SUM(Fasering!$D$5:$D$8)</f>
        <v>1481.0664601143023</v>
      </c>
      <c r="AL27" s="9">
        <f>($AK$3+(M27+V27)*12*7.57%)*SUM(Fasering!$D$5:$D$9)</f>
        <v>2041.6080278847899</v>
      </c>
      <c r="AM27" s="9">
        <f>($AK$3+(N27+W27)*12*7.57%)*SUM(Fasering!$D$5:$D$10)</f>
        <v>2670.1655591854574</v>
      </c>
      <c r="AN27" s="86">
        <f>($AK$3+(O27+X27)*12*7.57%)*SUM(Fasering!$D$5:$D$11)</f>
        <v>3369.5714308718007</v>
      </c>
      <c r="AO27" s="5">
        <f>($AK$3+(I27+AA27)*12*7.57%)*SUM(Fasering!$D$5)</f>
        <v>0</v>
      </c>
      <c r="AP27" s="9">
        <f>($AK$3+(J27+AB27)*12*7.57%)*SUM(Fasering!$D$5:$D$6)</f>
        <v>568.51417036004227</v>
      </c>
      <c r="AQ27" s="9">
        <f>($AK$3+(K27+AC27)*12*7.57%)*SUM(Fasering!$D$5:$D$7)</f>
        <v>990.03517427271993</v>
      </c>
      <c r="AR27" s="9">
        <f>($AK$3+(L27+AD27)*12*7.57%)*SUM(Fasering!$D$5:$D$8)</f>
        <v>1481.0664601143023</v>
      </c>
      <c r="AS27" s="9">
        <f>($AK$3+(M27+AE27)*12*7.57%)*SUM(Fasering!$D$5:$D$9)</f>
        <v>2041.6080278847899</v>
      </c>
      <c r="AT27" s="9">
        <f>($AK$3+(N27+AF27)*12*7.57%)*SUM(Fasering!$D$5:$D$10)</f>
        <v>2670.1655591854574</v>
      </c>
      <c r="AU27" s="86">
        <f>($AK$3+(O27+AG27)*12*7.57%)*SUM(Fasering!$D$5:$D$11)</f>
        <v>3369.5714308718007</v>
      </c>
    </row>
    <row r="28" spans="1:47" ht="15" x14ac:dyDescent="0.3">
      <c r="A28" s="32">
        <f t="shared" si="8"/>
        <v>18</v>
      </c>
      <c r="B28" s="129">
        <v>32955.160000000003</v>
      </c>
      <c r="C28" s="130"/>
      <c r="D28" s="129">
        <f t="shared" si="0"/>
        <v>44354.349844000011</v>
      </c>
      <c r="E28" s="131">
        <f t="shared" si="1"/>
        <v>1099.5156121854543</v>
      </c>
      <c r="F28" s="129">
        <f t="shared" si="2"/>
        <v>3696.1958203333343</v>
      </c>
      <c r="G28" s="131">
        <f t="shared" si="3"/>
        <v>91.62630101545453</v>
      </c>
      <c r="H28" s="45">
        <f>'L4'!$H$10</f>
        <v>1707.89</v>
      </c>
      <c r="I28" s="45">
        <f>GEW!$E$12+($F28-GEW!$E$12)*SUM(Fasering!$D$5)</f>
        <v>1821.9627753333334</v>
      </c>
      <c r="J28" s="45">
        <f>GEW!$E$12+($F28-GEW!$E$12)*SUM(Fasering!$D$5:$D$6)</f>
        <v>2306.5713921071238</v>
      </c>
      <c r="K28" s="45">
        <f>GEW!$E$12+($F28-GEW!$E$12)*SUM(Fasering!$D$5:$D$7)</f>
        <v>2584.6212896488637</v>
      </c>
      <c r="L28" s="45">
        <f>GEW!$E$12+($F28-GEW!$E$12)*SUM(Fasering!$D$5:$D$8)</f>
        <v>2862.6711871906036</v>
      </c>
      <c r="M28" s="45">
        <f>GEW!$E$12+($F28-GEW!$E$12)*SUM(Fasering!$D$5:$D$9)</f>
        <v>3140.7210847323436</v>
      </c>
      <c r="N28" s="45">
        <f>GEW!$E$12+($F28-GEW!$E$12)*SUM(Fasering!$D$5:$D$10)</f>
        <v>3418.1459227915948</v>
      </c>
      <c r="O28" s="75">
        <f>GEW!$E$12+($F28-GEW!$E$12)*SUM(Fasering!$D$5:$D$11)</f>
        <v>3696.1958203333343</v>
      </c>
      <c r="P28" s="129">
        <f t="shared" si="4"/>
        <v>0</v>
      </c>
      <c r="Q28" s="131">
        <f t="shared" si="5"/>
        <v>0</v>
      </c>
      <c r="R28" s="45">
        <f>$P28*SUM(Fasering!$D$5)</f>
        <v>0</v>
      </c>
      <c r="S28" s="45">
        <f>$P28*SUM(Fasering!$D$5:$D$6)</f>
        <v>0</v>
      </c>
      <c r="T28" s="45">
        <f>$P28*SUM(Fasering!$D$5:$D$7)</f>
        <v>0</v>
      </c>
      <c r="U28" s="45">
        <f>$P28*SUM(Fasering!$D$5:$D$8)</f>
        <v>0</v>
      </c>
      <c r="V28" s="45">
        <f>$P28*SUM(Fasering!$D$5:$D$9)</f>
        <v>0</v>
      </c>
      <c r="W28" s="45">
        <f>$P28*SUM(Fasering!$D$5:$D$10)</f>
        <v>0</v>
      </c>
      <c r="X28" s="75">
        <f>$P28*SUM(Fasering!$D$5:$D$11)</f>
        <v>0</v>
      </c>
      <c r="Y28" s="129">
        <f t="shared" si="6"/>
        <v>0</v>
      </c>
      <c r="Z28" s="131">
        <f t="shared" si="7"/>
        <v>0</v>
      </c>
      <c r="AA28" s="74">
        <f>$Y28*SUM(Fasering!$D$5)</f>
        <v>0</v>
      </c>
      <c r="AB28" s="45">
        <f>$Y28*SUM(Fasering!$D$5:$D$6)</f>
        <v>0</v>
      </c>
      <c r="AC28" s="45">
        <f>$Y28*SUM(Fasering!$D$5:$D$7)</f>
        <v>0</v>
      </c>
      <c r="AD28" s="45">
        <f>$Y28*SUM(Fasering!$D$5:$D$8)</f>
        <v>0</v>
      </c>
      <c r="AE28" s="45">
        <f>$Y28*SUM(Fasering!$D$5:$D$9)</f>
        <v>0</v>
      </c>
      <c r="AF28" s="45">
        <f>$Y28*SUM(Fasering!$D$5:$D$10)</f>
        <v>0</v>
      </c>
      <c r="AG28" s="75">
        <f>$Y28*SUM(Fasering!$D$5:$D$11)</f>
        <v>0</v>
      </c>
      <c r="AH28" s="5">
        <f>($AK$3+(I28+R28)*12*7.57%)*SUM(Fasering!$D$5)</f>
        <v>0</v>
      </c>
      <c r="AI28" s="9">
        <f>($AK$3+(J28+S28)*12*7.57%)*SUM(Fasering!$D$5:$D$6)</f>
        <v>576.76495919796685</v>
      </c>
      <c r="AJ28" s="9">
        <f>($AK$3+(K28+T28)*12*7.57%)*SUM(Fasering!$D$5:$D$7)</f>
        <v>1010.4701183956772</v>
      </c>
      <c r="AK28" s="9">
        <f>($AK$3+(L28+U28)*12*7.57%)*SUM(Fasering!$D$5:$D$8)</f>
        <v>1519.1179212741445</v>
      </c>
      <c r="AL28" s="9">
        <f>($AK$3+(M28+V28)*12*7.57%)*SUM(Fasering!$D$5:$D$9)</f>
        <v>2102.7083678333693</v>
      </c>
      <c r="AM28" s="9">
        <f>($AK$3+(N28+W28)*12*7.57%)*SUM(Fasering!$D$5:$D$10)</f>
        <v>2759.6770212259585</v>
      </c>
      <c r="AN28" s="86">
        <f>($AK$3+(O28+X28)*12*7.57%)*SUM(Fasering!$D$5:$D$11)</f>
        <v>3492.9842831908013</v>
      </c>
      <c r="AO28" s="5">
        <f>($AK$3+(I28+AA28)*12*7.57%)*SUM(Fasering!$D$5)</f>
        <v>0</v>
      </c>
      <c r="AP28" s="9">
        <f>($AK$3+(J28+AB28)*12*7.57%)*SUM(Fasering!$D$5:$D$6)</f>
        <v>576.76495919796685</v>
      </c>
      <c r="AQ28" s="9">
        <f>($AK$3+(K28+AC28)*12*7.57%)*SUM(Fasering!$D$5:$D$7)</f>
        <v>1010.4701183956772</v>
      </c>
      <c r="AR28" s="9">
        <f>($AK$3+(L28+AD28)*12*7.57%)*SUM(Fasering!$D$5:$D$8)</f>
        <v>1519.1179212741445</v>
      </c>
      <c r="AS28" s="9">
        <f>($AK$3+(M28+AE28)*12*7.57%)*SUM(Fasering!$D$5:$D$9)</f>
        <v>2102.7083678333693</v>
      </c>
      <c r="AT28" s="9">
        <f>($AK$3+(N28+AF28)*12*7.57%)*SUM(Fasering!$D$5:$D$10)</f>
        <v>2759.6770212259585</v>
      </c>
      <c r="AU28" s="86">
        <f>($AK$3+(O28+AG28)*12*7.57%)*SUM(Fasering!$D$5:$D$11)</f>
        <v>3492.9842831908013</v>
      </c>
    </row>
    <row r="29" spans="1:47" ht="15" x14ac:dyDescent="0.3">
      <c r="A29" s="32">
        <f t="shared" si="8"/>
        <v>19</v>
      </c>
      <c r="B29" s="129">
        <v>32968.339999999997</v>
      </c>
      <c r="C29" s="130"/>
      <c r="D29" s="129">
        <f t="shared" si="0"/>
        <v>44372.088806</v>
      </c>
      <c r="E29" s="131">
        <f t="shared" si="1"/>
        <v>1099.9553495670539</v>
      </c>
      <c r="F29" s="129">
        <f t="shared" si="2"/>
        <v>3697.6740671666662</v>
      </c>
      <c r="G29" s="131">
        <f t="shared" si="3"/>
        <v>91.66294579725448</v>
      </c>
      <c r="H29" s="45">
        <f>'L4'!$H$10</f>
        <v>1707.89</v>
      </c>
      <c r="I29" s="45">
        <f>GEW!$E$12+($F29-GEW!$E$12)*SUM(Fasering!$D$5)</f>
        <v>1821.9627753333334</v>
      </c>
      <c r="J29" s="45">
        <f>GEW!$E$12+($F29-GEW!$E$12)*SUM(Fasering!$D$5:$D$6)</f>
        <v>2306.9536130668184</v>
      </c>
      <c r="K29" s="45">
        <f>GEW!$E$12+($F29-GEW!$E$12)*SUM(Fasering!$D$5:$D$7)</f>
        <v>2585.2228143827851</v>
      </c>
      <c r="L29" s="45">
        <f>GEW!$E$12+($F29-GEW!$E$12)*SUM(Fasering!$D$5:$D$8)</f>
        <v>2863.4920156987519</v>
      </c>
      <c r="M29" s="45">
        <f>GEW!$E$12+($F29-GEW!$E$12)*SUM(Fasering!$D$5:$D$9)</f>
        <v>3141.761217014719</v>
      </c>
      <c r="N29" s="45">
        <f>GEW!$E$12+($F29-GEW!$E$12)*SUM(Fasering!$D$5:$D$10)</f>
        <v>3419.4048658506995</v>
      </c>
      <c r="O29" s="75">
        <f>GEW!$E$12+($F29-GEW!$E$12)*SUM(Fasering!$D$5:$D$11)</f>
        <v>3697.6740671666662</v>
      </c>
      <c r="P29" s="129">
        <f t="shared" si="4"/>
        <v>0</v>
      </c>
      <c r="Q29" s="131">
        <f t="shared" si="5"/>
        <v>0</v>
      </c>
      <c r="R29" s="45">
        <f>$P29*SUM(Fasering!$D$5)</f>
        <v>0</v>
      </c>
      <c r="S29" s="45">
        <f>$P29*SUM(Fasering!$D$5:$D$6)</f>
        <v>0</v>
      </c>
      <c r="T29" s="45">
        <f>$P29*SUM(Fasering!$D$5:$D$7)</f>
        <v>0</v>
      </c>
      <c r="U29" s="45">
        <f>$P29*SUM(Fasering!$D$5:$D$8)</f>
        <v>0</v>
      </c>
      <c r="V29" s="45">
        <f>$P29*SUM(Fasering!$D$5:$D$9)</f>
        <v>0</v>
      </c>
      <c r="W29" s="45">
        <f>$P29*SUM(Fasering!$D$5:$D$10)</f>
        <v>0</v>
      </c>
      <c r="X29" s="75">
        <f>$P29*SUM(Fasering!$D$5:$D$11)</f>
        <v>0</v>
      </c>
      <c r="Y29" s="129">
        <f t="shared" si="6"/>
        <v>0</v>
      </c>
      <c r="Z29" s="131">
        <f t="shared" si="7"/>
        <v>0</v>
      </c>
      <c r="AA29" s="74">
        <f>$Y29*SUM(Fasering!$D$5)</f>
        <v>0</v>
      </c>
      <c r="AB29" s="45">
        <f>$Y29*SUM(Fasering!$D$5:$D$6)</f>
        <v>0</v>
      </c>
      <c r="AC29" s="45">
        <f>$Y29*SUM(Fasering!$D$5:$D$7)</f>
        <v>0</v>
      </c>
      <c r="AD29" s="45">
        <f>$Y29*SUM(Fasering!$D$5:$D$8)</f>
        <v>0</v>
      </c>
      <c r="AE29" s="45">
        <f>$Y29*SUM(Fasering!$D$5:$D$9)</f>
        <v>0</v>
      </c>
      <c r="AF29" s="45">
        <f>$Y29*SUM(Fasering!$D$5:$D$10)</f>
        <v>0</v>
      </c>
      <c r="AG29" s="75">
        <f>$Y29*SUM(Fasering!$D$5:$D$11)</f>
        <v>0</v>
      </c>
      <c r="AH29" s="5">
        <f>($AK$3+(I29+R29)*12*7.57%)*SUM(Fasering!$D$5)</f>
        <v>0</v>
      </c>
      <c r="AI29" s="9">
        <f>($AK$3+(J29+S29)*12*7.57%)*SUM(Fasering!$D$5:$D$6)</f>
        <v>576.85473497348369</v>
      </c>
      <c r="AJ29" s="9">
        <f>($AK$3+(K29+T29)*12*7.57%)*SUM(Fasering!$D$5:$D$7)</f>
        <v>1010.6924684027276</v>
      </c>
      <c r="AK29" s="9">
        <f>($AK$3+(L29+U29)*12*7.57%)*SUM(Fasering!$D$5:$D$8)</f>
        <v>1519.5319543444707</v>
      </c>
      <c r="AL29" s="9">
        <f>($AK$3+(M29+V29)*12*7.57%)*SUM(Fasering!$D$5:$D$9)</f>
        <v>2103.3731927987137</v>
      </c>
      <c r="AM29" s="9">
        <f>($AK$3+(N29+W29)*12*7.57%)*SUM(Fasering!$D$5:$D$10)</f>
        <v>2760.6509839682126</v>
      </c>
      <c r="AN29" s="86">
        <f>($AK$3+(O29+X29)*12*7.57%)*SUM(Fasering!$D$5:$D$11)</f>
        <v>3494.3271226141997</v>
      </c>
      <c r="AO29" s="5">
        <f>($AK$3+(I29+AA29)*12*7.57%)*SUM(Fasering!$D$5)</f>
        <v>0</v>
      </c>
      <c r="AP29" s="9">
        <f>($AK$3+(J29+AB29)*12*7.57%)*SUM(Fasering!$D$5:$D$6)</f>
        <v>576.85473497348369</v>
      </c>
      <c r="AQ29" s="9">
        <f>($AK$3+(K29+AC29)*12*7.57%)*SUM(Fasering!$D$5:$D$7)</f>
        <v>1010.6924684027276</v>
      </c>
      <c r="AR29" s="9">
        <f>($AK$3+(L29+AD29)*12*7.57%)*SUM(Fasering!$D$5:$D$8)</f>
        <v>1519.5319543444707</v>
      </c>
      <c r="AS29" s="9">
        <f>($AK$3+(M29+AE29)*12*7.57%)*SUM(Fasering!$D$5:$D$9)</f>
        <v>2103.3731927987137</v>
      </c>
      <c r="AT29" s="9">
        <f>($AK$3+(N29+AF29)*12*7.57%)*SUM(Fasering!$D$5:$D$10)</f>
        <v>2760.6509839682126</v>
      </c>
      <c r="AU29" s="86">
        <f>($AK$3+(O29+AG29)*12*7.57%)*SUM(Fasering!$D$5:$D$11)</f>
        <v>3494.3271226141997</v>
      </c>
    </row>
    <row r="30" spans="1:47" ht="15" x14ac:dyDescent="0.3">
      <c r="A30" s="32">
        <f t="shared" si="8"/>
        <v>20</v>
      </c>
      <c r="B30" s="129">
        <v>34179.64</v>
      </c>
      <c r="C30" s="130"/>
      <c r="D30" s="129">
        <f t="shared" si="0"/>
        <v>46002.377476000001</v>
      </c>
      <c r="E30" s="131">
        <f t="shared" si="1"/>
        <v>1140.3691500474717</v>
      </c>
      <c r="F30" s="129">
        <f t="shared" si="2"/>
        <v>3833.5314563333336</v>
      </c>
      <c r="G30" s="131">
        <f t="shared" si="3"/>
        <v>95.03076250395597</v>
      </c>
      <c r="H30" s="45">
        <f>'L4'!$H$10</f>
        <v>1707.89</v>
      </c>
      <c r="I30" s="45">
        <f>GEW!$E$12+($F30-GEW!$E$12)*SUM(Fasering!$D$5)</f>
        <v>1821.9627753333334</v>
      </c>
      <c r="J30" s="45">
        <f>GEW!$E$12+($F30-GEW!$E$12)*SUM(Fasering!$D$5:$D$6)</f>
        <v>2342.0814012670085</v>
      </c>
      <c r="K30" s="45">
        <f>GEW!$E$12+($F30-GEW!$E$12)*SUM(Fasering!$D$5:$D$7)</f>
        <v>2640.5055845041697</v>
      </c>
      <c r="L30" s="45">
        <f>GEW!$E$12+($F30-GEW!$E$12)*SUM(Fasering!$D$5:$D$8)</f>
        <v>2938.929767741331</v>
      </c>
      <c r="M30" s="45">
        <f>GEW!$E$12+($F30-GEW!$E$12)*SUM(Fasering!$D$5:$D$9)</f>
        <v>3237.3539509784923</v>
      </c>
      <c r="N30" s="45">
        <f>GEW!$E$12+($F30-GEW!$E$12)*SUM(Fasering!$D$5:$D$10)</f>
        <v>3535.1072730961723</v>
      </c>
      <c r="O30" s="75">
        <f>GEW!$E$12+($F30-GEW!$E$12)*SUM(Fasering!$D$5:$D$11)</f>
        <v>3833.5314563333336</v>
      </c>
      <c r="P30" s="129">
        <f t="shared" si="4"/>
        <v>0</v>
      </c>
      <c r="Q30" s="131">
        <f t="shared" si="5"/>
        <v>0</v>
      </c>
      <c r="R30" s="45">
        <f>$P30*SUM(Fasering!$D$5)</f>
        <v>0</v>
      </c>
      <c r="S30" s="45">
        <f>$P30*SUM(Fasering!$D$5:$D$6)</f>
        <v>0</v>
      </c>
      <c r="T30" s="45">
        <f>$P30*SUM(Fasering!$D$5:$D$7)</f>
        <v>0</v>
      </c>
      <c r="U30" s="45">
        <f>$P30*SUM(Fasering!$D$5:$D$8)</f>
        <v>0</v>
      </c>
      <c r="V30" s="45">
        <f>$P30*SUM(Fasering!$D$5:$D$9)</f>
        <v>0</v>
      </c>
      <c r="W30" s="45">
        <f>$P30*SUM(Fasering!$D$5:$D$10)</f>
        <v>0</v>
      </c>
      <c r="X30" s="75">
        <f>$P30*SUM(Fasering!$D$5:$D$11)</f>
        <v>0</v>
      </c>
      <c r="Y30" s="129">
        <f t="shared" si="6"/>
        <v>0</v>
      </c>
      <c r="Z30" s="131">
        <f t="shared" si="7"/>
        <v>0</v>
      </c>
      <c r="AA30" s="74">
        <f>$Y30*SUM(Fasering!$D$5)</f>
        <v>0</v>
      </c>
      <c r="AB30" s="45">
        <f>$Y30*SUM(Fasering!$D$5:$D$6)</f>
        <v>0</v>
      </c>
      <c r="AC30" s="45">
        <f>$Y30*SUM(Fasering!$D$5:$D$7)</f>
        <v>0</v>
      </c>
      <c r="AD30" s="45">
        <f>$Y30*SUM(Fasering!$D$5:$D$8)</f>
        <v>0</v>
      </c>
      <c r="AE30" s="45">
        <f>$Y30*SUM(Fasering!$D$5:$D$9)</f>
        <v>0</v>
      </c>
      <c r="AF30" s="45">
        <f>$Y30*SUM(Fasering!$D$5:$D$10)</f>
        <v>0</v>
      </c>
      <c r="AG30" s="75">
        <f>$Y30*SUM(Fasering!$D$5:$D$11)</f>
        <v>0</v>
      </c>
      <c r="AH30" s="5">
        <f>($AK$3+(I30+R30)*12*7.57%)*SUM(Fasering!$D$5)</f>
        <v>0</v>
      </c>
      <c r="AI30" s="9">
        <f>($AK$3+(J30+S30)*12*7.57%)*SUM(Fasering!$D$5:$D$6)</f>
        <v>585.10552381140826</v>
      </c>
      <c r="AJ30" s="9">
        <f>($AK$3+(K30+T30)*12*7.57%)*SUM(Fasering!$D$5:$D$7)</f>
        <v>1031.127412525685</v>
      </c>
      <c r="AK30" s="9">
        <f>($AK$3+(L30+U30)*12*7.57%)*SUM(Fasering!$D$5:$D$8)</f>
        <v>1557.5834155043135</v>
      </c>
      <c r="AL30" s="9">
        <f>($AK$3+(M30+V30)*12*7.57%)*SUM(Fasering!$D$5:$D$9)</f>
        <v>2164.4735327472931</v>
      </c>
      <c r="AM30" s="9">
        <f>($AK$3+(N30+W30)*12*7.57%)*SUM(Fasering!$D$5:$D$10)</f>
        <v>2850.1624460087132</v>
      </c>
      <c r="AN30" s="86">
        <f>($AK$3+(O30+X30)*12*7.57%)*SUM(Fasering!$D$5:$D$11)</f>
        <v>3617.7399749332003</v>
      </c>
      <c r="AO30" s="5">
        <f>($AK$3+(I30+AA30)*12*7.57%)*SUM(Fasering!$D$5)</f>
        <v>0</v>
      </c>
      <c r="AP30" s="9">
        <f>($AK$3+(J30+AB30)*12*7.57%)*SUM(Fasering!$D$5:$D$6)</f>
        <v>585.10552381140826</v>
      </c>
      <c r="AQ30" s="9">
        <f>($AK$3+(K30+AC30)*12*7.57%)*SUM(Fasering!$D$5:$D$7)</f>
        <v>1031.127412525685</v>
      </c>
      <c r="AR30" s="9">
        <f>($AK$3+(L30+AD30)*12*7.57%)*SUM(Fasering!$D$5:$D$8)</f>
        <v>1557.5834155043135</v>
      </c>
      <c r="AS30" s="9">
        <f>($AK$3+(M30+AE30)*12*7.57%)*SUM(Fasering!$D$5:$D$9)</f>
        <v>2164.4735327472931</v>
      </c>
      <c r="AT30" s="9">
        <f>($AK$3+(N30+AF30)*12*7.57%)*SUM(Fasering!$D$5:$D$10)</f>
        <v>2850.1624460087132</v>
      </c>
      <c r="AU30" s="86">
        <f>($AK$3+(O30+AG30)*12*7.57%)*SUM(Fasering!$D$5:$D$11)</f>
        <v>3617.7399749332003</v>
      </c>
    </row>
    <row r="31" spans="1:47" ht="15" x14ac:dyDescent="0.3">
      <c r="A31" s="32">
        <f t="shared" si="8"/>
        <v>21</v>
      </c>
      <c r="B31" s="129">
        <v>34192.81</v>
      </c>
      <c r="C31" s="130"/>
      <c r="D31" s="129">
        <f t="shared" si="0"/>
        <v>46020.102979000003</v>
      </c>
      <c r="E31" s="131">
        <f t="shared" si="1"/>
        <v>1140.8085537891766</v>
      </c>
      <c r="F31" s="129">
        <f t="shared" si="2"/>
        <v>3835.0085815833331</v>
      </c>
      <c r="G31" s="131">
        <f t="shared" si="3"/>
        <v>95.067379482431363</v>
      </c>
      <c r="H31" s="45">
        <f>'L4'!$H$10</f>
        <v>1707.89</v>
      </c>
      <c r="I31" s="45">
        <f>GEW!$E$12+($F31-GEW!$E$12)*SUM(Fasering!$D$5)</f>
        <v>1821.9627753333334</v>
      </c>
      <c r="J31" s="45">
        <f>GEW!$E$12+($F31-GEW!$E$12)*SUM(Fasering!$D$5:$D$6)</f>
        <v>2342.4633322259751</v>
      </c>
      <c r="K31" s="45">
        <f>GEW!$E$12+($F31-GEW!$E$12)*SUM(Fasering!$D$5:$D$7)</f>
        <v>2641.1066528460324</v>
      </c>
      <c r="L31" s="45">
        <f>GEW!$E$12+($F31-GEW!$E$12)*SUM(Fasering!$D$5:$D$8)</f>
        <v>2939.7499734660896</v>
      </c>
      <c r="M31" s="45">
        <f>GEW!$E$12+($F31-GEW!$E$12)*SUM(Fasering!$D$5:$D$9)</f>
        <v>3238.3932940861473</v>
      </c>
      <c r="N31" s="45">
        <f>GEW!$E$12+($F31-GEW!$E$12)*SUM(Fasering!$D$5:$D$10)</f>
        <v>3536.3652609632759</v>
      </c>
      <c r="O31" s="75">
        <f>GEW!$E$12+($F31-GEW!$E$12)*SUM(Fasering!$D$5:$D$11)</f>
        <v>3835.0085815833331</v>
      </c>
      <c r="P31" s="129">
        <f t="shared" si="4"/>
        <v>0</v>
      </c>
      <c r="Q31" s="131">
        <f t="shared" si="5"/>
        <v>0</v>
      </c>
      <c r="R31" s="45">
        <f>$P31*SUM(Fasering!$D$5)</f>
        <v>0</v>
      </c>
      <c r="S31" s="45">
        <f>$P31*SUM(Fasering!$D$5:$D$6)</f>
        <v>0</v>
      </c>
      <c r="T31" s="45">
        <f>$P31*SUM(Fasering!$D$5:$D$7)</f>
        <v>0</v>
      </c>
      <c r="U31" s="45">
        <f>$P31*SUM(Fasering!$D$5:$D$8)</f>
        <v>0</v>
      </c>
      <c r="V31" s="45">
        <f>$P31*SUM(Fasering!$D$5:$D$9)</f>
        <v>0</v>
      </c>
      <c r="W31" s="45">
        <f>$P31*SUM(Fasering!$D$5:$D$10)</f>
        <v>0</v>
      </c>
      <c r="X31" s="75">
        <f>$P31*SUM(Fasering!$D$5:$D$11)</f>
        <v>0</v>
      </c>
      <c r="Y31" s="129">
        <f t="shared" si="6"/>
        <v>0</v>
      </c>
      <c r="Z31" s="131">
        <f t="shared" si="7"/>
        <v>0</v>
      </c>
      <c r="AA31" s="74">
        <f>$Y31*SUM(Fasering!$D$5)</f>
        <v>0</v>
      </c>
      <c r="AB31" s="45">
        <f>$Y31*SUM(Fasering!$D$5:$D$6)</f>
        <v>0</v>
      </c>
      <c r="AC31" s="45">
        <f>$Y31*SUM(Fasering!$D$5:$D$7)</f>
        <v>0</v>
      </c>
      <c r="AD31" s="45">
        <f>$Y31*SUM(Fasering!$D$5:$D$8)</f>
        <v>0</v>
      </c>
      <c r="AE31" s="45">
        <f>$Y31*SUM(Fasering!$D$5:$D$9)</f>
        <v>0</v>
      </c>
      <c r="AF31" s="45">
        <f>$Y31*SUM(Fasering!$D$5:$D$10)</f>
        <v>0</v>
      </c>
      <c r="AG31" s="75">
        <f>$Y31*SUM(Fasering!$D$5:$D$11)</f>
        <v>0</v>
      </c>
      <c r="AH31" s="5">
        <f>($AK$3+(I31+R31)*12*7.57%)*SUM(Fasering!$D$5)</f>
        <v>0</v>
      </c>
      <c r="AI31" s="9">
        <f>($AK$3+(J31+S31)*12*7.57%)*SUM(Fasering!$D$5:$D$6)</f>
        <v>585.19523147176938</v>
      </c>
      <c r="AJ31" s="9">
        <f>($AK$3+(K31+T31)*12*7.57%)*SUM(Fasering!$D$5:$D$7)</f>
        <v>1031.3495938301505</v>
      </c>
      <c r="AK31" s="9">
        <f>($AK$3+(L31+U31)*12*7.57%)*SUM(Fasering!$D$5:$D$8)</f>
        <v>1557.9971344372575</v>
      </c>
      <c r="AL31" s="9">
        <f>($AK$3+(M31+V31)*12*7.57%)*SUM(Fasering!$D$5:$D$9)</f>
        <v>2165.1378532930894</v>
      </c>
      <c r="AM31" s="9">
        <f>($AK$3+(N31+W31)*12*7.57%)*SUM(Fasering!$D$5:$D$10)</f>
        <v>2851.1356697807541</v>
      </c>
      <c r="AN31" s="86">
        <f>($AK$3+(O31+X31)*12*7.57%)*SUM(Fasering!$D$5:$D$11)</f>
        <v>3619.0817955102998</v>
      </c>
      <c r="AO31" s="5">
        <f>($AK$3+(I31+AA31)*12*7.57%)*SUM(Fasering!$D$5)</f>
        <v>0</v>
      </c>
      <c r="AP31" s="9">
        <f>($AK$3+(J31+AB31)*12*7.57%)*SUM(Fasering!$D$5:$D$6)</f>
        <v>585.19523147176938</v>
      </c>
      <c r="AQ31" s="9">
        <f>($AK$3+(K31+AC31)*12*7.57%)*SUM(Fasering!$D$5:$D$7)</f>
        <v>1031.3495938301505</v>
      </c>
      <c r="AR31" s="9">
        <f>($AK$3+(L31+AD31)*12*7.57%)*SUM(Fasering!$D$5:$D$8)</f>
        <v>1557.9971344372575</v>
      </c>
      <c r="AS31" s="9">
        <f>($AK$3+(M31+AE31)*12*7.57%)*SUM(Fasering!$D$5:$D$9)</f>
        <v>2165.1378532930894</v>
      </c>
      <c r="AT31" s="9">
        <f>($AK$3+(N31+AF31)*12*7.57%)*SUM(Fasering!$D$5:$D$10)</f>
        <v>2851.1356697807541</v>
      </c>
      <c r="AU31" s="86">
        <f>($AK$3+(O31+AG31)*12*7.57%)*SUM(Fasering!$D$5:$D$11)</f>
        <v>3619.0817955102998</v>
      </c>
    </row>
    <row r="32" spans="1:47" ht="15" x14ac:dyDescent="0.3">
      <c r="A32" s="32">
        <f t="shared" si="8"/>
        <v>22</v>
      </c>
      <c r="B32" s="129">
        <v>35404.14</v>
      </c>
      <c r="C32" s="130"/>
      <c r="D32" s="129">
        <f t="shared" si="0"/>
        <v>47650.432026000002</v>
      </c>
      <c r="E32" s="131">
        <f t="shared" si="1"/>
        <v>1181.2233551892791</v>
      </c>
      <c r="F32" s="129">
        <f t="shared" si="2"/>
        <v>3970.8693355</v>
      </c>
      <c r="G32" s="131">
        <f t="shared" si="3"/>
        <v>98.435279599106593</v>
      </c>
      <c r="H32" s="45">
        <f>'L4'!$H$10</f>
        <v>1707.89</v>
      </c>
      <c r="I32" s="45">
        <f>GEW!$E$12+($F32-GEW!$E$12)*SUM(Fasering!$D$5)</f>
        <v>1821.9627753333334</v>
      </c>
      <c r="J32" s="45">
        <f>GEW!$E$12+($F32-GEW!$E$12)*SUM(Fasering!$D$5:$D$6)</f>
        <v>2377.5919904283492</v>
      </c>
      <c r="K32" s="45">
        <f>GEW!$E$12+($F32-GEW!$E$12)*SUM(Fasering!$D$5:$D$7)</f>
        <v>2696.3907921435939</v>
      </c>
      <c r="L32" s="45">
        <f>GEW!$E$12+($F32-GEW!$E$12)*SUM(Fasering!$D$5:$D$8)</f>
        <v>3015.1895938588386</v>
      </c>
      <c r="M32" s="45">
        <f>GEW!$E$12+($F32-GEW!$E$12)*SUM(Fasering!$D$5:$D$9)</f>
        <v>3333.9883955740834</v>
      </c>
      <c r="N32" s="45">
        <f>GEW!$E$12+($F32-GEW!$E$12)*SUM(Fasering!$D$5:$D$10)</f>
        <v>3652.0705337847558</v>
      </c>
      <c r="O32" s="75">
        <f>GEW!$E$12+($F32-GEW!$E$12)*SUM(Fasering!$D$5:$D$11)</f>
        <v>3970.8693355</v>
      </c>
      <c r="P32" s="129">
        <f t="shared" si="4"/>
        <v>0</v>
      </c>
      <c r="Q32" s="131">
        <f t="shared" si="5"/>
        <v>0</v>
      </c>
      <c r="R32" s="45">
        <f>$P32*SUM(Fasering!$D$5)</f>
        <v>0</v>
      </c>
      <c r="S32" s="45">
        <f>$P32*SUM(Fasering!$D$5:$D$6)</f>
        <v>0</v>
      </c>
      <c r="T32" s="45">
        <f>$P32*SUM(Fasering!$D$5:$D$7)</f>
        <v>0</v>
      </c>
      <c r="U32" s="45">
        <f>$P32*SUM(Fasering!$D$5:$D$8)</f>
        <v>0</v>
      </c>
      <c r="V32" s="45">
        <f>$P32*SUM(Fasering!$D$5:$D$9)</f>
        <v>0</v>
      </c>
      <c r="W32" s="45">
        <f>$P32*SUM(Fasering!$D$5:$D$10)</f>
        <v>0</v>
      </c>
      <c r="X32" s="75">
        <f>$P32*SUM(Fasering!$D$5:$D$11)</f>
        <v>0</v>
      </c>
      <c r="Y32" s="129">
        <f t="shared" si="6"/>
        <v>0</v>
      </c>
      <c r="Z32" s="131">
        <f t="shared" si="7"/>
        <v>0</v>
      </c>
      <c r="AA32" s="74">
        <f>$Y32*SUM(Fasering!$D$5)</f>
        <v>0</v>
      </c>
      <c r="AB32" s="45">
        <f>$Y32*SUM(Fasering!$D$5:$D$6)</f>
        <v>0</v>
      </c>
      <c r="AC32" s="45">
        <f>$Y32*SUM(Fasering!$D$5:$D$7)</f>
        <v>0</v>
      </c>
      <c r="AD32" s="45">
        <f>$Y32*SUM(Fasering!$D$5:$D$8)</f>
        <v>0</v>
      </c>
      <c r="AE32" s="45">
        <f>$Y32*SUM(Fasering!$D$5:$D$9)</f>
        <v>0</v>
      </c>
      <c r="AF32" s="45">
        <f>$Y32*SUM(Fasering!$D$5:$D$10)</f>
        <v>0</v>
      </c>
      <c r="AG32" s="75">
        <f>$Y32*SUM(Fasering!$D$5:$D$11)</f>
        <v>0</v>
      </c>
      <c r="AH32" s="5">
        <f>($AK$3+(I32+R32)*12*7.57%)*SUM(Fasering!$D$5)</f>
        <v>0</v>
      </c>
      <c r="AI32" s="9">
        <f>($AK$3+(J32+S32)*12*7.57%)*SUM(Fasering!$D$5:$D$6)</f>
        <v>593.44622465516159</v>
      </c>
      <c r="AJ32" s="9">
        <f>($AK$3+(K32+T32)*12*7.57%)*SUM(Fasering!$D$5:$D$7)</f>
        <v>1051.7850440608629</v>
      </c>
      <c r="AK32" s="9">
        <f>($AK$3+(L32+U32)*12*7.57%)*SUM(Fasering!$D$5:$D$8)</f>
        <v>1596.0495380092475</v>
      </c>
      <c r="AL32" s="9">
        <f>($AK$3+(M32+V32)*12*7.57%)*SUM(Fasering!$D$5:$D$9)</f>
        <v>2226.2397065003152</v>
      </c>
      <c r="AM32" s="9">
        <f>($AK$3+(N32+W32)*12*7.57%)*SUM(Fasering!$D$5:$D$10)</f>
        <v>2940.6493487318971</v>
      </c>
      <c r="AN32" s="86">
        <f>($AK$3+(O32+X32)*12*7.57%)*SUM(Fasering!$D$5:$D$11)</f>
        <v>3742.4977043682006</v>
      </c>
      <c r="AO32" s="5">
        <f>($AK$3+(I32+AA32)*12*7.57%)*SUM(Fasering!$D$5)</f>
        <v>0</v>
      </c>
      <c r="AP32" s="9">
        <f>($AK$3+(J32+AB32)*12*7.57%)*SUM(Fasering!$D$5:$D$6)</f>
        <v>593.44622465516159</v>
      </c>
      <c r="AQ32" s="9">
        <f>($AK$3+(K32+AC32)*12*7.57%)*SUM(Fasering!$D$5:$D$7)</f>
        <v>1051.7850440608629</v>
      </c>
      <c r="AR32" s="9">
        <f>($AK$3+(L32+AD32)*12*7.57%)*SUM(Fasering!$D$5:$D$8)</f>
        <v>1596.0495380092475</v>
      </c>
      <c r="AS32" s="9">
        <f>($AK$3+(M32+AE32)*12*7.57%)*SUM(Fasering!$D$5:$D$9)</f>
        <v>2226.2397065003152</v>
      </c>
      <c r="AT32" s="9">
        <f>($AK$3+(N32+AF32)*12*7.57%)*SUM(Fasering!$D$5:$D$10)</f>
        <v>2940.6493487318971</v>
      </c>
      <c r="AU32" s="86">
        <f>($AK$3+(O32+AG32)*12*7.57%)*SUM(Fasering!$D$5:$D$11)</f>
        <v>3742.4977043682006</v>
      </c>
    </row>
    <row r="33" spans="1:47" ht="15" x14ac:dyDescent="0.3">
      <c r="A33" s="32">
        <f t="shared" si="8"/>
        <v>23</v>
      </c>
      <c r="B33" s="129">
        <v>36628.620000000003</v>
      </c>
      <c r="C33" s="130"/>
      <c r="D33" s="129">
        <f t="shared" si="0"/>
        <v>49298.459658000007</v>
      </c>
      <c r="E33" s="131">
        <f t="shared" si="1"/>
        <v>1222.0768930512968</v>
      </c>
      <c r="F33" s="129">
        <f t="shared" si="2"/>
        <v>4108.2049715000003</v>
      </c>
      <c r="G33" s="131">
        <f t="shared" si="3"/>
        <v>101.83974108760806</v>
      </c>
      <c r="H33" s="45">
        <f>'L4'!$H$10</f>
        <v>1707.89</v>
      </c>
      <c r="I33" s="45">
        <f>GEW!$E$12+($F33-GEW!$E$12)*SUM(Fasering!$D$5)</f>
        <v>1821.9627753333334</v>
      </c>
      <c r="J33" s="45">
        <f>GEW!$E$12+($F33-GEW!$E$12)*SUM(Fasering!$D$5:$D$6)</f>
        <v>2413.1019995882343</v>
      </c>
      <c r="K33" s="45">
        <f>GEW!$E$12+($F33-GEW!$E$12)*SUM(Fasering!$D$5:$D$7)</f>
        <v>2752.2750869989004</v>
      </c>
      <c r="L33" s="45">
        <f>GEW!$E$12+($F33-GEW!$E$12)*SUM(Fasering!$D$5:$D$8)</f>
        <v>3091.4481744095665</v>
      </c>
      <c r="M33" s="45">
        <f>GEW!$E$12+($F33-GEW!$E$12)*SUM(Fasering!$D$5:$D$9)</f>
        <v>3430.6212618202326</v>
      </c>
      <c r="N33" s="45">
        <f>GEW!$E$12+($F33-GEW!$E$12)*SUM(Fasering!$D$5:$D$10)</f>
        <v>3769.0318840893342</v>
      </c>
      <c r="O33" s="75">
        <f>GEW!$E$12+($F33-GEW!$E$12)*SUM(Fasering!$D$5:$D$11)</f>
        <v>4108.2049715000003</v>
      </c>
      <c r="P33" s="129">
        <f t="shared" si="4"/>
        <v>0</v>
      </c>
      <c r="Q33" s="131">
        <f t="shared" si="5"/>
        <v>0</v>
      </c>
      <c r="R33" s="45">
        <f>$P33*SUM(Fasering!$D$5)</f>
        <v>0</v>
      </c>
      <c r="S33" s="45">
        <f>$P33*SUM(Fasering!$D$5:$D$6)</f>
        <v>0</v>
      </c>
      <c r="T33" s="45">
        <f>$P33*SUM(Fasering!$D$5:$D$7)</f>
        <v>0</v>
      </c>
      <c r="U33" s="45">
        <f>$P33*SUM(Fasering!$D$5:$D$8)</f>
        <v>0</v>
      </c>
      <c r="V33" s="45">
        <f>$P33*SUM(Fasering!$D$5:$D$9)</f>
        <v>0</v>
      </c>
      <c r="W33" s="45">
        <f>$P33*SUM(Fasering!$D$5:$D$10)</f>
        <v>0</v>
      </c>
      <c r="X33" s="75">
        <f>$P33*SUM(Fasering!$D$5:$D$11)</f>
        <v>0</v>
      </c>
      <c r="Y33" s="129">
        <f t="shared" si="6"/>
        <v>0</v>
      </c>
      <c r="Z33" s="131">
        <f t="shared" si="7"/>
        <v>0</v>
      </c>
      <c r="AA33" s="74">
        <f>$Y33*SUM(Fasering!$D$5)</f>
        <v>0</v>
      </c>
      <c r="AB33" s="45">
        <f>$Y33*SUM(Fasering!$D$5:$D$6)</f>
        <v>0</v>
      </c>
      <c r="AC33" s="45">
        <f>$Y33*SUM(Fasering!$D$5:$D$7)</f>
        <v>0</v>
      </c>
      <c r="AD33" s="45">
        <f>$Y33*SUM(Fasering!$D$5:$D$8)</f>
        <v>0</v>
      </c>
      <c r="AE33" s="45">
        <f>$Y33*SUM(Fasering!$D$5:$D$9)</f>
        <v>0</v>
      </c>
      <c r="AF33" s="45">
        <f>$Y33*SUM(Fasering!$D$5:$D$10)</f>
        <v>0</v>
      </c>
      <c r="AG33" s="75">
        <f>$Y33*SUM(Fasering!$D$5:$D$11)</f>
        <v>0</v>
      </c>
      <c r="AH33" s="5">
        <f>($AK$3+(I33+R33)*12*7.57%)*SUM(Fasering!$D$5)</f>
        <v>0</v>
      </c>
      <c r="AI33" s="9">
        <f>($AK$3+(J33+S33)*12*7.57%)*SUM(Fasering!$D$5:$D$6)</f>
        <v>601.78678926860312</v>
      </c>
      <c r="AJ33" s="9">
        <f>($AK$3+(K33+T33)*12*7.57%)*SUM(Fasering!$D$5:$D$7)</f>
        <v>1072.4423381908712</v>
      </c>
      <c r="AK33" s="9">
        <f>($AK$3+(L33+U33)*12*7.57%)*SUM(Fasering!$D$5:$D$8)</f>
        <v>1634.5150322394165</v>
      </c>
      <c r="AL33" s="9">
        <f>($AK$3+(M33+V33)*12*7.57%)*SUM(Fasering!$D$5:$D$9)</f>
        <v>2288.0048714142395</v>
      </c>
      <c r="AM33" s="9">
        <f>($AK$3+(N33+W33)*12*7.57%)*SUM(Fasering!$D$5:$D$10)</f>
        <v>3031.1347735146528</v>
      </c>
      <c r="AN33" s="86">
        <f>($AK$3+(O33+X33)*12*7.57%)*SUM(Fasering!$D$5:$D$11)</f>
        <v>3867.253396110601</v>
      </c>
      <c r="AO33" s="5">
        <f>($AK$3+(I33+AA33)*12*7.57%)*SUM(Fasering!$D$5)</f>
        <v>0</v>
      </c>
      <c r="AP33" s="9">
        <f>($AK$3+(J33+AB33)*12*7.57%)*SUM(Fasering!$D$5:$D$6)</f>
        <v>601.78678926860312</v>
      </c>
      <c r="AQ33" s="9">
        <f>($AK$3+(K33+AC33)*12*7.57%)*SUM(Fasering!$D$5:$D$7)</f>
        <v>1072.4423381908712</v>
      </c>
      <c r="AR33" s="9">
        <f>($AK$3+(L33+AD33)*12*7.57%)*SUM(Fasering!$D$5:$D$8)</f>
        <v>1634.5150322394165</v>
      </c>
      <c r="AS33" s="9">
        <f>($AK$3+(M33+AE33)*12*7.57%)*SUM(Fasering!$D$5:$D$9)</f>
        <v>2288.0048714142395</v>
      </c>
      <c r="AT33" s="9">
        <f>($AK$3+(N33+AF33)*12*7.57%)*SUM(Fasering!$D$5:$D$10)</f>
        <v>3031.1347735146528</v>
      </c>
      <c r="AU33" s="86">
        <f>($AK$3+(O33+AG33)*12*7.57%)*SUM(Fasering!$D$5:$D$11)</f>
        <v>3867.253396110601</v>
      </c>
    </row>
    <row r="34" spans="1:47" ht="15" x14ac:dyDescent="0.3">
      <c r="A34" s="32">
        <f t="shared" si="8"/>
        <v>24</v>
      </c>
      <c r="B34" s="129">
        <v>37839.919999999998</v>
      </c>
      <c r="C34" s="130"/>
      <c r="D34" s="129">
        <f t="shared" si="0"/>
        <v>50928.748328000001</v>
      </c>
      <c r="E34" s="131">
        <f t="shared" si="1"/>
        <v>1262.4906935317142</v>
      </c>
      <c r="F34" s="129">
        <f t="shared" si="2"/>
        <v>4244.0623606666668</v>
      </c>
      <c r="G34" s="131">
        <f t="shared" si="3"/>
        <v>105.20755779430952</v>
      </c>
      <c r="H34" s="45">
        <f>'L4'!$H$10</f>
        <v>1707.89</v>
      </c>
      <c r="I34" s="45">
        <f>GEW!$E$12+($F34-GEW!$E$12)*SUM(Fasering!$D$5)</f>
        <v>1821.9627753333334</v>
      </c>
      <c r="J34" s="45">
        <f>GEW!$E$12+($F34-GEW!$E$12)*SUM(Fasering!$D$5:$D$6)</f>
        <v>2448.2297877884239</v>
      </c>
      <c r="K34" s="45">
        <f>GEW!$E$12+($F34-GEW!$E$12)*SUM(Fasering!$D$5:$D$7)</f>
        <v>2807.5578571202841</v>
      </c>
      <c r="L34" s="45">
        <f>GEW!$E$12+($F34-GEW!$E$12)*SUM(Fasering!$D$5:$D$8)</f>
        <v>3166.8859264521448</v>
      </c>
      <c r="M34" s="45">
        <f>GEW!$E$12+($F34-GEW!$E$12)*SUM(Fasering!$D$5:$D$9)</f>
        <v>3526.2139957840054</v>
      </c>
      <c r="N34" s="45">
        <f>GEW!$E$12+($F34-GEW!$E$12)*SUM(Fasering!$D$5:$D$10)</f>
        <v>3884.7342913348066</v>
      </c>
      <c r="O34" s="75">
        <f>GEW!$E$12+($F34-GEW!$E$12)*SUM(Fasering!$D$5:$D$11)</f>
        <v>4244.0623606666668</v>
      </c>
      <c r="P34" s="129">
        <f t="shared" si="4"/>
        <v>0</v>
      </c>
      <c r="Q34" s="131">
        <f t="shared" si="5"/>
        <v>0</v>
      </c>
      <c r="R34" s="45">
        <f>$P34*SUM(Fasering!$D$5)</f>
        <v>0</v>
      </c>
      <c r="S34" s="45">
        <f>$P34*SUM(Fasering!$D$5:$D$6)</f>
        <v>0</v>
      </c>
      <c r="T34" s="45">
        <f>$P34*SUM(Fasering!$D$5:$D$7)</f>
        <v>0</v>
      </c>
      <c r="U34" s="45">
        <f>$P34*SUM(Fasering!$D$5:$D$8)</f>
        <v>0</v>
      </c>
      <c r="V34" s="45">
        <f>$P34*SUM(Fasering!$D$5:$D$9)</f>
        <v>0</v>
      </c>
      <c r="W34" s="45">
        <f>$P34*SUM(Fasering!$D$5:$D$10)</f>
        <v>0</v>
      </c>
      <c r="X34" s="75">
        <f>$P34*SUM(Fasering!$D$5:$D$11)</f>
        <v>0</v>
      </c>
      <c r="Y34" s="129">
        <f t="shared" si="6"/>
        <v>0</v>
      </c>
      <c r="Z34" s="131">
        <f t="shared" si="7"/>
        <v>0</v>
      </c>
      <c r="AA34" s="74">
        <f>$Y34*SUM(Fasering!$D$5)</f>
        <v>0</v>
      </c>
      <c r="AB34" s="45">
        <f>$Y34*SUM(Fasering!$D$5:$D$6)</f>
        <v>0</v>
      </c>
      <c r="AC34" s="45">
        <f>$Y34*SUM(Fasering!$D$5:$D$7)</f>
        <v>0</v>
      </c>
      <c r="AD34" s="45">
        <f>$Y34*SUM(Fasering!$D$5:$D$8)</f>
        <v>0</v>
      </c>
      <c r="AE34" s="45">
        <f>$Y34*SUM(Fasering!$D$5:$D$9)</f>
        <v>0</v>
      </c>
      <c r="AF34" s="45">
        <f>$Y34*SUM(Fasering!$D$5:$D$10)</f>
        <v>0</v>
      </c>
      <c r="AG34" s="75">
        <f>$Y34*SUM(Fasering!$D$5:$D$11)</f>
        <v>0</v>
      </c>
      <c r="AH34" s="5">
        <f>($AK$3+(I34+R34)*12*7.57%)*SUM(Fasering!$D$5)</f>
        <v>0</v>
      </c>
      <c r="AI34" s="9">
        <f>($AK$3+(J34+S34)*12*7.57%)*SUM(Fasering!$D$5:$D$6)</f>
        <v>610.03757810652758</v>
      </c>
      <c r="AJ34" s="9">
        <f>($AK$3+(K34+T34)*12*7.57%)*SUM(Fasering!$D$5:$D$7)</f>
        <v>1092.8772823138281</v>
      </c>
      <c r="AK34" s="9">
        <f>($AK$3+(L34+U34)*12*7.57%)*SUM(Fasering!$D$5:$D$8)</f>
        <v>1672.5664933992587</v>
      </c>
      <c r="AL34" s="9">
        <f>($AK$3+(M34+V34)*12*7.57%)*SUM(Fasering!$D$5:$D$9)</f>
        <v>2349.1052113628193</v>
      </c>
      <c r="AM34" s="9">
        <f>($AK$3+(N34+W34)*12*7.57%)*SUM(Fasering!$D$5:$D$10)</f>
        <v>3120.646235555153</v>
      </c>
      <c r="AN34" s="86">
        <f>($AK$3+(O34+X34)*12*7.57%)*SUM(Fasering!$D$5:$D$11)</f>
        <v>3990.6662484296003</v>
      </c>
      <c r="AO34" s="5">
        <f>($AK$3+(I34+AA34)*12*7.57%)*SUM(Fasering!$D$5)</f>
        <v>0</v>
      </c>
      <c r="AP34" s="9">
        <f>($AK$3+(J34+AB34)*12*7.57%)*SUM(Fasering!$D$5:$D$6)</f>
        <v>610.03757810652758</v>
      </c>
      <c r="AQ34" s="9">
        <f>($AK$3+(K34+AC34)*12*7.57%)*SUM(Fasering!$D$5:$D$7)</f>
        <v>1092.8772823138281</v>
      </c>
      <c r="AR34" s="9">
        <f>($AK$3+(L34+AD34)*12*7.57%)*SUM(Fasering!$D$5:$D$8)</f>
        <v>1672.5664933992587</v>
      </c>
      <c r="AS34" s="9">
        <f>($AK$3+(M34+AE34)*12*7.57%)*SUM(Fasering!$D$5:$D$9)</f>
        <v>2349.1052113628193</v>
      </c>
      <c r="AT34" s="9">
        <f>($AK$3+(N34+AF34)*12*7.57%)*SUM(Fasering!$D$5:$D$10)</f>
        <v>3120.646235555153</v>
      </c>
      <c r="AU34" s="86">
        <f>($AK$3+(O34+AG34)*12*7.57%)*SUM(Fasering!$D$5:$D$11)</f>
        <v>3990.6662484296003</v>
      </c>
    </row>
    <row r="35" spans="1:47" ht="15" x14ac:dyDescent="0.3">
      <c r="A35" s="32">
        <f t="shared" si="8"/>
        <v>25</v>
      </c>
      <c r="B35" s="129">
        <v>37853.1</v>
      </c>
      <c r="C35" s="130"/>
      <c r="D35" s="129">
        <f t="shared" si="0"/>
        <v>50946.487290000005</v>
      </c>
      <c r="E35" s="131">
        <f t="shared" si="1"/>
        <v>1262.9304309133142</v>
      </c>
      <c r="F35" s="129">
        <f t="shared" si="2"/>
        <v>4245.5406075000001</v>
      </c>
      <c r="G35" s="131">
        <f t="shared" si="3"/>
        <v>105.24420257610952</v>
      </c>
      <c r="H35" s="45">
        <f>'L4'!$H$10</f>
        <v>1707.89</v>
      </c>
      <c r="I35" s="45">
        <f>GEW!$E$12+($F35-GEW!$E$12)*SUM(Fasering!$D$5)</f>
        <v>1821.9627753333334</v>
      </c>
      <c r="J35" s="45">
        <f>GEW!$E$12+($F35-GEW!$E$12)*SUM(Fasering!$D$5:$D$6)</f>
        <v>2448.612008748119</v>
      </c>
      <c r="K35" s="45">
        <f>GEW!$E$12+($F35-GEW!$E$12)*SUM(Fasering!$D$5:$D$7)</f>
        <v>2808.1593818542065</v>
      </c>
      <c r="L35" s="45">
        <f>GEW!$E$12+($F35-GEW!$E$12)*SUM(Fasering!$D$5:$D$8)</f>
        <v>3167.7067549602943</v>
      </c>
      <c r="M35" s="45">
        <f>GEW!$E$12+($F35-GEW!$E$12)*SUM(Fasering!$D$5:$D$9)</f>
        <v>3527.2541280663818</v>
      </c>
      <c r="N35" s="45">
        <f>GEW!$E$12+($F35-GEW!$E$12)*SUM(Fasering!$D$5:$D$10)</f>
        <v>3885.9932343939126</v>
      </c>
      <c r="O35" s="75">
        <f>GEW!$E$12+($F35-GEW!$E$12)*SUM(Fasering!$D$5:$D$11)</f>
        <v>4245.5406075000001</v>
      </c>
      <c r="P35" s="129">
        <f t="shared" si="4"/>
        <v>0</v>
      </c>
      <c r="Q35" s="131">
        <f t="shared" si="5"/>
        <v>0</v>
      </c>
      <c r="R35" s="45">
        <f>$P35*SUM(Fasering!$D$5)</f>
        <v>0</v>
      </c>
      <c r="S35" s="45">
        <f>$P35*SUM(Fasering!$D$5:$D$6)</f>
        <v>0</v>
      </c>
      <c r="T35" s="45">
        <f>$P35*SUM(Fasering!$D$5:$D$7)</f>
        <v>0</v>
      </c>
      <c r="U35" s="45">
        <f>$P35*SUM(Fasering!$D$5:$D$8)</f>
        <v>0</v>
      </c>
      <c r="V35" s="45">
        <f>$P35*SUM(Fasering!$D$5:$D$9)</f>
        <v>0</v>
      </c>
      <c r="W35" s="45">
        <f>$P35*SUM(Fasering!$D$5:$D$10)</f>
        <v>0</v>
      </c>
      <c r="X35" s="75">
        <f>$P35*SUM(Fasering!$D$5:$D$11)</f>
        <v>0</v>
      </c>
      <c r="Y35" s="129">
        <f t="shared" si="6"/>
        <v>0</v>
      </c>
      <c r="Z35" s="131">
        <f t="shared" si="7"/>
        <v>0</v>
      </c>
      <c r="AA35" s="74">
        <f>$Y35*SUM(Fasering!$D$5)</f>
        <v>0</v>
      </c>
      <c r="AB35" s="45">
        <f>$Y35*SUM(Fasering!$D$5:$D$6)</f>
        <v>0</v>
      </c>
      <c r="AC35" s="45">
        <f>$Y35*SUM(Fasering!$D$5:$D$7)</f>
        <v>0</v>
      </c>
      <c r="AD35" s="45">
        <f>$Y35*SUM(Fasering!$D$5:$D$8)</f>
        <v>0</v>
      </c>
      <c r="AE35" s="45">
        <f>$Y35*SUM(Fasering!$D$5:$D$9)</f>
        <v>0</v>
      </c>
      <c r="AF35" s="45">
        <f>$Y35*SUM(Fasering!$D$5:$D$10)</f>
        <v>0</v>
      </c>
      <c r="AG35" s="75">
        <f>$Y35*SUM(Fasering!$D$5:$D$11)</f>
        <v>0</v>
      </c>
      <c r="AH35" s="5">
        <f>($AK$3+(I35+R35)*12*7.57%)*SUM(Fasering!$D$5)</f>
        <v>0</v>
      </c>
      <c r="AI35" s="9">
        <f>($AK$3+(J35+S35)*12*7.57%)*SUM(Fasering!$D$5:$D$6)</f>
        <v>610.12735388204464</v>
      </c>
      <c r="AJ35" s="9">
        <f>($AK$3+(K35+T35)*12*7.57%)*SUM(Fasering!$D$5:$D$7)</f>
        <v>1093.099632320879</v>
      </c>
      <c r="AK35" s="9">
        <f>($AK$3+(L35+U35)*12*7.57%)*SUM(Fasering!$D$5:$D$8)</f>
        <v>1672.9805264695856</v>
      </c>
      <c r="AL35" s="9">
        <f>($AK$3+(M35+V35)*12*7.57%)*SUM(Fasering!$D$5:$D$9)</f>
        <v>2349.7700363281638</v>
      </c>
      <c r="AM35" s="9">
        <f>($AK$3+(N35+W35)*12*7.57%)*SUM(Fasering!$D$5:$D$10)</f>
        <v>3121.620198297408</v>
      </c>
      <c r="AN35" s="86">
        <f>($AK$3+(O35+X35)*12*7.57%)*SUM(Fasering!$D$5:$D$11)</f>
        <v>3992.0090878530004</v>
      </c>
      <c r="AO35" s="5">
        <f>($AK$3+(I35+AA35)*12*7.57%)*SUM(Fasering!$D$5)</f>
        <v>0</v>
      </c>
      <c r="AP35" s="9">
        <f>($AK$3+(J35+AB35)*12*7.57%)*SUM(Fasering!$D$5:$D$6)</f>
        <v>610.12735388204464</v>
      </c>
      <c r="AQ35" s="9">
        <f>($AK$3+(K35+AC35)*12*7.57%)*SUM(Fasering!$D$5:$D$7)</f>
        <v>1093.099632320879</v>
      </c>
      <c r="AR35" s="9">
        <f>($AK$3+(L35+AD35)*12*7.57%)*SUM(Fasering!$D$5:$D$8)</f>
        <v>1672.9805264695856</v>
      </c>
      <c r="AS35" s="9">
        <f>($AK$3+(M35+AE35)*12*7.57%)*SUM(Fasering!$D$5:$D$9)</f>
        <v>2349.7700363281638</v>
      </c>
      <c r="AT35" s="9">
        <f>($AK$3+(N35+AF35)*12*7.57%)*SUM(Fasering!$D$5:$D$10)</f>
        <v>3121.620198297408</v>
      </c>
      <c r="AU35" s="86">
        <f>($AK$3+(O35+AG35)*12*7.57%)*SUM(Fasering!$D$5:$D$11)</f>
        <v>3992.0090878530004</v>
      </c>
    </row>
    <row r="36" spans="1:47" ht="15" x14ac:dyDescent="0.3">
      <c r="A36" s="32">
        <f t="shared" si="8"/>
        <v>26</v>
      </c>
      <c r="B36" s="129">
        <v>37853.1</v>
      </c>
      <c r="C36" s="130"/>
      <c r="D36" s="129">
        <f t="shared" si="0"/>
        <v>50946.487290000005</v>
      </c>
      <c r="E36" s="131">
        <f t="shared" si="1"/>
        <v>1262.9304309133142</v>
      </c>
      <c r="F36" s="129">
        <f t="shared" si="2"/>
        <v>4245.5406075000001</v>
      </c>
      <c r="G36" s="131">
        <f t="shared" si="3"/>
        <v>105.24420257610952</v>
      </c>
      <c r="H36" s="45">
        <f>'L4'!$H$10</f>
        <v>1707.89</v>
      </c>
      <c r="I36" s="45">
        <f>GEW!$E$12+($F36-GEW!$E$12)*SUM(Fasering!$D$5)</f>
        <v>1821.9627753333334</v>
      </c>
      <c r="J36" s="45">
        <f>GEW!$E$12+($F36-GEW!$E$12)*SUM(Fasering!$D$5:$D$6)</f>
        <v>2448.612008748119</v>
      </c>
      <c r="K36" s="45">
        <f>GEW!$E$12+($F36-GEW!$E$12)*SUM(Fasering!$D$5:$D$7)</f>
        <v>2808.1593818542065</v>
      </c>
      <c r="L36" s="45">
        <f>GEW!$E$12+($F36-GEW!$E$12)*SUM(Fasering!$D$5:$D$8)</f>
        <v>3167.7067549602943</v>
      </c>
      <c r="M36" s="45">
        <f>GEW!$E$12+($F36-GEW!$E$12)*SUM(Fasering!$D$5:$D$9)</f>
        <v>3527.2541280663818</v>
      </c>
      <c r="N36" s="45">
        <f>GEW!$E$12+($F36-GEW!$E$12)*SUM(Fasering!$D$5:$D$10)</f>
        <v>3885.9932343939126</v>
      </c>
      <c r="O36" s="75">
        <f>GEW!$E$12+($F36-GEW!$E$12)*SUM(Fasering!$D$5:$D$11)</f>
        <v>4245.5406075000001</v>
      </c>
      <c r="P36" s="129">
        <f t="shared" si="4"/>
        <v>0</v>
      </c>
      <c r="Q36" s="131">
        <f t="shared" si="5"/>
        <v>0</v>
      </c>
      <c r="R36" s="45">
        <f>$P36*SUM(Fasering!$D$5)</f>
        <v>0</v>
      </c>
      <c r="S36" s="45">
        <f>$P36*SUM(Fasering!$D$5:$D$6)</f>
        <v>0</v>
      </c>
      <c r="T36" s="45">
        <f>$P36*SUM(Fasering!$D$5:$D$7)</f>
        <v>0</v>
      </c>
      <c r="U36" s="45">
        <f>$P36*SUM(Fasering!$D$5:$D$8)</f>
        <v>0</v>
      </c>
      <c r="V36" s="45">
        <f>$P36*SUM(Fasering!$D$5:$D$9)</f>
        <v>0</v>
      </c>
      <c r="W36" s="45">
        <f>$P36*SUM(Fasering!$D$5:$D$10)</f>
        <v>0</v>
      </c>
      <c r="X36" s="75">
        <f>$P36*SUM(Fasering!$D$5:$D$11)</f>
        <v>0</v>
      </c>
      <c r="Y36" s="129">
        <f t="shared" si="6"/>
        <v>0</v>
      </c>
      <c r="Z36" s="131">
        <f t="shared" si="7"/>
        <v>0</v>
      </c>
      <c r="AA36" s="74">
        <f>$Y36*SUM(Fasering!$D$5)</f>
        <v>0</v>
      </c>
      <c r="AB36" s="45">
        <f>$Y36*SUM(Fasering!$D$5:$D$6)</f>
        <v>0</v>
      </c>
      <c r="AC36" s="45">
        <f>$Y36*SUM(Fasering!$D$5:$D$7)</f>
        <v>0</v>
      </c>
      <c r="AD36" s="45">
        <f>$Y36*SUM(Fasering!$D$5:$D$8)</f>
        <v>0</v>
      </c>
      <c r="AE36" s="45">
        <f>$Y36*SUM(Fasering!$D$5:$D$9)</f>
        <v>0</v>
      </c>
      <c r="AF36" s="45">
        <f>$Y36*SUM(Fasering!$D$5:$D$10)</f>
        <v>0</v>
      </c>
      <c r="AG36" s="75">
        <f>$Y36*SUM(Fasering!$D$5:$D$11)</f>
        <v>0</v>
      </c>
      <c r="AH36" s="5">
        <f>($AK$3+(I36+R36)*12*7.57%)*SUM(Fasering!$D$5)</f>
        <v>0</v>
      </c>
      <c r="AI36" s="9">
        <f>($AK$3+(J36+S36)*12*7.57%)*SUM(Fasering!$D$5:$D$6)</f>
        <v>610.12735388204464</v>
      </c>
      <c r="AJ36" s="9">
        <f>($AK$3+(K36+T36)*12*7.57%)*SUM(Fasering!$D$5:$D$7)</f>
        <v>1093.099632320879</v>
      </c>
      <c r="AK36" s="9">
        <f>($AK$3+(L36+U36)*12*7.57%)*SUM(Fasering!$D$5:$D$8)</f>
        <v>1672.9805264695856</v>
      </c>
      <c r="AL36" s="9">
        <f>($AK$3+(M36+V36)*12*7.57%)*SUM(Fasering!$D$5:$D$9)</f>
        <v>2349.7700363281638</v>
      </c>
      <c r="AM36" s="9">
        <f>($AK$3+(N36+W36)*12*7.57%)*SUM(Fasering!$D$5:$D$10)</f>
        <v>3121.620198297408</v>
      </c>
      <c r="AN36" s="86">
        <f>($AK$3+(O36+X36)*12*7.57%)*SUM(Fasering!$D$5:$D$11)</f>
        <v>3992.0090878530004</v>
      </c>
      <c r="AO36" s="5">
        <f>($AK$3+(I36+AA36)*12*7.57%)*SUM(Fasering!$D$5)</f>
        <v>0</v>
      </c>
      <c r="AP36" s="9">
        <f>($AK$3+(J36+AB36)*12*7.57%)*SUM(Fasering!$D$5:$D$6)</f>
        <v>610.12735388204464</v>
      </c>
      <c r="AQ36" s="9">
        <f>($AK$3+(K36+AC36)*12*7.57%)*SUM(Fasering!$D$5:$D$7)</f>
        <v>1093.099632320879</v>
      </c>
      <c r="AR36" s="9">
        <f>($AK$3+(L36+AD36)*12*7.57%)*SUM(Fasering!$D$5:$D$8)</f>
        <v>1672.9805264695856</v>
      </c>
      <c r="AS36" s="9">
        <f>($AK$3+(M36+AE36)*12*7.57%)*SUM(Fasering!$D$5:$D$9)</f>
        <v>2349.7700363281638</v>
      </c>
      <c r="AT36" s="9">
        <f>($AK$3+(N36+AF36)*12*7.57%)*SUM(Fasering!$D$5:$D$10)</f>
        <v>3121.620198297408</v>
      </c>
      <c r="AU36" s="86">
        <f>($AK$3+(O36+AG36)*12*7.57%)*SUM(Fasering!$D$5:$D$11)</f>
        <v>3992.0090878530004</v>
      </c>
    </row>
    <row r="37" spans="1:47" ht="15" x14ac:dyDescent="0.3">
      <c r="A37" s="32">
        <f t="shared" si="8"/>
        <v>27</v>
      </c>
      <c r="B37" s="129">
        <v>37866.239999999998</v>
      </c>
      <c r="C37" s="130"/>
      <c r="D37" s="129">
        <f t="shared" si="0"/>
        <v>50964.172416000001</v>
      </c>
      <c r="E37" s="131">
        <f t="shared" si="1"/>
        <v>1263.368833735334</v>
      </c>
      <c r="F37" s="129">
        <f t="shared" si="2"/>
        <v>4247.0143680000001</v>
      </c>
      <c r="G37" s="131">
        <f t="shared" si="3"/>
        <v>105.28073614461117</v>
      </c>
      <c r="H37" s="45">
        <f>'L4'!$H$10</f>
        <v>1707.89</v>
      </c>
      <c r="I37" s="45">
        <f>GEW!$E$12+($F37-GEW!$E$12)*SUM(Fasering!$D$5)</f>
        <v>1821.9627753333334</v>
      </c>
      <c r="J37" s="45">
        <f>GEW!$E$12+($F37-GEW!$E$12)*SUM(Fasering!$D$5:$D$6)</f>
        <v>2448.9930697049012</v>
      </c>
      <c r="K37" s="45">
        <f>GEW!$E$12+($F37-GEW!$E$12)*SUM(Fasering!$D$5:$D$7)</f>
        <v>2808.7590810198922</v>
      </c>
      <c r="L37" s="45">
        <f>GEW!$E$12+($F37-GEW!$E$12)*SUM(Fasering!$D$5:$D$8)</f>
        <v>3168.5250923348831</v>
      </c>
      <c r="M37" s="45">
        <f>GEW!$E$12+($F37-GEW!$E$12)*SUM(Fasering!$D$5:$D$9)</f>
        <v>3528.2911036498735</v>
      </c>
      <c r="N37" s="45">
        <f>GEW!$E$12+($F37-GEW!$E$12)*SUM(Fasering!$D$5:$D$10)</f>
        <v>3887.2483566850096</v>
      </c>
      <c r="O37" s="75">
        <f>GEW!$E$12+($F37-GEW!$E$12)*SUM(Fasering!$D$5:$D$11)</f>
        <v>4247.0143680000001</v>
      </c>
      <c r="P37" s="129">
        <f t="shared" si="4"/>
        <v>0</v>
      </c>
      <c r="Q37" s="131">
        <f t="shared" si="5"/>
        <v>0</v>
      </c>
      <c r="R37" s="45">
        <f>$P37*SUM(Fasering!$D$5)</f>
        <v>0</v>
      </c>
      <c r="S37" s="45">
        <f>$P37*SUM(Fasering!$D$5:$D$6)</f>
        <v>0</v>
      </c>
      <c r="T37" s="45">
        <f>$P37*SUM(Fasering!$D$5:$D$7)</f>
        <v>0</v>
      </c>
      <c r="U37" s="45">
        <f>$P37*SUM(Fasering!$D$5:$D$8)</f>
        <v>0</v>
      </c>
      <c r="V37" s="45">
        <f>$P37*SUM(Fasering!$D$5:$D$9)</f>
        <v>0</v>
      </c>
      <c r="W37" s="45">
        <f>$P37*SUM(Fasering!$D$5:$D$10)</f>
        <v>0</v>
      </c>
      <c r="X37" s="75">
        <f>$P37*SUM(Fasering!$D$5:$D$11)</f>
        <v>0</v>
      </c>
      <c r="Y37" s="129">
        <f t="shared" si="6"/>
        <v>0</v>
      </c>
      <c r="Z37" s="131">
        <f t="shared" si="7"/>
        <v>0</v>
      </c>
      <c r="AA37" s="74">
        <f>$Y37*SUM(Fasering!$D$5)</f>
        <v>0</v>
      </c>
      <c r="AB37" s="45">
        <f>$Y37*SUM(Fasering!$D$5:$D$6)</f>
        <v>0</v>
      </c>
      <c r="AC37" s="45">
        <f>$Y37*SUM(Fasering!$D$5:$D$7)</f>
        <v>0</v>
      </c>
      <c r="AD37" s="45">
        <f>$Y37*SUM(Fasering!$D$5:$D$8)</f>
        <v>0</v>
      </c>
      <c r="AE37" s="45">
        <f>$Y37*SUM(Fasering!$D$5:$D$9)</f>
        <v>0</v>
      </c>
      <c r="AF37" s="45">
        <f>$Y37*SUM(Fasering!$D$5:$D$10)</f>
        <v>0</v>
      </c>
      <c r="AG37" s="75">
        <f>$Y37*SUM(Fasering!$D$5:$D$11)</f>
        <v>0</v>
      </c>
      <c r="AH37" s="5">
        <f>($AK$3+(I37+R37)*12*7.57%)*SUM(Fasering!$D$5)</f>
        <v>0</v>
      </c>
      <c r="AI37" s="9">
        <f>($AK$3+(J37+S37)*12*7.57%)*SUM(Fasering!$D$5:$D$6)</f>
        <v>610.21685719693801</v>
      </c>
      <c r="AJ37" s="9">
        <f>($AK$3+(K37+T37)*12*7.57%)*SUM(Fasering!$D$5:$D$7)</f>
        <v>1093.3213075175895</v>
      </c>
      <c r="AK37" s="9">
        <f>($AK$3+(L37+U37)*12*7.57%)*SUM(Fasering!$D$5:$D$8)</f>
        <v>1673.3933029903815</v>
      </c>
      <c r="AL37" s="9">
        <f>($AK$3+(M37+V37)*12*7.57%)*SUM(Fasering!$D$5:$D$9)</f>
        <v>2350.4328436153137</v>
      </c>
      <c r="AM37" s="9">
        <f>($AK$3+(N37+W37)*12*7.57%)*SUM(Fasering!$D$5:$D$10)</f>
        <v>3122.591205158807</v>
      </c>
      <c r="AN37" s="86">
        <f>($AK$3+(O37+X37)*12*7.57%)*SUM(Fasering!$D$5:$D$11)</f>
        <v>3993.3478518912002</v>
      </c>
      <c r="AO37" s="5">
        <f>($AK$3+(I37+AA37)*12*7.57%)*SUM(Fasering!$D$5)</f>
        <v>0</v>
      </c>
      <c r="AP37" s="9">
        <f>($AK$3+(J37+AB37)*12*7.57%)*SUM(Fasering!$D$5:$D$6)</f>
        <v>610.21685719693801</v>
      </c>
      <c r="AQ37" s="9">
        <f>($AK$3+(K37+AC37)*12*7.57%)*SUM(Fasering!$D$5:$D$7)</f>
        <v>1093.3213075175895</v>
      </c>
      <c r="AR37" s="9">
        <f>($AK$3+(L37+AD37)*12*7.57%)*SUM(Fasering!$D$5:$D$8)</f>
        <v>1673.3933029903815</v>
      </c>
      <c r="AS37" s="9">
        <f>($AK$3+(M37+AE37)*12*7.57%)*SUM(Fasering!$D$5:$D$9)</f>
        <v>2350.4328436153137</v>
      </c>
      <c r="AT37" s="9">
        <f>($AK$3+(N37+AF37)*12*7.57%)*SUM(Fasering!$D$5:$D$10)</f>
        <v>3122.591205158807</v>
      </c>
      <c r="AU37" s="86">
        <f>($AK$3+(O37+AG37)*12*7.57%)*SUM(Fasering!$D$5:$D$11)</f>
        <v>3993.3478518912002</v>
      </c>
    </row>
    <row r="38" spans="1:47" ht="15" x14ac:dyDescent="0.3">
      <c r="A38" s="35"/>
      <c r="B38" s="132"/>
      <c r="C38" s="133"/>
      <c r="D38" s="132"/>
      <c r="E38" s="133"/>
      <c r="F38" s="132"/>
      <c r="G38" s="133"/>
      <c r="H38" s="46"/>
      <c r="I38" s="46"/>
      <c r="J38" s="46"/>
      <c r="K38" s="46"/>
      <c r="L38" s="46"/>
      <c r="M38" s="46"/>
      <c r="N38" s="46"/>
      <c r="O38" s="73"/>
      <c r="P38" s="132"/>
      <c r="Q38" s="133"/>
      <c r="R38" s="46"/>
      <c r="S38" s="46"/>
      <c r="T38" s="46"/>
      <c r="U38" s="46"/>
      <c r="V38" s="46"/>
      <c r="W38" s="46"/>
      <c r="X38" s="73"/>
      <c r="Y38" s="132"/>
      <c r="Z38" s="133"/>
      <c r="AA38" s="72"/>
      <c r="AB38" s="46"/>
      <c r="AC38" s="46"/>
      <c r="AD38" s="46"/>
      <c r="AE38" s="46"/>
      <c r="AF38" s="46"/>
      <c r="AG38" s="73"/>
      <c r="AH38" s="87"/>
      <c r="AI38" s="88"/>
      <c r="AJ38" s="88"/>
      <c r="AK38" s="88"/>
      <c r="AL38" s="88"/>
      <c r="AM38" s="88"/>
      <c r="AN38" s="89"/>
      <c r="AO38" s="87"/>
      <c r="AP38" s="88"/>
      <c r="AQ38" s="88"/>
      <c r="AR38" s="88"/>
      <c r="AS38" s="88"/>
      <c r="AT38" s="88"/>
      <c r="AU38" s="89"/>
    </row>
    <row r="39" spans="1:47" ht="15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</sheetData>
  <mergeCells count="169">
    <mergeCell ref="AH6:AN6"/>
    <mergeCell ref="AO6:AU6"/>
    <mergeCell ref="AA6:AG6"/>
    <mergeCell ref="B7:C7"/>
    <mergeCell ref="D7:E7"/>
    <mergeCell ref="F7:G7"/>
    <mergeCell ref="P7:Q7"/>
    <mergeCell ref="Y7:Z7"/>
    <mergeCell ref="B6:E6"/>
    <mergeCell ref="F6:G6"/>
    <mergeCell ref="P6:Q6"/>
    <mergeCell ref="R6:X6"/>
    <mergeCell ref="Y6:Z6"/>
    <mergeCell ref="H6:O6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8:C38"/>
    <mergeCell ref="D38:E38"/>
    <mergeCell ref="F38:G38"/>
    <mergeCell ref="P38:Q38"/>
    <mergeCell ref="Y38:Z38"/>
    <mergeCell ref="B36:C36"/>
    <mergeCell ref="D36:E36"/>
    <mergeCell ref="F36:G36"/>
    <mergeCell ref="P36:Q36"/>
    <mergeCell ref="Y36:Z36"/>
    <mergeCell ref="B37:C37"/>
    <mergeCell ref="D37:E37"/>
    <mergeCell ref="F37:G37"/>
    <mergeCell ref="P37:Q37"/>
    <mergeCell ref="Y37:Z37"/>
  </mergeCells>
  <pageMargins left="0.74803149606299213" right="0.74803149606299213" top="0.98425196850393704" bottom="0.98425196850393704" header="0.51181102362204722" footer="0.51181102362204722"/>
  <pageSetup paperSize="9" scale="71" orientation="landscape" r:id="rId1"/>
  <headerFooter alignWithMargins="0"/>
  <colBreaks count="3" manualBreakCount="3">
    <brk id="15" max="37" man="1"/>
    <brk id="24" max="1048575" man="1"/>
    <brk id="33" max="3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zoomScale="80" zoomScaleNormal="80" workbookViewId="0"/>
  </sheetViews>
  <sheetFormatPr defaultRowHeight="15" x14ac:dyDescent="0.3"/>
  <cols>
    <col min="1" max="1" width="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25" style="23" customWidth="1"/>
    <col min="16" max="17" width="7.75" style="23" customWidth="1"/>
    <col min="18" max="24" width="11.25" style="23" customWidth="1"/>
    <col min="25" max="26" width="7.75" style="23" customWidth="1"/>
    <col min="27" max="33" width="11.25" style="23" customWidth="1"/>
    <col min="34" max="43" width="11.25" customWidth="1"/>
    <col min="44" max="44" width="11.25" style="23" customWidth="1"/>
    <col min="45" max="47" width="11.25" customWidth="1"/>
  </cols>
  <sheetData>
    <row r="1" spans="1:47" ht="16.5" x14ac:dyDescent="0.3">
      <c r="A1" s="21" t="s">
        <v>45</v>
      </c>
      <c r="B1" s="21" t="s">
        <v>19</v>
      </c>
      <c r="C1" s="21" t="s">
        <v>127</v>
      </c>
      <c r="D1" s="21"/>
      <c r="E1" s="21"/>
      <c r="G1" s="21"/>
      <c r="H1" s="21"/>
      <c r="I1" s="21"/>
      <c r="J1" s="21"/>
      <c r="K1" s="21"/>
      <c r="L1" s="104">
        <f>D8</f>
        <v>43374</v>
      </c>
      <c r="O1" s="24" t="s">
        <v>46</v>
      </c>
      <c r="AR1"/>
    </row>
    <row r="2" spans="1:47" ht="16.5" x14ac:dyDescent="0.3">
      <c r="A2" s="21"/>
      <c r="B2" s="21"/>
      <c r="C2"/>
      <c r="D2"/>
      <c r="E2"/>
      <c r="F2"/>
      <c r="G2"/>
      <c r="H2"/>
      <c r="I2"/>
      <c r="J2"/>
      <c r="K2"/>
      <c r="L2"/>
      <c r="M2"/>
      <c r="AH2" s="80" t="str">
        <f>'L4'!$AH$2</f>
        <v>Berekening eindejaarspremie 2018:</v>
      </c>
      <c r="AR2"/>
    </row>
    <row r="3" spans="1:47" ht="16.5" x14ac:dyDescent="0.3">
      <c r="A3" s="21"/>
      <c r="B3" s="21"/>
      <c r="C3"/>
      <c r="D3"/>
      <c r="E3"/>
      <c r="F3"/>
      <c r="G3"/>
      <c r="H3"/>
      <c r="I3"/>
      <c r="J3"/>
      <c r="K3"/>
      <c r="L3"/>
      <c r="M3"/>
      <c r="N3" s="23" t="s">
        <v>21</v>
      </c>
      <c r="O3" s="25">
        <f>'L4'!O3</f>
        <v>1.3459000000000001</v>
      </c>
      <c r="AH3" s="81" t="s">
        <v>94</v>
      </c>
      <c r="AK3" s="82">
        <f>'L4'!$AK$3</f>
        <v>135.36000000000001</v>
      </c>
      <c r="AR3"/>
    </row>
    <row r="4" spans="1:47" x14ac:dyDescent="0.3">
      <c r="A4" s="24"/>
      <c r="C4"/>
      <c r="D4"/>
      <c r="E4"/>
      <c r="F4"/>
      <c r="G4"/>
      <c r="H4"/>
      <c r="I4"/>
      <c r="J4"/>
      <c r="K4"/>
      <c r="L4"/>
      <c r="M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 s="81" t="s">
        <v>49</v>
      </c>
      <c r="AR4"/>
    </row>
    <row r="5" spans="1:47" ht="17.25" x14ac:dyDescent="0.35">
      <c r="A5" s="21"/>
      <c r="B5" s="21"/>
      <c r="C5" s="21"/>
      <c r="D5" s="21"/>
      <c r="E5" s="26"/>
      <c r="F5" s="27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47" x14ac:dyDescent="0.3">
      <c r="A6" s="28"/>
      <c r="B6" s="138" t="s">
        <v>22</v>
      </c>
      <c r="C6" s="153"/>
      <c r="D6" s="153"/>
      <c r="E6" s="139"/>
      <c r="F6" s="138" t="s">
        <v>23</v>
      </c>
      <c r="G6" s="139"/>
      <c r="H6" s="150" t="s">
        <v>38</v>
      </c>
      <c r="I6" s="151"/>
      <c r="J6" s="151"/>
      <c r="K6" s="151"/>
      <c r="L6" s="151"/>
      <c r="M6" s="151"/>
      <c r="N6" s="151"/>
      <c r="O6" s="152"/>
      <c r="P6" s="138" t="s">
        <v>24</v>
      </c>
      <c r="Q6" s="141"/>
      <c r="R6" s="150" t="s">
        <v>39</v>
      </c>
      <c r="S6" s="151"/>
      <c r="T6" s="151"/>
      <c r="U6" s="151"/>
      <c r="V6" s="151"/>
      <c r="W6" s="151"/>
      <c r="X6" s="152"/>
      <c r="Y6" s="138" t="s">
        <v>25</v>
      </c>
      <c r="Z6" s="139"/>
      <c r="AA6" s="150" t="s">
        <v>40</v>
      </c>
      <c r="AB6" s="151"/>
      <c r="AC6" s="151"/>
      <c r="AD6" s="151"/>
      <c r="AE6" s="151"/>
      <c r="AF6" s="151"/>
      <c r="AG6" s="152"/>
      <c r="AH6" s="150" t="s">
        <v>101</v>
      </c>
      <c r="AI6" s="151"/>
      <c r="AJ6" s="151"/>
      <c r="AK6" s="151"/>
      <c r="AL6" s="151"/>
      <c r="AM6" s="151"/>
      <c r="AN6" s="152"/>
      <c r="AO6" s="150" t="s">
        <v>102</v>
      </c>
      <c r="AP6" s="151"/>
      <c r="AQ6" s="151"/>
      <c r="AR6" s="151"/>
      <c r="AS6" s="151"/>
      <c r="AT6" s="151"/>
      <c r="AU6" s="152"/>
    </row>
    <row r="7" spans="1:47" x14ac:dyDescent="0.3">
      <c r="A7" s="32"/>
      <c r="B7" s="154">
        <v>1</v>
      </c>
      <c r="C7" s="155"/>
      <c r="D7" s="154"/>
      <c r="E7" s="155"/>
      <c r="F7" s="154"/>
      <c r="G7" s="155"/>
      <c r="H7" s="43" t="s">
        <v>107</v>
      </c>
      <c r="I7" s="43" t="s">
        <v>108</v>
      </c>
      <c r="J7" s="43" t="s">
        <v>32</v>
      </c>
      <c r="K7" s="43" t="s">
        <v>33</v>
      </c>
      <c r="L7" s="43" t="s">
        <v>34</v>
      </c>
      <c r="M7" s="43" t="s">
        <v>35</v>
      </c>
      <c r="N7" s="43" t="s">
        <v>36</v>
      </c>
      <c r="O7" s="108" t="s">
        <v>37</v>
      </c>
      <c r="P7" s="154"/>
      <c r="Q7" s="155"/>
      <c r="R7" s="43" t="s">
        <v>109</v>
      </c>
      <c r="S7" s="43" t="s">
        <v>32</v>
      </c>
      <c r="T7" s="43" t="s">
        <v>33</v>
      </c>
      <c r="U7" s="43" t="s">
        <v>34</v>
      </c>
      <c r="V7" s="43" t="s">
        <v>35</v>
      </c>
      <c r="W7" s="43" t="s">
        <v>36</v>
      </c>
      <c r="X7" s="108" t="s">
        <v>37</v>
      </c>
      <c r="Y7" s="156" t="s">
        <v>27</v>
      </c>
      <c r="Z7" s="155"/>
      <c r="AA7" s="43" t="s">
        <v>109</v>
      </c>
      <c r="AB7" s="43" t="s">
        <v>32</v>
      </c>
      <c r="AC7" s="43" t="s">
        <v>33</v>
      </c>
      <c r="AD7" s="43" t="s">
        <v>34</v>
      </c>
      <c r="AE7" s="43" t="s">
        <v>35</v>
      </c>
      <c r="AF7" s="43" t="s">
        <v>36</v>
      </c>
      <c r="AG7" s="108" t="s">
        <v>37</v>
      </c>
      <c r="AH7" s="43" t="s">
        <v>109</v>
      </c>
      <c r="AI7" s="43" t="s">
        <v>32</v>
      </c>
      <c r="AJ7" s="43" t="s">
        <v>33</v>
      </c>
      <c r="AK7" s="43" t="s">
        <v>34</v>
      </c>
      <c r="AL7" s="43" t="s">
        <v>35</v>
      </c>
      <c r="AM7" s="43" t="s">
        <v>36</v>
      </c>
      <c r="AN7" s="108" t="s">
        <v>37</v>
      </c>
      <c r="AO7" s="43" t="s">
        <v>109</v>
      </c>
      <c r="AP7" s="43" t="s">
        <v>32</v>
      </c>
      <c r="AQ7" s="43" t="s">
        <v>33</v>
      </c>
      <c r="AR7" s="43" t="s">
        <v>34</v>
      </c>
      <c r="AS7" s="43" t="s">
        <v>35</v>
      </c>
      <c r="AT7" s="43" t="s">
        <v>36</v>
      </c>
      <c r="AU7" s="108" t="s">
        <v>37</v>
      </c>
    </row>
    <row r="8" spans="1:47" x14ac:dyDescent="0.3">
      <c r="A8" s="32"/>
      <c r="B8" s="142" t="s">
        <v>30</v>
      </c>
      <c r="C8" s="143"/>
      <c r="D8" s="148">
        <f>'L4'!$D$8</f>
        <v>43374</v>
      </c>
      <c r="E8" s="147"/>
      <c r="F8" s="148">
        <f>D8</f>
        <v>43374</v>
      </c>
      <c r="G8" s="149"/>
      <c r="H8" s="47"/>
      <c r="I8" s="47" t="s">
        <v>103</v>
      </c>
      <c r="J8" s="47" t="s">
        <v>104</v>
      </c>
      <c r="K8" s="47" t="s">
        <v>105</v>
      </c>
      <c r="L8" s="47" t="s">
        <v>105</v>
      </c>
      <c r="M8" s="47" t="s">
        <v>105</v>
      </c>
      <c r="N8" s="47" t="s">
        <v>106</v>
      </c>
      <c r="O8" s="53" t="s">
        <v>105</v>
      </c>
      <c r="P8" s="146"/>
      <c r="Q8" s="147"/>
      <c r="R8" s="47" t="s">
        <v>103</v>
      </c>
      <c r="S8" s="47" t="s">
        <v>104</v>
      </c>
      <c r="T8" s="47" t="s">
        <v>105</v>
      </c>
      <c r="U8" s="47" t="s">
        <v>105</v>
      </c>
      <c r="V8" s="47" t="s">
        <v>105</v>
      </c>
      <c r="W8" s="47" t="s">
        <v>106</v>
      </c>
      <c r="X8" s="53" t="s">
        <v>105</v>
      </c>
      <c r="Y8" s="146"/>
      <c r="Z8" s="147"/>
      <c r="AA8" s="47" t="s">
        <v>103</v>
      </c>
      <c r="AB8" s="47" t="s">
        <v>104</v>
      </c>
      <c r="AC8" s="47" t="s">
        <v>105</v>
      </c>
      <c r="AD8" s="47" t="s">
        <v>105</v>
      </c>
      <c r="AE8" s="47" t="s">
        <v>105</v>
      </c>
      <c r="AF8" s="47" t="s">
        <v>106</v>
      </c>
      <c r="AG8" s="53" t="s">
        <v>105</v>
      </c>
      <c r="AH8" s="47" t="s">
        <v>103</v>
      </c>
      <c r="AI8" s="47" t="s">
        <v>104</v>
      </c>
      <c r="AJ8" s="47" t="s">
        <v>105</v>
      </c>
      <c r="AK8" s="47" t="s">
        <v>105</v>
      </c>
      <c r="AL8" s="47" t="s">
        <v>105</v>
      </c>
      <c r="AM8" s="47" t="s">
        <v>106</v>
      </c>
      <c r="AN8" s="53" t="s">
        <v>105</v>
      </c>
      <c r="AO8" s="47" t="s">
        <v>103</v>
      </c>
      <c r="AP8" s="47" t="s">
        <v>104</v>
      </c>
      <c r="AQ8" s="47" t="s">
        <v>105</v>
      </c>
      <c r="AR8" s="47" t="s">
        <v>105</v>
      </c>
      <c r="AS8" s="47" t="s">
        <v>105</v>
      </c>
      <c r="AT8" s="47" t="s">
        <v>106</v>
      </c>
      <c r="AU8" s="53" t="s">
        <v>105</v>
      </c>
    </row>
    <row r="9" spans="1:47" x14ac:dyDescent="0.3">
      <c r="A9" s="32"/>
      <c r="B9" s="138"/>
      <c r="C9" s="139"/>
      <c r="D9" s="140"/>
      <c r="E9" s="141"/>
      <c r="F9" s="140"/>
      <c r="G9" s="141"/>
      <c r="H9" s="44"/>
      <c r="I9" s="44"/>
      <c r="J9" s="44"/>
      <c r="K9" s="44"/>
      <c r="L9" s="44"/>
      <c r="M9" s="44"/>
      <c r="N9" s="44"/>
      <c r="O9" s="50"/>
      <c r="P9" s="140"/>
      <c r="Q9" s="141"/>
      <c r="R9" s="44"/>
      <c r="S9" s="44"/>
      <c r="T9" s="44"/>
      <c r="U9" s="44"/>
      <c r="V9" s="44"/>
      <c r="W9" s="44"/>
      <c r="X9" s="50"/>
      <c r="Y9" s="140"/>
      <c r="Z9" s="141"/>
      <c r="AA9" s="49"/>
      <c r="AB9" s="44"/>
      <c r="AC9" s="44"/>
      <c r="AD9" s="44"/>
      <c r="AE9" s="44"/>
      <c r="AF9" s="44"/>
      <c r="AG9" s="50"/>
      <c r="AH9" s="83"/>
      <c r="AI9" s="84"/>
      <c r="AJ9" s="84"/>
      <c r="AK9" s="84"/>
      <c r="AL9" s="84"/>
      <c r="AM9" s="84"/>
      <c r="AN9" s="85"/>
      <c r="AO9" s="83"/>
      <c r="AP9" s="84"/>
      <c r="AQ9" s="84"/>
      <c r="AR9" s="84"/>
      <c r="AS9" s="84"/>
      <c r="AT9" s="84"/>
      <c r="AU9" s="85"/>
    </row>
    <row r="10" spans="1:47" x14ac:dyDescent="0.3">
      <c r="A10" s="32">
        <v>0</v>
      </c>
      <c r="B10" s="129">
        <v>20228.900000000001</v>
      </c>
      <c r="C10" s="130"/>
      <c r="D10" s="129">
        <f t="shared" ref="D10:D37" si="0">B10*$O$3</f>
        <v>27226.076510000003</v>
      </c>
      <c r="E10" s="131">
        <f t="shared" ref="E10:E37" si="1">D10/40.3399</f>
        <v>674.91680718097973</v>
      </c>
      <c r="F10" s="129">
        <f t="shared" ref="F10:F37" si="2">B10/12*$O$3</f>
        <v>2268.839709166667</v>
      </c>
      <c r="G10" s="131">
        <f t="shared" ref="G10:G37" si="3">F10/40.3399</f>
        <v>56.243067265081642</v>
      </c>
      <c r="H10" s="45">
        <f>'L4'!$H$10</f>
        <v>1707.89</v>
      </c>
      <c r="I10" s="45">
        <f>GEW!$E$12+($F10-GEW!$E$12)*SUM(Fasering!$D$5)</f>
        <v>1821.9627753333334</v>
      </c>
      <c r="J10" s="45">
        <f>GEW!$E$12+($F10-GEW!$E$12)*SUM(Fasering!$D$5:$D$6)</f>
        <v>1937.5089254510121</v>
      </c>
      <c r="K10" s="45">
        <f>GEW!$E$12+($F10-GEW!$E$12)*SUM(Fasering!$D$5:$D$7)</f>
        <v>2003.8048890173388</v>
      </c>
      <c r="L10" s="45">
        <f>GEW!$E$12+($F10-GEW!$E$12)*SUM(Fasering!$D$5:$D$8)</f>
        <v>2070.1008525836655</v>
      </c>
      <c r="M10" s="45">
        <f>GEW!$E$12+($F10-GEW!$E$12)*SUM(Fasering!$D$5:$D$9)</f>
        <v>2136.396816149992</v>
      </c>
      <c r="N10" s="45">
        <f>GEW!$E$12+($F10-GEW!$E$12)*SUM(Fasering!$D$5:$D$10)</f>
        <v>2202.5437456003406</v>
      </c>
      <c r="O10" s="55">
        <f>GEW!$E$12+($F10-GEW!$E$12)*SUM(Fasering!$D$5:$D$11)</f>
        <v>2268.839709166667</v>
      </c>
      <c r="P10" s="129">
        <f t="shared" ref="P10:P37" si="4">((B10&lt;19968.2)*913.03+(B10&gt;19968.2)*(B10&lt;20424.71)*(20424.71-B10+456.51)+(B10&gt;20424.71)*(B10&lt;22659.62)*456.51+(B10&gt;22659.62)*(B10&lt;23116.13)*(23116.13-B10))/12*$O$3</f>
        <v>73.16312399999974</v>
      </c>
      <c r="Q10" s="131">
        <f t="shared" ref="Q10:Q37" si="5">P10/40.3399</f>
        <v>1.8136664691781521</v>
      </c>
      <c r="R10" s="45">
        <f>$P10*SUM(Fasering!$D$5)</f>
        <v>0</v>
      </c>
      <c r="S10" s="45">
        <f>$P10*SUM(Fasering!$D$5:$D$6)</f>
        <v>18.917327498347014</v>
      </c>
      <c r="T10" s="45">
        <f>$P10*SUM(Fasering!$D$5:$D$7)</f>
        <v>29.771366800611869</v>
      </c>
      <c r="U10" s="45">
        <f>$P10*SUM(Fasering!$D$5:$D$8)</f>
        <v>40.625406102876724</v>
      </c>
      <c r="V10" s="45">
        <f>$P10*SUM(Fasering!$D$5:$D$9)</f>
        <v>51.479445405141583</v>
      </c>
      <c r="W10" s="45">
        <f>$P10*SUM(Fasering!$D$5:$D$10)</f>
        <v>62.309084697734896</v>
      </c>
      <c r="X10" s="55">
        <f>$P10*SUM(Fasering!$D$5:$D$11)</f>
        <v>73.16312399999974</v>
      </c>
      <c r="Y10" s="129">
        <f t="shared" ref="Y10:Y37" si="6">((B10&lt;19968.2)*456.51+(B10&gt;19968.2)*(B10&lt;20196.46)*(20196.46-B10+228.26)+(B10&gt;20196.46)*(B10&lt;22659.62)*228.26+(B10&gt;22659.62)*(B10&lt;22887.88)*(22887.88-B10))/12*$O$3</f>
        <v>25.601261166666667</v>
      </c>
      <c r="Z10" s="131">
        <f t="shared" ref="Z10:Z37" si="7">Y10/40.3399</f>
        <v>0.63463868692452552</v>
      </c>
      <c r="AA10" s="54">
        <f>$Y10*SUM(Fasering!$D$5)</f>
        <v>0</v>
      </c>
      <c r="AB10" s="45">
        <f>$Y10*SUM(Fasering!$D$5:$D$6)</f>
        <v>6.6195566206351257</v>
      </c>
      <c r="AC10" s="45">
        <f>$Y10*SUM(Fasering!$D$5:$D$7)</f>
        <v>10.41760514150676</v>
      </c>
      <c r="AD10" s="45">
        <f>$Y10*SUM(Fasering!$D$5:$D$8)</f>
        <v>14.215653662378395</v>
      </c>
      <c r="AE10" s="45">
        <f>$Y10*SUM(Fasering!$D$5:$D$9)</f>
        <v>18.013702183250029</v>
      </c>
      <c r="AF10" s="45">
        <f>$Y10*SUM(Fasering!$D$5:$D$10)</f>
        <v>21.803212645795035</v>
      </c>
      <c r="AG10" s="55">
        <f>$Y10*SUM(Fasering!$D$5:$D$11)</f>
        <v>25.601261166666667</v>
      </c>
      <c r="AH10" s="5">
        <f>($AK$3+(I10+R10)*12*7.57%)*SUM(Fasering!$D$5)</f>
        <v>0</v>
      </c>
      <c r="AI10" s="9">
        <f>($AK$3+(J10+S10)*12*7.57%)*SUM(Fasering!$D$5:$D$6)</f>
        <v>494.52312861778893</v>
      </c>
      <c r="AJ10" s="9">
        <f>($AK$3+(K10+T10)*12*7.57%)*SUM(Fasering!$D$5:$D$7)</f>
        <v>806.77962946317609</v>
      </c>
      <c r="AK10" s="9">
        <f>($AK$3+(L10+U10)*12*7.57%)*SUM(Fasering!$D$5:$D$8)</f>
        <v>1139.8303302923355</v>
      </c>
      <c r="AL10" s="9">
        <f>($AK$3+(M10+V10)*12*7.57%)*SUM(Fasering!$D$5:$D$9)</f>
        <v>1493.6752311052669</v>
      </c>
      <c r="AM10" s="9">
        <f>($AK$3+(N10+W10)*12*7.57%)*SUM(Fasering!$D$5:$D$10)</f>
        <v>1867.4488184774407</v>
      </c>
      <c r="AN10" s="86">
        <f>($AK$3+(O10+X10)*12*7.57%)*SUM(Fasering!$D$5:$D$11)</f>
        <v>2262.8353736486001</v>
      </c>
      <c r="AO10" s="5">
        <f>($AK$3+(I10+AA10)*12*7.57%)*SUM(Fasering!$D$5)</f>
        <v>0</v>
      </c>
      <c r="AP10" s="9">
        <f>($AK$3+(J10+AB10)*12*7.57%)*SUM(Fasering!$D$5:$D$6)</f>
        <v>491.63463731537809</v>
      </c>
      <c r="AQ10" s="9">
        <f>($AK$3+(K10+AC10)*12*7.57%)*SUM(Fasering!$D$5:$D$7)</f>
        <v>799.62562764299844</v>
      </c>
      <c r="AR10" s="9">
        <f>($AK$3+(L10+AD10)*12*7.57%)*SUM(Fasering!$D$5:$D$8)</f>
        <v>1126.5090204438729</v>
      </c>
      <c r="AS10" s="9">
        <f>($AK$3+(M10+AE10)*12*7.57%)*SUM(Fasering!$D$5:$D$9)</f>
        <v>1472.2848157180015</v>
      </c>
      <c r="AT10" s="9">
        <f>($AK$3+(N10+AF10)*12*7.57%)*SUM(Fasering!$D$5:$D$10)</f>
        <v>1836.1120475760172</v>
      </c>
      <c r="AU10" s="86">
        <f>($AK$3+(O10+AG10)*12*7.57%)*SUM(Fasering!$D$5:$D$11)</f>
        <v>2219.6301774508006</v>
      </c>
    </row>
    <row r="11" spans="1:47" x14ac:dyDescent="0.3">
      <c r="A11" s="32">
        <f t="shared" ref="A11:A37" si="8">+A10+1</f>
        <v>1</v>
      </c>
      <c r="B11" s="129">
        <v>20614.2</v>
      </c>
      <c r="C11" s="130"/>
      <c r="D11" s="129">
        <f t="shared" si="0"/>
        <v>27744.651780000004</v>
      </c>
      <c r="E11" s="131">
        <f t="shared" si="1"/>
        <v>687.77195233503312</v>
      </c>
      <c r="F11" s="129">
        <f t="shared" si="2"/>
        <v>2312.0543150000003</v>
      </c>
      <c r="G11" s="131">
        <f t="shared" si="3"/>
        <v>57.31432936125276</v>
      </c>
      <c r="H11" s="45">
        <f>'L4'!$H$10</f>
        <v>1707.89</v>
      </c>
      <c r="I11" s="45">
        <f>GEW!$E$12+($F11-GEW!$E$12)*SUM(Fasering!$D$5)</f>
        <v>1821.9627753333334</v>
      </c>
      <c r="J11" s="45">
        <f>GEW!$E$12+($F11-GEW!$E$12)*SUM(Fasering!$D$5:$D$6)</f>
        <v>1948.6826535064347</v>
      </c>
      <c r="K11" s="45">
        <f>GEW!$E$12+($F11-GEW!$E$12)*SUM(Fasering!$D$5:$D$7)</f>
        <v>2021.3896750552892</v>
      </c>
      <c r="L11" s="45">
        <f>GEW!$E$12+($F11-GEW!$E$12)*SUM(Fasering!$D$5:$D$8)</f>
        <v>2094.0966966041437</v>
      </c>
      <c r="M11" s="45">
        <f>GEW!$E$12+($F11-GEW!$E$12)*SUM(Fasering!$D$5:$D$9)</f>
        <v>2166.803718152998</v>
      </c>
      <c r="N11" s="45">
        <f>GEW!$E$12+($F11-GEW!$E$12)*SUM(Fasering!$D$5:$D$10)</f>
        <v>2239.347293451146</v>
      </c>
      <c r="O11" s="55">
        <f>GEW!$E$12+($F11-GEW!$E$12)*SUM(Fasering!$D$5:$D$11)</f>
        <v>2312.0543150000003</v>
      </c>
      <c r="P11" s="129">
        <f t="shared" si="4"/>
        <v>51.201400749999998</v>
      </c>
      <c r="Q11" s="131">
        <f t="shared" si="5"/>
        <v>1.2692495705244682</v>
      </c>
      <c r="R11" s="45">
        <f>$P11*SUM(Fasering!$D$5)</f>
        <v>0</v>
      </c>
      <c r="S11" s="45">
        <f>$P11*SUM(Fasering!$D$5:$D$6)</f>
        <v>13.238823240542105</v>
      </c>
      <c r="T11" s="45">
        <f>$P11*SUM(Fasering!$D$5:$D$7)</f>
        <v>20.834753890954396</v>
      </c>
      <c r="U11" s="45">
        <f>$P11*SUM(Fasering!$D$5:$D$8)</f>
        <v>28.430684541366688</v>
      </c>
      <c r="V11" s="45">
        <f>$P11*SUM(Fasering!$D$5:$D$9)</f>
        <v>36.02661519177898</v>
      </c>
      <c r="W11" s="45">
        <f>$P11*SUM(Fasering!$D$5:$D$10)</f>
        <v>43.605470099587713</v>
      </c>
      <c r="X11" s="55">
        <f>$P11*SUM(Fasering!$D$5:$D$11)</f>
        <v>51.201400749999998</v>
      </c>
      <c r="Y11" s="129">
        <f t="shared" si="6"/>
        <v>25.601261166666667</v>
      </c>
      <c r="Z11" s="131">
        <f t="shared" si="7"/>
        <v>0.63463868692452552</v>
      </c>
      <c r="AA11" s="54">
        <f>$Y11*SUM(Fasering!$D$5)</f>
        <v>0</v>
      </c>
      <c r="AB11" s="45">
        <f>$Y11*SUM(Fasering!$D$5:$D$6)</f>
        <v>6.6195566206351257</v>
      </c>
      <c r="AC11" s="45">
        <f>$Y11*SUM(Fasering!$D$5:$D$7)</f>
        <v>10.41760514150676</v>
      </c>
      <c r="AD11" s="45">
        <f>$Y11*SUM(Fasering!$D$5:$D$8)</f>
        <v>14.215653662378395</v>
      </c>
      <c r="AE11" s="45">
        <f>$Y11*SUM(Fasering!$D$5:$D$9)</f>
        <v>18.013702183250029</v>
      </c>
      <c r="AF11" s="45">
        <f>$Y11*SUM(Fasering!$D$5:$D$10)</f>
        <v>21.803212645795035</v>
      </c>
      <c r="AG11" s="55">
        <f>$Y11*SUM(Fasering!$D$5:$D$11)</f>
        <v>25.601261166666667</v>
      </c>
      <c r="AH11" s="5">
        <f>($AK$3+(I11+R11)*12*7.57%)*SUM(Fasering!$D$5)</f>
        <v>0</v>
      </c>
      <c r="AI11" s="9">
        <f>($AK$3+(J11+S11)*12*7.57%)*SUM(Fasering!$D$5:$D$6)</f>
        <v>495.81384270752585</v>
      </c>
      <c r="AJ11" s="9">
        <f>($AK$3+(K11+T11)*12*7.57%)*SUM(Fasering!$D$5:$D$7)</f>
        <v>809.97637474663964</v>
      </c>
      <c r="AK11" s="9">
        <f>($AK$3+(L11+U11)*12*7.57%)*SUM(Fasering!$D$5:$D$8)</f>
        <v>1145.7829195560839</v>
      </c>
      <c r="AL11" s="9">
        <f>($AK$3+(M11+V11)*12*7.57%)*SUM(Fasering!$D$5:$D$9)</f>
        <v>1503.2334771358589</v>
      </c>
      <c r="AM11" s="9">
        <f>($AK$3+(N11+W11)*12*7.57%)*SUM(Fasering!$D$5:$D$10)</f>
        <v>1881.4515650654494</v>
      </c>
      <c r="AN11" s="86">
        <f>($AK$3+(O11+X11)*12*7.57%)*SUM(Fasering!$D$5:$D$11)</f>
        <v>2282.1414921873006</v>
      </c>
      <c r="AO11" s="5">
        <f>($AK$3+(I11+AA11)*12*7.57%)*SUM(Fasering!$D$5)</f>
        <v>0</v>
      </c>
      <c r="AP11" s="9">
        <f>($AK$3+(J11+AB11)*12*7.57%)*SUM(Fasering!$D$5:$D$6)</f>
        <v>494.25911427340031</v>
      </c>
      <c r="AQ11" s="9">
        <f>($AK$3+(K11+AC11)*12*7.57%)*SUM(Fasering!$D$5:$D$7)</f>
        <v>806.12573824365518</v>
      </c>
      <c r="AR11" s="9">
        <f>($AK$3+(L11+AD11)*12*7.57%)*SUM(Fasering!$D$5:$D$8)</f>
        <v>1138.6127337972016</v>
      </c>
      <c r="AS11" s="9">
        <f>($AK$3+(M11+AE11)*12*7.57%)*SUM(Fasering!$D$5:$D$9)</f>
        <v>1491.7201009340399</v>
      </c>
      <c r="AT11" s="9">
        <f>($AK$3+(N11+AF11)*12*7.57%)*SUM(Fasering!$D$5:$D$10)</f>
        <v>1864.5845699273793</v>
      </c>
      <c r="AU11" s="86">
        <f>($AK$3+(O11+AG11)*12*7.57%)*SUM(Fasering!$D$5:$D$11)</f>
        <v>2258.8863253898003</v>
      </c>
    </row>
    <row r="12" spans="1:47" x14ac:dyDescent="0.3">
      <c r="A12" s="32">
        <f t="shared" si="8"/>
        <v>2</v>
      </c>
      <c r="B12" s="129">
        <v>21206.19</v>
      </c>
      <c r="C12" s="130"/>
      <c r="D12" s="129">
        <f t="shared" si="0"/>
        <v>28541.411121000001</v>
      </c>
      <c r="E12" s="131">
        <f t="shared" si="1"/>
        <v>707.52310047868241</v>
      </c>
      <c r="F12" s="129">
        <f t="shared" si="2"/>
        <v>2378.4509267500002</v>
      </c>
      <c r="G12" s="131">
        <f t="shared" si="3"/>
        <v>58.960258373223539</v>
      </c>
      <c r="H12" s="45">
        <f>'L4'!$H$10</f>
        <v>1707.89</v>
      </c>
      <c r="I12" s="45">
        <f>GEW!$E$12+($F12-GEW!$E$12)*SUM(Fasering!$D$5)</f>
        <v>1821.9627753333334</v>
      </c>
      <c r="J12" s="45">
        <f>GEW!$E$12+($F12-GEW!$E$12)*SUM(Fasering!$D$5:$D$6)</f>
        <v>1965.8504066118835</v>
      </c>
      <c r="K12" s="45">
        <f>GEW!$E$12+($F12-GEW!$E$12)*SUM(Fasering!$D$5:$D$7)</f>
        <v>2048.4076285632214</v>
      </c>
      <c r="L12" s="45">
        <f>GEW!$E$12+($F12-GEW!$E$12)*SUM(Fasering!$D$5:$D$8)</f>
        <v>2130.9648505145587</v>
      </c>
      <c r="M12" s="45">
        <f>GEW!$E$12+($F12-GEW!$E$12)*SUM(Fasering!$D$5:$D$9)</f>
        <v>2213.5220724658966</v>
      </c>
      <c r="N12" s="45">
        <f>GEW!$E$12+($F12-GEW!$E$12)*SUM(Fasering!$D$5:$D$10)</f>
        <v>2295.8937047986628</v>
      </c>
      <c r="O12" s="55">
        <f>GEW!$E$12+($F12-GEW!$E$12)*SUM(Fasering!$D$5:$D$11)</f>
        <v>2378.4509267500002</v>
      </c>
      <c r="P12" s="129">
        <f t="shared" si="4"/>
        <v>51.201400749999998</v>
      </c>
      <c r="Q12" s="131">
        <f t="shared" si="5"/>
        <v>1.2692495705244682</v>
      </c>
      <c r="R12" s="45">
        <f>$P12*SUM(Fasering!$D$5)</f>
        <v>0</v>
      </c>
      <c r="S12" s="45">
        <f>$P12*SUM(Fasering!$D$5:$D$6)</f>
        <v>13.238823240542105</v>
      </c>
      <c r="T12" s="45">
        <f>$P12*SUM(Fasering!$D$5:$D$7)</f>
        <v>20.834753890954396</v>
      </c>
      <c r="U12" s="45">
        <f>$P12*SUM(Fasering!$D$5:$D$8)</f>
        <v>28.430684541366688</v>
      </c>
      <c r="V12" s="45">
        <f>$P12*SUM(Fasering!$D$5:$D$9)</f>
        <v>36.02661519177898</v>
      </c>
      <c r="W12" s="45">
        <f>$P12*SUM(Fasering!$D$5:$D$10)</f>
        <v>43.605470099587713</v>
      </c>
      <c r="X12" s="55">
        <f>$P12*SUM(Fasering!$D$5:$D$11)</f>
        <v>51.201400749999998</v>
      </c>
      <c r="Y12" s="129">
        <f t="shared" si="6"/>
        <v>25.601261166666667</v>
      </c>
      <c r="Z12" s="131">
        <f t="shared" si="7"/>
        <v>0.63463868692452552</v>
      </c>
      <c r="AA12" s="54">
        <f>$Y12*SUM(Fasering!$D$5)</f>
        <v>0</v>
      </c>
      <c r="AB12" s="45">
        <f>$Y12*SUM(Fasering!$D$5:$D$6)</f>
        <v>6.6195566206351257</v>
      </c>
      <c r="AC12" s="45">
        <f>$Y12*SUM(Fasering!$D$5:$D$7)</f>
        <v>10.41760514150676</v>
      </c>
      <c r="AD12" s="45">
        <f>$Y12*SUM(Fasering!$D$5:$D$8)</f>
        <v>14.215653662378395</v>
      </c>
      <c r="AE12" s="45">
        <f>$Y12*SUM(Fasering!$D$5:$D$9)</f>
        <v>18.013702183250029</v>
      </c>
      <c r="AF12" s="45">
        <f>$Y12*SUM(Fasering!$D$5:$D$10)</f>
        <v>21.803212645795035</v>
      </c>
      <c r="AG12" s="55">
        <f>$Y12*SUM(Fasering!$D$5:$D$11)</f>
        <v>25.601261166666667</v>
      </c>
      <c r="AH12" s="5">
        <f>($AK$3+(I12+R12)*12*7.57%)*SUM(Fasering!$D$5)</f>
        <v>0</v>
      </c>
      <c r="AI12" s="9">
        <f>($AK$3+(J12+S12)*12*7.57%)*SUM(Fasering!$D$5:$D$6)</f>
        <v>499.84619182348615</v>
      </c>
      <c r="AJ12" s="9">
        <f>($AK$3+(K12+T12)*12*7.57%)*SUM(Fasering!$D$5:$D$7)</f>
        <v>819.96339907698666</v>
      </c>
      <c r="AK12" s="9">
        <f>($AK$3+(L12+U12)*12*7.57%)*SUM(Fasering!$D$5:$D$8)</f>
        <v>1164.3795384713112</v>
      </c>
      <c r="AL12" s="9">
        <f>($AK$3+(M12+V12)*12*7.57%)*SUM(Fasering!$D$5:$D$9)</f>
        <v>1533.0946100064602</v>
      </c>
      <c r="AM12" s="9">
        <f>($AK$3+(N12+W12)*12*7.57%)*SUM(Fasering!$D$5:$D$10)</f>
        <v>1925.1978627731651</v>
      </c>
      <c r="AN12" s="86">
        <f>($AK$3+(O12+X12)*12*7.57%)*SUM(Fasering!$D$5:$D$11)</f>
        <v>2342.4561743010008</v>
      </c>
      <c r="AO12" s="5">
        <f>($AK$3+(I12+AA12)*12*7.57%)*SUM(Fasering!$D$5)</f>
        <v>0</v>
      </c>
      <c r="AP12" s="9">
        <f>($AK$3+(J12+AB12)*12*7.57%)*SUM(Fasering!$D$5:$D$6)</f>
        <v>498.29146338936062</v>
      </c>
      <c r="AQ12" s="9">
        <f>($AK$3+(K12+AC12)*12*7.57%)*SUM(Fasering!$D$5:$D$7)</f>
        <v>816.11276257400232</v>
      </c>
      <c r="AR12" s="9">
        <f>($AK$3+(L12+AD12)*12*7.57%)*SUM(Fasering!$D$5:$D$8)</f>
        <v>1157.2093527124291</v>
      </c>
      <c r="AS12" s="9">
        <f>($AK$3+(M12+AE12)*12*7.57%)*SUM(Fasering!$D$5:$D$9)</f>
        <v>1521.5812338046417</v>
      </c>
      <c r="AT12" s="9">
        <f>($AK$3+(N12+AF12)*12*7.57%)*SUM(Fasering!$D$5:$D$10)</f>
        <v>1908.3308676350946</v>
      </c>
      <c r="AU12" s="86">
        <f>($AK$3+(O12+AG12)*12*7.57%)*SUM(Fasering!$D$5:$D$11)</f>
        <v>2319.2010075035005</v>
      </c>
    </row>
    <row r="13" spans="1:47" x14ac:dyDescent="0.3">
      <c r="A13" s="32">
        <f t="shared" si="8"/>
        <v>3</v>
      </c>
      <c r="B13" s="129">
        <v>22005.19</v>
      </c>
      <c r="C13" s="130"/>
      <c r="D13" s="129">
        <f t="shared" si="0"/>
        <v>29616.785221000002</v>
      </c>
      <c r="E13" s="131">
        <f t="shared" si="1"/>
        <v>734.1809280885675</v>
      </c>
      <c r="F13" s="129">
        <f t="shared" si="2"/>
        <v>2468.0654350833333</v>
      </c>
      <c r="G13" s="131">
        <f t="shared" si="3"/>
        <v>61.181744007380615</v>
      </c>
      <c r="H13" s="45">
        <f>'L4'!$H$10</f>
        <v>1707.89</v>
      </c>
      <c r="I13" s="45">
        <f>GEW!$E$12+($F13-GEW!$E$12)*SUM(Fasering!$D$5)</f>
        <v>1821.9627753333334</v>
      </c>
      <c r="J13" s="45">
        <f>GEW!$E$12+($F13-GEW!$E$12)*SUM(Fasering!$D$5:$D$6)</f>
        <v>1989.0214647906598</v>
      </c>
      <c r="K13" s="45">
        <f>GEW!$E$12+($F13-GEW!$E$12)*SUM(Fasering!$D$5:$D$7)</f>
        <v>2084.8733540870271</v>
      </c>
      <c r="L13" s="45">
        <f>GEW!$E$12+($F13-GEW!$E$12)*SUM(Fasering!$D$5:$D$8)</f>
        <v>2180.7252433833942</v>
      </c>
      <c r="M13" s="45">
        <f>GEW!$E$12+($F13-GEW!$E$12)*SUM(Fasering!$D$5:$D$9)</f>
        <v>2276.5771326797612</v>
      </c>
      <c r="N13" s="45">
        <f>GEW!$E$12+($F13-GEW!$E$12)*SUM(Fasering!$D$5:$D$10)</f>
        <v>2372.2135457869663</v>
      </c>
      <c r="O13" s="55">
        <f>GEW!$E$12+($F13-GEW!$E$12)*SUM(Fasering!$D$5:$D$11)</f>
        <v>2468.0654350833333</v>
      </c>
      <c r="P13" s="129">
        <f t="shared" si="4"/>
        <v>51.201400749999998</v>
      </c>
      <c r="Q13" s="131">
        <f t="shared" si="5"/>
        <v>1.2692495705244682</v>
      </c>
      <c r="R13" s="45">
        <f>$P13*SUM(Fasering!$D$5)</f>
        <v>0</v>
      </c>
      <c r="S13" s="45">
        <f>$P13*SUM(Fasering!$D$5:$D$6)</f>
        <v>13.238823240542105</v>
      </c>
      <c r="T13" s="45">
        <f>$P13*SUM(Fasering!$D$5:$D$7)</f>
        <v>20.834753890954396</v>
      </c>
      <c r="U13" s="45">
        <f>$P13*SUM(Fasering!$D$5:$D$8)</f>
        <v>28.430684541366688</v>
      </c>
      <c r="V13" s="45">
        <f>$P13*SUM(Fasering!$D$5:$D$9)</f>
        <v>36.02661519177898</v>
      </c>
      <c r="W13" s="45">
        <f>$P13*SUM(Fasering!$D$5:$D$10)</f>
        <v>43.605470099587713</v>
      </c>
      <c r="X13" s="55">
        <f>$P13*SUM(Fasering!$D$5:$D$11)</f>
        <v>51.201400749999998</v>
      </c>
      <c r="Y13" s="129">
        <f t="shared" si="6"/>
        <v>25.601261166666667</v>
      </c>
      <c r="Z13" s="131">
        <f t="shared" si="7"/>
        <v>0.63463868692452552</v>
      </c>
      <c r="AA13" s="54">
        <f>$Y13*SUM(Fasering!$D$5)</f>
        <v>0</v>
      </c>
      <c r="AB13" s="45">
        <f>$Y13*SUM(Fasering!$D$5:$D$6)</f>
        <v>6.6195566206351257</v>
      </c>
      <c r="AC13" s="45">
        <f>$Y13*SUM(Fasering!$D$5:$D$7)</f>
        <v>10.41760514150676</v>
      </c>
      <c r="AD13" s="45">
        <f>$Y13*SUM(Fasering!$D$5:$D$8)</f>
        <v>14.215653662378395</v>
      </c>
      <c r="AE13" s="45">
        <f>$Y13*SUM(Fasering!$D$5:$D$9)</f>
        <v>18.013702183250029</v>
      </c>
      <c r="AF13" s="45">
        <f>$Y13*SUM(Fasering!$D$5:$D$10)</f>
        <v>21.803212645795035</v>
      </c>
      <c r="AG13" s="55">
        <f>$Y13*SUM(Fasering!$D$5:$D$11)</f>
        <v>25.601261166666667</v>
      </c>
      <c r="AH13" s="5">
        <f>($AK$3+(I13+R13)*12*7.57%)*SUM(Fasering!$D$5)</f>
        <v>0</v>
      </c>
      <c r="AI13" s="9">
        <f>($AK$3+(J13+S13)*12*7.57%)*SUM(Fasering!$D$5:$D$6)</f>
        <v>505.28859278237468</v>
      </c>
      <c r="AJ13" s="9">
        <f>($AK$3+(K13+T13)*12*7.57%)*SUM(Fasering!$D$5:$D$7)</f>
        <v>833.44273561974455</v>
      </c>
      <c r="AK13" s="9">
        <f>($AK$3+(L13+U13)*12*7.57%)*SUM(Fasering!$D$5:$D$8)</f>
        <v>1189.479115344682</v>
      </c>
      <c r="AL13" s="9">
        <f>($AK$3+(M13+V13)*12*7.57%)*SUM(Fasering!$D$5:$D$9)</f>
        <v>1573.3977319571866</v>
      </c>
      <c r="AM13" s="9">
        <f>($AK$3+(N13+W13)*12*7.57%)*SUM(Fasering!$D$5:$D$10)</f>
        <v>1984.2415828840865</v>
      </c>
      <c r="AN13" s="86">
        <f>($AK$3+(O13+X13)*12*7.57%)*SUM(Fasering!$D$5:$D$11)</f>
        <v>2423.8619936710002</v>
      </c>
      <c r="AO13" s="5">
        <f>($AK$3+(I13+AA13)*12*7.57%)*SUM(Fasering!$D$5)</f>
        <v>0</v>
      </c>
      <c r="AP13" s="9">
        <f>($AK$3+(J13+AB13)*12*7.57%)*SUM(Fasering!$D$5:$D$6)</f>
        <v>503.7338643482492</v>
      </c>
      <c r="AQ13" s="9">
        <f>($AK$3+(K13+AC13)*12*7.57%)*SUM(Fasering!$D$5:$D$7)</f>
        <v>829.59209911676021</v>
      </c>
      <c r="AR13" s="9">
        <f>($AK$3+(L13+AD13)*12*7.57%)*SUM(Fasering!$D$5:$D$8)</f>
        <v>1182.3089295857999</v>
      </c>
      <c r="AS13" s="9">
        <f>($AK$3+(M13+AE13)*12*7.57%)*SUM(Fasering!$D$5:$D$9)</f>
        <v>1561.8843557553678</v>
      </c>
      <c r="AT13" s="9">
        <f>($AK$3+(N13+AF13)*12*7.57%)*SUM(Fasering!$D$5:$D$10)</f>
        <v>1967.3745877460167</v>
      </c>
      <c r="AU13" s="86">
        <f>($AK$3+(O13+AG13)*12*7.57%)*SUM(Fasering!$D$5:$D$11)</f>
        <v>2400.6068268734998</v>
      </c>
    </row>
    <row r="14" spans="1:47" x14ac:dyDescent="0.3">
      <c r="A14" s="32">
        <f t="shared" si="8"/>
        <v>4</v>
      </c>
      <c r="B14" s="129">
        <v>22799.46</v>
      </c>
      <c r="C14" s="130"/>
      <c r="D14" s="129">
        <f t="shared" si="0"/>
        <v>30685.793214000001</v>
      </c>
      <c r="E14" s="131">
        <f t="shared" si="1"/>
        <v>760.68094402812108</v>
      </c>
      <c r="F14" s="129">
        <f t="shared" si="2"/>
        <v>2557.1494345000001</v>
      </c>
      <c r="G14" s="131">
        <f t="shared" si="3"/>
        <v>63.390078669010087</v>
      </c>
      <c r="H14" s="45">
        <f>'L4'!$H$10</f>
        <v>1707.89</v>
      </c>
      <c r="I14" s="45">
        <f>GEW!$E$12+($F14-GEW!$E$12)*SUM(Fasering!$D$5)</f>
        <v>1821.9627753333334</v>
      </c>
      <c r="J14" s="45">
        <f>GEW!$E$12+($F14-GEW!$E$12)*SUM(Fasering!$D$5:$D$6)</f>
        <v>2012.0553526250235</v>
      </c>
      <c r="K14" s="45">
        <f>GEW!$E$12+($F14-GEW!$E$12)*SUM(Fasering!$D$5:$D$7)</f>
        <v>2121.1232061668684</v>
      </c>
      <c r="L14" s="45">
        <f>GEW!$E$12+($F14-GEW!$E$12)*SUM(Fasering!$D$5:$D$8)</f>
        <v>2230.1910597087131</v>
      </c>
      <c r="M14" s="45">
        <f>GEW!$E$12+($F14-GEW!$E$12)*SUM(Fasering!$D$5:$D$9)</f>
        <v>2339.2589132505577</v>
      </c>
      <c r="N14" s="45">
        <f>GEW!$E$12+($F14-GEW!$E$12)*SUM(Fasering!$D$5:$D$10)</f>
        <v>2448.0815809581554</v>
      </c>
      <c r="O14" s="55">
        <f>GEW!$E$12+($F14-GEW!$E$12)*SUM(Fasering!$D$5:$D$11)</f>
        <v>2557.1494345000001</v>
      </c>
      <c r="P14" s="129">
        <f t="shared" si="4"/>
        <v>35.517179416666885</v>
      </c>
      <c r="Q14" s="131">
        <f t="shared" si="5"/>
        <v>0.88044787956011006</v>
      </c>
      <c r="R14" s="45">
        <f>$P14*SUM(Fasering!$D$5)</f>
        <v>0</v>
      </c>
      <c r="S14" s="45">
        <f>$P14*SUM(Fasering!$D$5:$D$6)</f>
        <v>9.183453058164103</v>
      </c>
      <c r="T14" s="45">
        <f>$P14*SUM(Fasering!$D$5:$D$7)</f>
        <v>14.452567336199799</v>
      </c>
      <c r="U14" s="45">
        <f>$P14*SUM(Fasering!$D$5:$D$8)</f>
        <v>19.721681614235493</v>
      </c>
      <c r="V14" s="45">
        <f>$P14*SUM(Fasering!$D$5:$D$9)</f>
        <v>24.990795892271191</v>
      </c>
      <c r="W14" s="45">
        <f>$P14*SUM(Fasering!$D$5:$D$10)</f>
        <v>30.248065138631194</v>
      </c>
      <c r="X14" s="55">
        <f>$P14*SUM(Fasering!$D$5:$D$11)</f>
        <v>35.517179416666885</v>
      </c>
      <c r="Y14" s="129">
        <f t="shared" si="6"/>
        <v>9.917039833333547</v>
      </c>
      <c r="Z14" s="131">
        <f t="shared" si="7"/>
        <v>0.24583699596016714</v>
      </c>
      <c r="AA14" s="54">
        <f>$Y14*SUM(Fasering!$D$5)</f>
        <v>0</v>
      </c>
      <c r="AB14" s="45">
        <f>$Y14*SUM(Fasering!$D$5:$D$6)</f>
        <v>2.5641864382571207</v>
      </c>
      <c r="AC14" s="45">
        <f>$Y14*SUM(Fasering!$D$5:$D$7)</f>
        <v>4.0354185867521579</v>
      </c>
      <c r="AD14" s="45">
        <f>$Y14*SUM(Fasering!$D$5:$D$8)</f>
        <v>5.5066507352471952</v>
      </c>
      <c r="AE14" s="45">
        <f>$Y14*SUM(Fasering!$D$5:$D$9)</f>
        <v>6.9778828837422315</v>
      </c>
      <c r="AF14" s="45">
        <f>$Y14*SUM(Fasering!$D$5:$D$10)</f>
        <v>8.4458076848385115</v>
      </c>
      <c r="AG14" s="55">
        <f>$Y14*SUM(Fasering!$D$5:$D$11)</f>
        <v>9.917039833333547</v>
      </c>
      <c r="AH14" s="5">
        <f>($AK$3+(I14+R14)*12*7.57%)*SUM(Fasering!$D$5)</f>
        <v>0</v>
      </c>
      <c r="AI14" s="9">
        <f>($AK$3+(J14+S14)*12*7.57%)*SUM(Fasering!$D$5:$D$6)</f>
        <v>509.74625293196846</v>
      </c>
      <c r="AJ14" s="9">
        <f>($AK$3+(K14+T14)*12*7.57%)*SUM(Fasering!$D$5:$D$7)</f>
        <v>844.48313889093015</v>
      </c>
      <c r="AK14" s="9">
        <f>($AK$3+(L14+U14)*12*7.57%)*SUM(Fasering!$D$5:$D$8)</f>
        <v>1210.0372080771474</v>
      </c>
      <c r="AL14" s="9">
        <f>($AK$3+(M14+V14)*12*7.57%)*SUM(Fasering!$D$5:$D$9)</f>
        <v>1606.4084604906211</v>
      </c>
      <c r="AM14" s="9">
        <f>($AK$3+(N14+W14)*12*7.57%)*SUM(Fasering!$D$5:$D$10)</f>
        <v>2032.6020106089813</v>
      </c>
      <c r="AN14" s="86">
        <f>($AK$3+(O14+X14)*12*7.57%)*SUM(Fasering!$D$5:$D$11)</f>
        <v>2490.5383520819005</v>
      </c>
      <c r="AO14" s="5">
        <f>($AK$3+(I14+AA14)*12*7.57%)*SUM(Fasering!$D$5)</f>
        <v>0</v>
      </c>
      <c r="AP14" s="9">
        <f>($AK$3+(J14+AB14)*12*7.57%)*SUM(Fasering!$D$5:$D$6)</f>
        <v>508.19152449784286</v>
      </c>
      <c r="AQ14" s="9">
        <f>($AK$3+(K14+AC14)*12*7.57%)*SUM(Fasering!$D$5:$D$7)</f>
        <v>840.63250238794581</v>
      </c>
      <c r="AR14" s="9">
        <f>($AK$3+(L14+AD14)*12*7.57%)*SUM(Fasering!$D$5:$D$8)</f>
        <v>1202.8670223182653</v>
      </c>
      <c r="AS14" s="9">
        <f>($AK$3+(M14+AE14)*12*7.57%)*SUM(Fasering!$D$5:$D$9)</f>
        <v>1594.8950842888021</v>
      </c>
      <c r="AT14" s="9">
        <f>($AK$3+(N14+AF14)*12*7.57%)*SUM(Fasering!$D$5:$D$10)</f>
        <v>2015.7350154709113</v>
      </c>
      <c r="AU14" s="86">
        <f>($AK$3+(O14+AG14)*12*7.57%)*SUM(Fasering!$D$5:$D$11)</f>
        <v>2467.2831852844006</v>
      </c>
    </row>
    <row r="15" spans="1:47" x14ac:dyDescent="0.3">
      <c r="A15" s="32">
        <f t="shared" si="8"/>
        <v>5</v>
      </c>
      <c r="B15" s="129">
        <v>22807.51</v>
      </c>
      <c r="C15" s="130"/>
      <c r="D15" s="129">
        <f t="shared" si="0"/>
        <v>30696.627709</v>
      </c>
      <c r="E15" s="131">
        <f t="shared" si="1"/>
        <v>760.94952414358988</v>
      </c>
      <c r="F15" s="129">
        <f t="shared" si="2"/>
        <v>2558.0523090833335</v>
      </c>
      <c r="G15" s="131">
        <f t="shared" si="3"/>
        <v>63.412460345299159</v>
      </c>
      <c r="H15" s="45">
        <f>'L4'!$H$10</f>
        <v>1707.89</v>
      </c>
      <c r="I15" s="45">
        <f>GEW!$E$12+($F15-GEW!$E$12)*SUM(Fasering!$D$5)</f>
        <v>1821.9627753333334</v>
      </c>
      <c r="J15" s="45">
        <f>GEW!$E$12+($F15-GEW!$E$12)*SUM(Fasering!$D$5:$D$6)</f>
        <v>2012.2888032111803</v>
      </c>
      <c r="K15" s="45">
        <f>GEW!$E$12+($F15-GEW!$E$12)*SUM(Fasering!$D$5:$D$7)</f>
        <v>2121.4906017744611</v>
      </c>
      <c r="L15" s="45">
        <f>GEW!$E$12+($F15-GEW!$E$12)*SUM(Fasering!$D$5:$D$8)</f>
        <v>2230.6924003377421</v>
      </c>
      <c r="M15" s="45">
        <f>GEW!$E$12+($F15-GEW!$E$12)*SUM(Fasering!$D$5:$D$9)</f>
        <v>2339.8941989010227</v>
      </c>
      <c r="N15" s="45">
        <f>GEW!$E$12+($F15-GEW!$E$12)*SUM(Fasering!$D$5:$D$10)</f>
        <v>2448.8505105200529</v>
      </c>
      <c r="O15" s="55">
        <f>GEW!$E$12+($F15-GEW!$E$12)*SUM(Fasering!$D$5:$D$11)</f>
        <v>2558.0523090833335</v>
      </c>
      <c r="P15" s="129">
        <f t="shared" si="4"/>
        <v>34.614304833333627</v>
      </c>
      <c r="Q15" s="131">
        <f t="shared" si="5"/>
        <v>0.85806620327104499</v>
      </c>
      <c r="R15" s="45">
        <f>$P15*SUM(Fasering!$D$5)</f>
        <v>0</v>
      </c>
      <c r="S15" s="45">
        <f>$P15*SUM(Fasering!$D$5:$D$6)</f>
        <v>8.9500024720074904</v>
      </c>
      <c r="T15" s="45">
        <f>$P15*SUM(Fasering!$D$5:$D$7)</f>
        <v>14.085171728607042</v>
      </c>
      <c r="U15" s="45">
        <f>$P15*SUM(Fasering!$D$5:$D$8)</f>
        <v>19.220340985206594</v>
      </c>
      <c r="V15" s="45">
        <f>$P15*SUM(Fasering!$D$5:$D$9)</f>
        <v>24.355510241806147</v>
      </c>
      <c r="W15" s="45">
        <f>$P15*SUM(Fasering!$D$5:$D$10)</f>
        <v>29.479135576734077</v>
      </c>
      <c r="X15" s="55">
        <f>$P15*SUM(Fasering!$D$5:$D$11)</f>
        <v>34.614304833333627</v>
      </c>
      <c r="Y15" s="129">
        <f t="shared" si="6"/>
        <v>9.0141652500002944</v>
      </c>
      <c r="Z15" s="131">
        <f t="shared" si="7"/>
        <v>0.22345531967110216</v>
      </c>
      <c r="AA15" s="54">
        <f>$Y15*SUM(Fasering!$D$5)</f>
        <v>0</v>
      </c>
      <c r="AB15" s="45">
        <f>$Y15*SUM(Fasering!$D$5:$D$6)</f>
        <v>2.3307358521005099</v>
      </c>
      <c r="AC15" s="45">
        <f>$Y15*SUM(Fasering!$D$5:$D$7)</f>
        <v>3.6680229791594043</v>
      </c>
      <c r="AD15" s="45">
        <f>$Y15*SUM(Fasering!$D$5:$D$8)</f>
        <v>5.0053101062182987</v>
      </c>
      <c r="AE15" s="45">
        <f>$Y15*SUM(Fasering!$D$5:$D$9)</f>
        <v>6.3425972332771927</v>
      </c>
      <c r="AF15" s="45">
        <f>$Y15*SUM(Fasering!$D$5:$D$10)</f>
        <v>7.6768781229414014</v>
      </c>
      <c r="AG15" s="55">
        <f>$Y15*SUM(Fasering!$D$5:$D$11)</f>
        <v>9.0141652500002944</v>
      </c>
      <c r="AH15" s="5">
        <f>($AK$3+(I15+R15)*12*7.57%)*SUM(Fasering!$D$5)</f>
        <v>0</v>
      </c>
      <c r="AI15" s="9">
        <f>($AK$3+(J15+S15)*12*7.57%)*SUM(Fasering!$D$5:$D$6)</f>
        <v>509.74625293196846</v>
      </c>
      <c r="AJ15" s="9">
        <f>($AK$3+(K15+T15)*12*7.57%)*SUM(Fasering!$D$5:$D$7)</f>
        <v>844.48313889093015</v>
      </c>
      <c r="AK15" s="9">
        <f>($AK$3+(L15+U15)*12*7.57%)*SUM(Fasering!$D$5:$D$8)</f>
        <v>1210.0372080771476</v>
      </c>
      <c r="AL15" s="9">
        <f>($AK$3+(M15+V15)*12*7.57%)*SUM(Fasering!$D$5:$D$9)</f>
        <v>1606.4084604906211</v>
      </c>
      <c r="AM15" s="9">
        <f>($AK$3+(N15+W15)*12*7.57%)*SUM(Fasering!$D$5:$D$10)</f>
        <v>2032.6020106089816</v>
      </c>
      <c r="AN15" s="86">
        <f>($AK$3+(O15+X15)*12*7.57%)*SUM(Fasering!$D$5:$D$11)</f>
        <v>2490.5383520819009</v>
      </c>
      <c r="AO15" s="5">
        <f>($AK$3+(I15+AA15)*12*7.57%)*SUM(Fasering!$D$5)</f>
        <v>0</v>
      </c>
      <c r="AP15" s="9">
        <f>($AK$3+(J15+AB15)*12*7.57%)*SUM(Fasering!$D$5:$D$6)</f>
        <v>508.19152449784286</v>
      </c>
      <c r="AQ15" s="9">
        <f>($AK$3+(K15+AC15)*12*7.57%)*SUM(Fasering!$D$5:$D$7)</f>
        <v>840.63250238794581</v>
      </c>
      <c r="AR15" s="9">
        <f>($AK$3+(L15+AD15)*12*7.57%)*SUM(Fasering!$D$5:$D$8)</f>
        <v>1202.8670223182653</v>
      </c>
      <c r="AS15" s="9">
        <f>($AK$3+(M15+AE15)*12*7.57%)*SUM(Fasering!$D$5:$D$9)</f>
        <v>1594.8950842888021</v>
      </c>
      <c r="AT15" s="9">
        <f>($AK$3+(N15+AF15)*12*7.57%)*SUM(Fasering!$D$5:$D$10)</f>
        <v>2015.7350154709113</v>
      </c>
      <c r="AU15" s="86">
        <f>($AK$3+(O15+AG15)*12*7.57%)*SUM(Fasering!$D$5:$D$11)</f>
        <v>2467.2831852844006</v>
      </c>
    </row>
    <row r="16" spans="1:47" x14ac:dyDescent="0.3">
      <c r="A16" s="32">
        <f t="shared" si="8"/>
        <v>6</v>
      </c>
      <c r="B16" s="129">
        <v>23939.58</v>
      </c>
      <c r="C16" s="130"/>
      <c r="D16" s="129">
        <f t="shared" si="0"/>
        <v>32220.280722000003</v>
      </c>
      <c r="E16" s="131">
        <f t="shared" si="1"/>
        <v>798.71989573598353</v>
      </c>
      <c r="F16" s="129">
        <f t="shared" si="2"/>
        <v>2685.0233935000006</v>
      </c>
      <c r="G16" s="131">
        <f t="shared" si="3"/>
        <v>66.55999131133197</v>
      </c>
      <c r="H16" s="45">
        <f>'L4'!$H$10</f>
        <v>1707.89</v>
      </c>
      <c r="I16" s="45">
        <f>GEW!$E$12+($F16-GEW!$E$12)*SUM(Fasering!$D$5)</f>
        <v>1821.9627753333334</v>
      </c>
      <c r="J16" s="45">
        <f>GEW!$E$12+($F16-GEW!$E$12)*SUM(Fasering!$D$5:$D$6)</f>
        <v>2045.1189156422781</v>
      </c>
      <c r="K16" s="45">
        <f>GEW!$E$12+($F16-GEW!$E$12)*SUM(Fasering!$D$5:$D$7)</f>
        <v>2173.157377611426</v>
      </c>
      <c r="L16" s="45">
        <f>GEW!$E$12+($F16-GEW!$E$12)*SUM(Fasering!$D$5:$D$8)</f>
        <v>2301.1958395805736</v>
      </c>
      <c r="M16" s="45">
        <f>GEW!$E$12+($F16-GEW!$E$12)*SUM(Fasering!$D$5:$D$9)</f>
        <v>2429.2343015497213</v>
      </c>
      <c r="N16" s="45">
        <f>GEW!$E$12+($F16-GEW!$E$12)*SUM(Fasering!$D$5:$D$10)</f>
        <v>2556.9849315308529</v>
      </c>
      <c r="O16" s="55">
        <f>GEW!$E$12+($F16-GEW!$E$12)*SUM(Fasering!$D$5:$D$11)</f>
        <v>2685.0233935000006</v>
      </c>
      <c r="P16" s="129">
        <f t="shared" si="4"/>
        <v>0</v>
      </c>
      <c r="Q16" s="131">
        <f t="shared" si="5"/>
        <v>0</v>
      </c>
      <c r="R16" s="45">
        <f>$P16*SUM(Fasering!$D$5)</f>
        <v>0</v>
      </c>
      <c r="S16" s="45">
        <f>$P16*SUM(Fasering!$D$5:$D$6)</f>
        <v>0</v>
      </c>
      <c r="T16" s="45">
        <f>$P16*SUM(Fasering!$D$5:$D$7)</f>
        <v>0</v>
      </c>
      <c r="U16" s="45">
        <f>$P16*SUM(Fasering!$D$5:$D$8)</f>
        <v>0</v>
      </c>
      <c r="V16" s="45">
        <f>$P16*SUM(Fasering!$D$5:$D$9)</f>
        <v>0</v>
      </c>
      <c r="W16" s="45">
        <f>$P16*SUM(Fasering!$D$5:$D$10)</f>
        <v>0</v>
      </c>
      <c r="X16" s="55">
        <f>$P16*SUM(Fasering!$D$5:$D$11)</f>
        <v>0</v>
      </c>
      <c r="Y16" s="129">
        <f t="shared" si="6"/>
        <v>0</v>
      </c>
      <c r="Z16" s="131">
        <f t="shared" si="7"/>
        <v>0</v>
      </c>
      <c r="AA16" s="54">
        <f>$Y16*SUM(Fasering!$D$5)</f>
        <v>0</v>
      </c>
      <c r="AB16" s="45">
        <f>$Y16*SUM(Fasering!$D$5:$D$6)</f>
        <v>0</v>
      </c>
      <c r="AC16" s="45">
        <f>$Y16*SUM(Fasering!$D$5:$D$7)</f>
        <v>0</v>
      </c>
      <c r="AD16" s="45">
        <f>$Y16*SUM(Fasering!$D$5:$D$8)</f>
        <v>0</v>
      </c>
      <c r="AE16" s="45">
        <f>$Y16*SUM(Fasering!$D$5:$D$9)</f>
        <v>0</v>
      </c>
      <c r="AF16" s="45">
        <f>$Y16*SUM(Fasering!$D$5:$D$10)</f>
        <v>0</v>
      </c>
      <c r="AG16" s="55">
        <f>$Y16*SUM(Fasering!$D$5:$D$11)</f>
        <v>0</v>
      </c>
      <c r="AH16" s="5">
        <f>($AK$3+(I16+R16)*12*7.57%)*SUM(Fasering!$D$5)</f>
        <v>0</v>
      </c>
      <c r="AI16" s="9">
        <f>($AK$3+(J16+S16)*12*7.57%)*SUM(Fasering!$D$5:$D$6)</f>
        <v>515.35519544710837</v>
      </c>
      <c r="AJ16" s="9">
        <f>($AK$3+(K16+T16)*12*7.57%)*SUM(Fasering!$D$5:$D$7)</f>
        <v>858.37495325405177</v>
      </c>
      <c r="AK16" s="9">
        <f>($AK$3+(L16+U16)*12*7.57%)*SUM(Fasering!$D$5:$D$8)</f>
        <v>1235.9048508510864</v>
      </c>
      <c r="AL16" s="9">
        <f>($AK$3+(M16+V16)*12*7.57%)*SUM(Fasering!$D$5:$D$9)</f>
        <v>1647.9448882382126</v>
      </c>
      <c r="AM16" s="9">
        <f>($AK$3+(N16+W16)*12*7.57%)*SUM(Fasering!$D$5:$D$10)</f>
        <v>2093.4525128935102</v>
      </c>
      <c r="AN16" s="86">
        <f>($AK$3+(O16+X16)*12*7.57%)*SUM(Fasering!$D$5:$D$11)</f>
        <v>2574.435250655401</v>
      </c>
      <c r="AO16" s="5">
        <f>($AK$3+(I16+AA16)*12*7.57%)*SUM(Fasering!$D$5)</f>
        <v>0</v>
      </c>
      <c r="AP16" s="9">
        <f>($AK$3+(J16+AB16)*12*7.57%)*SUM(Fasering!$D$5:$D$6)</f>
        <v>515.35519544710837</v>
      </c>
      <c r="AQ16" s="9">
        <f>($AK$3+(K16+AC16)*12*7.57%)*SUM(Fasering!$D$5:$D$7)</f>
        <v>858.37495325405177</v>
      </c>
      <c r="AR16" s="9">
        <f>($AK$3+(L16+AD16)*12*7.57%)*SUM(Fasering!$D$5:$D$8)</f>
        <v>1235.9048508510864</v>
      </c>
      <c r="AS16" s="9">
        <f>($AK$3+(M16+AE16)*12*7.57%)*SUM(Fasering!$D$5:$D$9)</f>
        <v>1647.9448882382126</v>
      </c>
      <c r="AT16" s="9">
        <f>($AK$3+(N16+AF16)*12*7.57%)*SUM(Fasering!$D$5:$D$10)</f>
        <v>2093.4525128935102</v>
      </c>
      <c r="AU16" s="86">
        <f>($AK$3+(O16+AG16)*12*7.57%)*SUM(Fasering!$D$5:$D$11)</f>
        <v>2574.435250655401</v>
      </c>
    </row>
    <row r="17" spans="1:47" x14ac:dyDescent="0.3">
      <c r="A17" s="32">
        <f t="shared" si="8"/>
        <v>7</v>
      </c>
      <c r="B17" s="129">
        <v>25236.69</v>
      </c>
      <c r="C17" s="130"/>
      <c r="D17" s="129">
        <f t="shared" si="0"/>
        <v>33966.061071000004</v>
      </c>
      <c r="E17" s="131">
        <f t="shared" si="1"/>
        <v>841.99666015533012</v>
      </c>
      <c r="F17" s="129">
        <f t="shared" si="2"/>
        <v>2830.5050892499999</v>
      </c>
      <c r="G17" s="131">
        <f t="shared" si="3"/>
        <v>70.1663883462775</v>
      </c>
      <c r="H17" s="45">
        <f>'L4'!$H$10</f>
        <v>1707.89</v>
      </c>
      <c r="I17" s="45">
        <f>GEW!$E$12+($F17-GEW!$E$12)*SUM(Fasering!$D$5)</f>
        <v>1821.9627753333334</v>
      </c>
      <c r="J17" s="45">
        <f>GEW!$E$12+($F17-GEW!$E$12)*SUM(Fasering!$D$5:$D$6)</f>
        <v>2082.735200090679</v>
      </c>
      <c r="K17" s="45">
        <f>GEW!$E$12+($F17-GEW!$E$12)*SUM(Fasering!$D$5:$D$7)</f>
        <v>2232.3564479921311</v>
      </c>
      <c r="L17" s="45">
        <f>GEW!$E$12+($F17-GEW!$E$12)*SUM(Fasering!$D$5:$D$8)</f>
        <v>2381.9776958935831</v>
      </c>
      <c r="M17" s="45">
        <f>GEW!$E$12+($F17-GEW!$E$12)*SUM(Fasering!$D$5:$D$9)</f>
        <v>2531.5989437950352</v>
      </c>
      <c r="N17" s="45">
        <f>GEW!$E$12+($F17-GEW!$E$12)*SUM(Fasering!$D$5:$D$10)</f>
        <v>2680.8838413485478</v>
      </c>
      <c r="O17" s="55">
        <f>GEW!$E$12+($F17-GEW!$E$12)*SUM(Fasering!$D$5:$D$11)</f>
        <v>2830.5050892499999</v>
      </c>
      <c r="P17" s="129">
        <f t="shared" si="4"/>
        <v>0</v>
      </c>
      <c r="Q17" s="131">
        <f t="shared" si="5"/>
        <v>0</v>
      </c>
      <c r="R17" s="45">
        <f>$P17*SUM(Fasering!$D$5)</f>
        <v>0</v>
      </c>
      <c r="S17" s="45">
        <f>$P17*SUM(Fasering!$D$5:$D$6)</f>
        <v>0</v>
      </c>
      <c r="T17" s="45">
        <f>$P17*SUM(Fasering!$D$5:$D$7)</f>
        <v>0</v>
      </c>
      <c r="U17" s="45">
        <f>$P17*SUM(Fasering!$D$5:$D$8)</f>
        <v>0</v>
      </c>
      <c r="V17" s="45">
        <f>$P17*SUM(Fasering!$D$5:$D$9)</f>
        <v>0</v>
      </c>
      <c r="W17" s="45">
        <f>$P17*SUM(Fasering!$D$5:$D$10)</f>
        <v>0</v>
      </c>
      <c r="X17" s="55">
        <f>$P17*SUM(Fasering!$D$5:$D$11)</f>
        <v>0</v>
      </c>
      <c r="Y17" s="129">
        <f t="shared" si="6"/>
        <v>0</v>
      </c>
      <c r="Z17" s="131">
        <f t="shared" si="7"/>
        <v>0</v>
      </c>
      <c r="AA17" s="54">
        <f>$Y17*SUM(Fasering!$D$5)</f>
        <v>0</v>
      </c>
      <c r="AB17" s="45">
        <f>$Y17*SUM(Fasering!$D$5:$D$6)</f>
        <v>0</v>
      </c>
      <c r="AC17" s="45">
        <f>$Y17*SUM(Fasering!$D$5:$D$7)</f>
        <v>0</v>
      </c>
      <c r="AD17" s="45">
        <f>$Y17*SUM(Fasering!$D$5:$D$8)</f>
        <v>0</v>
      </c>
      <c r="AE17" s="45">
        <f>$Y17*SUM(Fasering!$D$5:$D$9)</f>
        <v>0</v>
      </c>
      <c r="AF17" s="45">
        <f>$Y17*SUM(Fasering!$D$5:$D$10)</f>
        <v>0</v>
      </c>
      <c r="AG17" s="55">
        <f>$Y17*SUM(Fasering!$D$5:$D$11)</f>
        <v>0</v>
      </c>
      <c r="AH17" s="5">
        <f>($AK$3+(I17+R17)*12*7.57%)*SUM(Fasering!$D$5)</f>
        <v>0</v>
      </c>
      <c r="AI17" s="9">
        <f>($AK$3+(J17+S17)*12*7.57%)*SUM(Fasering!$D$5:$D$6)</f>
        <v>524.19048043807663</v>
      </c>
      <c r="AJ17" s="9">
        <f>($AK$3+(K17+T17)*12*7.57%)*SUM(Fasering!$D$5:$D$7)</f>
        <v>880.25753425902883</v>
      </c>
      <c r="AK17" s="9">
        <f>($AK$3+(L17+U17)*12*7.57%)*SUM(Fasering!$D$5:$D$8)</f>
        <v>1276.651924891409</v>
      </c>
      <c r="AL17" s="9">
        <f>($AK$3+(M17+V17)*12*7.57%)*SUM(Fasering!$D$5:$D$9)</f>
        <v>1713.3736523352168</v>
      </c>
      <c r="AM17" s="9">
        <f>($AK$3+(N17+W17)*12*7.57%)*SUM(Fasering!$D$5:$D$10)</f>
        <v>2189.305078341667</v>
      </c>
      <c r="AN17" s="86">
        <f>($AK$3+(O17+X17)*12*7.57%)*SUM(Fasering!$D$5:$D$11)</f>
        <v>2706.5908230747</v>
      </c>
      <c r="AO17" s="5">
        <f>($AK$3+(I17+AA17)*12*7.57%)*SUM(Fasering!$D$5)</f>
        <v>0</v>
      </c>
      <c r="AP17" s="9">
        <f>($AK$3+(J17+AB17)*12*7.57%)*SUM(Fasering!$D$5:$D$6)</f>
        <v>524.19048043807663</v>
      </c>
      <c r="AQ17" s="9">
        <f>($AK$3+(K17+AC17)*12*7.57%)*SUM(Fasering!$D$5:$D$7)</f>
        <v>880.25753425902883</v>
      </c>
      <c r="AR17" s="9">
        <f>($AK$3+(L17+AD17)*12*7.57%)*SUM(Fasering!$D$5:$D$8)</f>
        <v>1276.651924891409</v>
      </c>
      <c r="AS17" s="9">
        <f>($AK$3+(M17+AE17)*12*7.57%)*SUM(Fasering!$D$5:$D$9)</f>
        <v>1713.3736523352168</v>
      </c>
      <c r="AT17" s="9">
        <f>($AK$3+(N17+AF17)*12*7.57%)*SUM(Fasering!$D$5:$D$10)</f>
        <v>2189.305078341667</v>
      </c>
      <c r="AU17" s="86">
        <f>($AK$3+(O17+AG17)*12*7.57%)*SUM(Fasering!$D$5:$D$11)</f>
        <v>2706.5908230747</v>
      </c>
    </row>
    <row r="18" spans="1:47" x14ac:dyDescent="0.3">
      <c r="A18" s="32">
        <f t="shared" si="8"/>
        <v>8</v>
      </c>
      <c r="B18" s="129">
        <v>25236.69</v>
      </c>
      <c r="C18" s="130"/>
      <c r="D18" s="129">
        <f t="shared" si="0"/>
        <v>33966.061071000004</v>
      </c>
      <c r="E18" s="131">
        <f t="shared" si="1"/>
        <v>841.99666015533012</v>
      </c>
      <c r="F18" s="129">
        <f t="shared" si="2"/>
        <v>2830.5050892499999</v>
      </c>
      <c r="G18" s="131">
        <f t="shared" si="3"/>
        <v>70.1663883462775</v>
      </c>
      <c r="H18" s="45">
        <f>'L4'!$H$10</f>
        <v>1707.89</v>
      </c>
      <c r="I18" s="45">
        <f>GEW!$E$12+($F18-GEW!$E$12)*SUM(Fasering!$D$5)</f>
        <v>1821.9627753333334</v>
      </c>
      <c r="J18" s="45">
        <f>GEW!$E$12+($F18-GEW!$E$12)*SUM(Fasering!$D$5:$D$6)</f>
        <v>2082.735200090679</v>
      </c>
      <c r="K18" s="45">
        <f>GEW!$E$12+($F18-GEW!$E$12)*SUM(Fasering!$D$5:$D$7)</f>
        <v>2232.3564479921311</v>
      </c>
      <c r="L18" s="45">
        <f>GEW!$E$12+($F18-GEW!$E$12)*SUM(Fasering!$D$5:$D$8)</f>
        <v>2381.9776958935831</v>
      </c>
      <c r="M18" s="45">
        <f>GEW!$E$12+($F18-GEW!$E$12)*SUM(Fasering!$D$5:$D$9)</f>
        <v>2531.5989437950352</v>
      </c>
      <c r="N18" s="45">
        <f>GEW!$E$12+($F18-GEW!$E$12)*SUM(Fasering!$D$5:$D$10)</f>
        <v>2680.8838413485478</v>
      </c>
      <c r="O18" s="55">
        <f>GEW!$E$12+($F18-GEW!$E$12)*SUM(Fasering!$D$5:$D$11)</f>
        <v>2830.5050892499999</v>
      </c>
      <c r="P18" s="129">
        <f t="shared" si="4"/>
        <v>0</v>
      </c>
      <c r="Q18" s="131">
        <f t="shared" si="5"/>
        <v>0</v>
      </c>
      <c r="R18" s="45">
        <f>$P18*SUM(Fasering!$D$5)</f>
        <v>0</v>
      </c>
      <c r="S18" s="45">
        <f>$P18*SUM(Fasering!$D$5:$D$6)</f>
        <v>0</v>
      </c>
      <c r="T18" s="45">
        <f>$P18*SUM(Fasering!$D$5:$D$7)</f>
        <v>0</v>
      </c>
      <c r="U18" s="45">
        <f>$P18*SUM(Fasering!$D$5:$D$8)</f>
        <v>0</v>
      </c>
      <c r="V18" s="45">
        <f>$P18*SUM(Fasering!$D$5:$D$9)</f>
        <v>0</v>
      </c>
      <c r="W18" s="45">
        <f>$P18*SUM(Fasering!$D$5:$D$10)</f>
        <v>0</v>
      </c>
      <c r="X18" s="55">
        <f>$P18*SUM(Fasering!$D$5:$D$11)</f>
        <v>0</v>
      </c>
      <c r="Y18" s="129">
        <f t="shared" si="6"/>
        <v>0</v>
      </c>
      <c r="Z18" s="131">
        <f t="shared" si="7"/>
        <v>0</v>
      </c>
      <c r="AA18" s="54">
        <f>$Y18*SUM(Fasering!$D$5)</f>
        <v>0</v>
      </c>
      <c r="AB18" s="45">
        <f>$Y18*SUM(Fasering!$D$5:$D$6)</f>
        <v>0</v>
      </c>
      <c r="AC18" s="45">
        <f>$Y18*SUM(Fasering!$D$5:$D$7)</f>
        <v>0</v>
      </c>
      <c r="AD18" s="45">
        <f>$Y18*SUM(Fasering!$D$5:$D$8)</f>
        <v>0</v>
      </c>
      <c r="AE18" s="45">
        <f>$Y18*SUM(Fasering!$D$5:$D$9)</f>
        <v>0</v>
      </c>
      <c r="AF18" s="45">
        <f>$Y18*SUM(Fasering!$D$5:$D$10)</f>
        <v>0</v>
      </c>
      <c r="AG18" s="55">
        <f>$Y18*SUM(Fasering!$D$5:$D$11)</f>
        <v>0</v>
      </c>
      <c r="AH18" s="5">
        <f>($AK$3+(I18+R18)*12*7.57%)*SUM(Fasering!$D$5)</f>
        <v>0</v>
      </c>
      <c r="AI18" s="9">
        <f>($AK$3+(J18+S18)*12*7.57%)*SUM(Fasering!$D$5:$D$6)</f>
        <v>524.19048043807663</v>
      </c>
      <c r="AJ18" s="9">
        <f>($AK$3+(K18+T18)*12*7.57%)*SUM(Fasering!$D$5:$D$7)</f>
        <v>880.25753425902883</v>
      </c>
      <c r="AK18" s="9">
        <f>($AK$3+(L18+U18)*12*7.57%)*SUM(Fasering!$D$5:$D$8)</f>
        <v>1276.651924891409</v>
      </c>
      <c r="AL18" s="9">
        <f>($AK$3+(M18+V18)*12*7.57%)*SUM(Fasering!$D$5:$D$9)</f>
        <v>1713.3736523352168</v>
      </c>
      <c r="AM18" s="9">
        <f>($AK$3+(N18+W18)*12*7.57%)*SUM(Fasering!$D$5:$D$10)</f>
        <v>2189.305078341667</v>
      </c>
      <c r="AN18" s="86">
        <f>($AK$3+(O18+X18)*12*7.57%)*SUM(Fasering!$D$5:$D$11)</f>
        <v>2706.5908230747</v>
      </c>
      <c r="AO18" s="5">
        <f>($AK$3+(I18+AA18)*12*7.57%)*SUM(Fasering!$D$5)</f>
        <v>0</v>
      </c>
      <c r="AP18" s="9">
        <f>($AK$3+(J18+AB18)*12*7.57%)*SUM(Fasering!$D$5:$D$6)</f>
        <v>524.19048043807663</v>
      </c>
      <c r="AQ18" s="9">
        <f>($AK$3+(K18+AC18)*12*7.57%)*SUM(Fasering!$D$5:$D$7)</f>
        <v>880.25753425902883</v>
      </c>
      <c r="AR18" s="9">
        <f>($AK$3+(L18+AD18)*12*7.57%)*SUM(Fasering!$D$5:$D$8)</f>
        <v>1276.651924891409</v>
      </c>
      <c r="AS18" s="9">
        <f>($AK$3+(M18+AE18)*12*7.57%)*SUM(Fasering!$D$5:$D$9)</f>
        <v>1713.3736523352168</v>
      </c>
      <c r="AT18" s="9">
        <f>($AK$3+(N18+AF18)*12*7.57%)*SUM(Fasering!$D$5:$D$10)</f>
        <v>2189.305078341667</v>
      </c>
      <c r="AU18" s="86">
        <f>($AK$3+(O18+AG18)*12*7.57%)*SUM(Fasering!$D$5:$D$11)</f>
        <v>2706.5908230747</v>
      </c>
    </row>
    <row r="19" spans="1:47" x14ac:dyDescent="0.3">
      <c r="A19" s="32">
        <f t="shared" si="8"/>
        <v>9</v>
      </c>
      <c r="B19" s="129">
        <v>25897.439999999999</v>
      </c>
      <c r="C19" s="130"/>
      <c r="D19" s="129">
        <f t="shared" si="0"/>
        <v>34855.364496000002</v>
      </c>
      <c r="E19" s="131">
        <f t="shared" si="1"/>
        <v>864.04191621694656</v>
      </c>
      <c r="F19" s="129">
        <f t="shared" si="2"/>
        <v>2904.6137079999999</v>
      </c>
      <c r="G19" s="131">
        <f t="shared" si="3"/>
        <v>72.003493018078871</v>
      </c>
      <c r="H19" s="45">
        <f>'L4'!$H$10</f>
        <v>1707.89</v>
      </c>
      <c r="I19" s="45">
        <f>GEW!$E$12+($F19-GEW!$E$12)*SUM(Fasering!$D$5)</f>
        <v>1821.9627753333334</v>
      </c>
      <c r="J19" s="45">
        <f>GEW!$E$12+($F19-GEW!$E$12)*SUM(Fasering!$D$5:$D$6)</f>
        <v>2101.896998202852</v>
      </c>
      <c r="K19" s="45">
        <f>GEW!$E$12+($F19-GEW!$E$12)*SUM(Fasering!$D$5:$D$7)</f>
        <v>2262.5125532985826</v>
      </c>
      <c r="L19" s="45">
        <f>GEW!$E$12+($F19-GEW!$E$12)*SUM(Fasering!$D$5:$D$8)</f>
        <v>2423.1281083943127</v>
      </c>
      <c r="M19" s="45">
        <f>GEW!$E$12+($F19-GEW!$E$12)*SUM(Fasering!$D$5:$D$9)</f>
        <v>2583.7436634900428</v>
      </c>
      <c r="N19" s="45">
        <f>GEW!$E$12+($F19-GEW!$E$12)*SUM(Fasering!$D$5:$D$10)</f>
        <v>2743.9981529042698</v>
      </c>
      <c r="O19" s="55">
        <f>GEW!$E$12+($F19-GEW!$E$12)*SUM(Fasering!$D$5:$D$11)</f>
        <v>2904.6137079999999</v>
      </c>
      <c r="P19" s="129">
        <f t="shared" si="4"/>
        <v>0</v>
      </c>
      <c r="Q19" s="131">
        <f t="shared" si="5"/>
        <v>0</v>
      </c>
      <c r="R19" s="45">
        <f>$P19*SUM(Fasering!$D$5)</f>
        <v>0</v>
      </c>
      <c r="S19" s="45">
        <f>$P19*SUM(Fasering!$D$5:$D$6)</f>
        <v>0</v>
      </c>
      <c r="T19" s="45">
        <f>$P19*SUM(Fasering!$D$5:$D$7)</f>
        <v>0</v>
      </c>
      <c r="U19" s="45">
        <f>$P19*SUM(Fasering!$D$5:$D$8)</f>
        <v>0</v>
      </c>
      <c r="V19" s="45">
        <f>$P19*SUM(Fasering!$D$5:$D$9)</f>
        <v>0</v>
      </c>
      <c r="W19" s="45">
        <f>$P19*SUM(Fasering!$D$5:$D$10)</f>
        <v>0</v>
      </c>
      <c r="X19" s="55">
        <f>$P19*SUM(Fasering!$D$5:$D$11)</f>
        <v>0</v>
      </c>
      <c r="Y19" s="129">
        <f t="shared" si="6"/>
        <v>0</v>
      </c>
      <c r="Z19" s="131">
        <f t="shared" si="7"/>
        <v>0</v>
      </c>
      <c r="AA19" s="54">
        <f>$Y19*SUM(Fasering!$D$5)</f>
        <v>0</v>
      </c>
      <c r="AB19" s="45">
        <f>$Y19*SUM(Fasering!$D$5:$D$6)</f>
        <v>0</v>
      </c>
      <c r="AC19" s="45">
        <f>$Y19*SUM(Fasering!$D$5:$D$7)</f>
        <v>0</v>
      </c>
      <c r="AD19" s="45">
        <f>$Y19*SUM(Fasering!$D$5:$D$8)</f>
        <v>0</v>
      </c>
      <c r="AE19" s="45">
        <f>$Y19*SUM(Fasering!$D$5:$D$9)</f>
        <v>0</v>
      </c>
      <c r="AF19" s="45">
        <f>$Y19*SUM(Fasering!$D$5:$D$10)</f>
        <v>0</v>
      </c>
      <c r="AG19" s="55">
        <f>$Y19*SUM(Fasering!$D$5:$D$11)</f>
        <v>0</v>
      </c>
      <c r="AH19" s="5">
        <f>($AK$3+(I19+R19)*12*7.57%)*SUM(Fasering!$D$5)</f>
        <v>0</v>
      </c>
      <c r="AI19" s="9">
        <f>($AK$3+(J19+S19)*12*7.57%)*SUM(Fasering!$D$5:$D$6)</f>
        <v>528.69118936621885</v>
      </c>
      <c r="AJ19" s="9">
        <f>($AK$3+(K19+T19)*12*7.57%)*SUM(Fasering!$D$5:$D$7)</f>
        <v>891.40455756394442</v>
      </c>
      <c r="AK19" s="9">
        <f>($AK$3+(L19+U19)*12*7.57%)*SUM(Fasering!$D$5:$D$8)</f>
        <v>1297.4085524497066</v>
      </c>
      <c r="AL19" s="9">
        <f>($AK$3+(M19+V19)*12*7.57%)*SUM(Fasering!$D$5:$D$9)</f>
        <v>1746.7031740235057</v>
      </c>
      <c r="AM19" s="9">
        <f>($AK$3+(N19+W19)*12*7.57%)*SUM(Fasering!$D$5:$D$10)</f>
        <v>2238.1325352419071</v>
      </c>
      <c r="AN19" s="86">
        <f>($AK$3+(O19+X19)*12*7.57%)*SUM(Fasering!$D$5:$D$11)</f>
        <v>2773.9110923471999</v>
      </c>
      <c r="AO19" s="5">
        <f>($AK$3+(I19+AA19)*12*7.57%)*SUM(Fasering!$D$5)</f>
        <v>0</v>
      </c>
      <c r="AP19" s="9">
        <f>($AK$3+(J19+AB19)*12*7.57%)*SUM(Fasering!$D$5:$D$6)</f>
        <v>528.69118936621885</v>
      </c>
      <c r="AQ19" s="9">
        <f>($AK$3+(K19+AC19)*12*7.57%)*SUM(Fasering!$D$5:$D$7)</f>
        <v>891.40455756394442</v>
      </c>
      <c r="AR19" s="9">
        <f>($AK$3+(L19+AD19)*12*7.57%)*SUM(Fasering!$D$5:$D$8)</f>
        <v>1297.4085524497066</v>
      </c>
      <c r="AS19" s="9">
        <f>($AK$3+(M19+AE19)*12*7.57%)*SUM(Fasering!$D$5:$D$9)</f>
        <v>1746.7031740235057</v>
      </c>
      <c r="AT19" s="9">
        <f>($AK$3+(N19+AF19)*12*7.57%)*SUM(Fasering!$D$5:$D$10)</f>
        <v>2238.1325352419071</v>
      </c>
      <c r="AU19" s="86">
        <f>($AK$3+(O19+AG19)*12*7.57%)*SUM(Fasering!$D$5:$D$11)</f>
        <v>2773.9110923471999</v>
      </c>
    </row>
    <row r="20" spans="1:47" x14ac:dyDescent="0.3">
      <c r="A20" s="32">
        <f t="shared" si="8"/>
        <v>10</v>
      </c>
      <c r="B20" s="129">
        <v>26250.83</v>
      </c>
      <c r="C20" s="130"/>
      <c r="D20" s="129">
        <f t="shared" si="0"/>
        <v>35330.992097000002</v>
      </c>
      <c r="E20" s="131">
        <f t="shared" si="1"/>
        <v>875.83241646607951</v>
      </c>
      <c r="F20" s="129">
        <f t="shared" si="2"/>
        <v>2944.249341416667</v>
      </c>
      <c r="G20" s="131">
        <f t="shared" si="3"/>
        <v>72.986034705506626</v>
      </c>
      <c r="H20" s="45">
        <f>'L4'!$H$10</f>
        <v>1707.89</v>
      </c>
      <c r="I20" s="45">
        <f>GEW!$E$12+($F20-GEW!$E$12)*SUM(Fasering!$D$5)</f>
        <v>1821.9627753333334</v>
      </c>
      <c r="J20" s="45">
        <f>GEW!$E$12+($F20-GEW!$E$12)*SUM(Fasering!$D$5:$D$6)</f>
        <v>2112.1453339347645</v>
      </c>
      <c r="K20" s="45">
        <f>GEW!$E$12+($F20-GEW!$E$12)*SUM(Fasering!$D$5:$D$7)</f>
        <v>2278.6409922758767</v>
      </c>
      <c r="L20" s="45">
        <f>GEW!$E$12+($F20-GEW!$E$12)*SUM(Fasering!$D$5:$D$8)</f>
        <v>2445.1366506169884</v>
      </c>
      <c r="M20" s="45">
        <f>GEW!$E$12+($F20-GEW!$E$12)*SUM(Fasering!$D$5:$D$9)</f>
        <v>2611.6323089581001</v>
      </c>
      <c r="N20" s="45">
        <f>GEW!$E$12+($F20-GEW!$E$12)*SUM(Fasering!$D$5:$D$10)</f>
        <v>2777.7536830755553</v>
      </c>
      <c r="O20" s="55">
        <f>GEW!$E$12+($F20-GEW!$E$12)*SUM(Fasering!$D$5:$D$11)</f>
        <v>2944.249341416667</v>
      </c>
      <c r="P20" s="129">
        <f t="shared" si="4"/>
        <v>0</v>
      </c>
      <c r="Q20" s="131">
        <f t="shared" si="5"/>
        <v>0</v>
      </c>
      <c r="R20" s="45">
        <f>$P20*SUM(Fasering!$D$5)</f>
        <v>0</v>
      </c>
      <c r="S20" s="45">
        <f>$P20*SUM(Fasering!$D$5:$D$6)</f>
        <v>0</v>
      </c>
      <c r="T20" s="45">
        <f>$P20*SUM(Fasering!$D$5:$D$7)</f>
        <v>0</v>
      </c>
      <c r="U20" s="45">
        <f>$P20*SUM(Fasering!$D$5:$D$8)</f>
        <v>0</v>
      </c>
      <c r="V20" s="45">
        <f>$P20*SUM(Fasering!$D$5:$D$9)</f>
        <v>0</v>
      </c>
      <c r="W20" s="45">
        <f>$P20*SUM(Fasering!$D$5:$D$10)</f>
        <v>0</v>
      </c>
      <c r="X20" s="55">
        <f>$P20*SUM(Fasering!$D$5:$D$11)</f>
        <v>0</v>
      </c>
      <c r="Y20" s="129">
        <f t="shared" si="6"/>
        <v>0</v>
      </c>
      <c r="Z20" s="131">
        <f t="shared" si="7"/>
        <v>0</v>
      </c>
      <c r="AA20" s="54">
        <f>$Y20*SUM(Fasering!$D$5)</f>
        <v>0</v>
      </c>
      <c r="AB20" s="45">
        <f>$Y20*SUM(Fasering!$D$5:$D$6)</f>
        <v>0</v>
      </c>
      <c r="AC20" s="45">
        <f>$Y20*SUM(Fasering!$D$5:$D$7)</f>
        <v>0</v>
      </c>
      <c r="AD20" s="45">
        <f>$Y20*SUM(Fasering!$D$5:$D$8)</f>
        <v>0</v>
      </c>
      <c r="AE20" s="45">
        <f>$Y20*SUM(Fasering!$D$5:$D$9)</f>
        <v>0</v>
      </c>
      <c r="AF20" s="45">
        <f>$Y20*SUM(Fasering!$D$5:$D$10)</f>
        <v>0</v>
      </c>
      <c r="AG20" s="55">
        <f>$Y20*SUM(Fasering!$D$5:$D$11)</f>
        <v>0</v>
      </c>
      <c r="AH20" s="5">
        <f>($AK$3+(I20+R20)*12*7.57%)*SUM(Fasering!$D$5)</f>
        <v>0</v>
      </c>
      <c r="AI20" s="9">
        <f>($AK$3+(J20+S20)*12*7.57%)*SUM(Fasering!$D$5:$D$6)</f>
        <v>531.09831086166525</v>
      </c>
      <c r="AJ20" s="9">
        <f>($AK$3+(K20+T20)*12*7.57%)*SUM(Fasering!$D$5:$D$7)</f>
        <v>897.36633821581597</v>
      </c>
      <c r="AK20" s="9">
        <f>($AK$3+(L20+U20)*12*7.57%)*SUM(Fasering!$D$5:$D$8)</f>
        <v>1308.5098534150138</v>
      </c>
      <c r="AL20" s="9">
        <f>($AK$3+(M20+V20)*12*7.57%)*SUM(Fasering!$D$5:$D$9)</f>
        <v>1764.5288564592593</v>
      </c>
      <c r="AM20" s="9">
        <f>($AK$3+(N20+W20)*12*7.57%)*SUM(Fasering!$D$5:$D$10)</f>
        <v>2264.2470036399031</v>
      </c>
      <c r="AN20" s="86">
        <f>($AK$3+(O20+X20)*12*7.57%)*SUM(Fasering!$D$5:$D$11)</f>
        <v>2809.9161017429005</v>
      </c>
      <c r="AO20" s="5">
        <f>($AK$3+(I20+AA20)*12*7.57%)*SUM(Fasering!$D$5)</f>
        <v>0</v>
      </c>
      <c r="AP20" s="9">
        <f>($AK$3+(J20+AB20)*12*7.57%)*SUM(Fasering!$D$5:$D$6)</f>
        <v>531.09831086166525</v>
      </c>
      <c r="AQ20" s="9">
        <f>($AK$3+(K20+AC20)*12*7.57%)*SUM(Fasering!$D$5:$D$7)</f>
        <v>897.36633821581597</v>
      </c>
      <c r="AR20" s="9">
        <f>($AK$3+(L20+AD20)*12*7.57%)*SUM(Fasering!$D$5:$D$8)</f>
        <v>1308.5098534150138</v>
      </c>
      <c r="AS20" s="9">
        <f>($AK$3+(M20+AE20)*12*7.57%)*SUM(Fasering!$D$5:$D$9)</f>
        <v>1764.5288564592593</v>
      </c>
      <c r="AT20" s="9">
        <f>($AK$3+(N20+AF20)*12*7.57%)*SUM(Fasering!$D$5:$D$10)</f>
        <v>2264.2470036399031</v>
      </c>
      <c r="AU20" s="86">
        <f>($AK$3+(O20+AG20)*12*7.57%)*SUM(Fasering!$D$5:$D$11)</f>
        <v>2809.9161017429005</v>
      </c>
    </row>
    <row r="21" spans="1:47" x14ac:dyDescent="0.3">
      <c r="A21" s="32">
        <f t="shared" si="8"/>
        <v>11</v>
      </c>
      <c r="B21" s="129">
        <v>26557.78</v>
      </c>
      <c r="C21" s="130"/>
      <c r="D21" s="129">
        <f t="shared" si="0"/>
        <v>35744.116102</v>
      </c>
      <c r="E21" s="131">
        <f t="shared" si="1"/>
        <v>886.07349304286822</v>
      </c>
      <c r="F21" s="129">
        <f t="shared" si="2"/>
        <v>2978.676341833333</v>
      </c>
      <c r="G21" s="131">
        <f t="shared" si="3"/>
        <v>73.839457753572347</v>
      </c>
      <c r="H21" s="45">
        <f>'L4'!$H$10</f>
        <v>1707.89</v>
      </c>
      <c r="I21" s="45">
        <f>GEW!$E$12+($F21-GEW!$E$12)*SUM(Fasering!$D$5)</f>
        <v>1821.9627753333334</v>
      </c>
      <c r="J21" s="45">
        <f>GEW!$E$12+($F21-GEW!$E$12)*SUM(Fasering!$D$5:$D$6)</f>
        <v>2121.0469062851716</v>
      </c>
      <c r="K21" s="45">
        <f>GEW!$E$12+($F21-GEW!$E$12)*SUM(Fasering!$D$5:$D$7)</f>
        <v>2292.6499465306097</v>
      </c>
      <c r="L21" s="45">
        <f>GEW!$E$12+($F21-GEW!$E$12)*SUM(Fasering!$D$5:$D$8)</f>
        <v>2464.2529867760481</v>
      </c>
      <c r="M21" s="45">
        <f>GEW!$E$12+($F21-GEW!$E$12)*SUM(Fasering!$D$5:$D$9)</f>
        <v>2635.8560270214866</v>
      </c>
      <c r="N21" s="45">
        <f>GEW!$E$12+($F21-GEW!$E$12)*SUM(Fasering!$D$5:$D$10)</f>
        <v>2807.073301587895</v>
      </c>
      <c r="O21" s="55">
        <f>GEW!$E$12+($F21-GEW!$E$12)*SUM(Fasering!$D$5:$D$11)</f>
        <v>2978.676341833333</v>
      </c>
      <c r="P21" s="129">
        <f t="shared" si="4"/>
        <v>0</v>
      </c>
      <c r="Q21" s="131">
        <f t="shared" si="5"/>
        <v>0</v>
      </c>
      <c r="R21" s="45">
        <f>$P21*SUM(Fasering!$D$5)</f>
        <v>0</v>
      </c>
      <c r="S21" s="45">
        <f>$P21*SUM(Fasering!$D$5:$D$6)</f>
        <v>0</v>
      </c>
      <c r="T21" s="45">
        <f>$P21*SUM(Fasering!$D$5:$D$7)</f>
        <v>0</v>
      </c>
      <c r="U21" s="45">
        <f>$P21*SUM(Fasering!$D$5:$D$8)</f>
        <v>0</v>
      </c>
      <c r="V21" s="45">
        <f>$P21*SUM(Fasering!$D$5:$D$9)</f>
        <v>0</v>
      </c>
      <c r="W21" s="45">
        <f>$P21*SUM(Fasering!$D$5:$D$10)</f>
        <v>0</v>
      </c>
      <c r="X21" s="55">
        <f>$P21*SUM(Fasering!$D$5:$D$11)</f>
        <v>0</v>
      </c>
      <c r="Y21" s="129">
        <f t="shared" si="6"/>
        <v>0</v>
      </c>
      <c r="Z21" s="131">
        <f t="shared" si="7"/>
        <v>0</v>
      </c>
      <c r="AA21" s="54">
        <f>$Y21*SUM(Fasering!$D$5)</f>
        <v>0</v>
      </c>
      <c r="AB21" s="45">
        <f>$Y21*SUM(Fasering!$D$5:$D$6)</f>
        <v>0</v>
      </c>
      <c r="AC21" s="45">
        <f>$Y21*SUM(Fasering!$D$5:$D$7)</f>
        <v>0</v>
      </c>
      <c r="AD21" s="45">
        <f>$Y21*SUM(Fasering!$D$5:$D$8)</f>
        <v>0</v>
      </c>
      <c r="AE21" s="45">
        <f>$Y21*SUM(Fasering!$D$5:$D$9)</f>
        <v>0</v>
      </c>
      <c r="AF21" s="45">
        <f>$Y21*SUM(Fasering!$D$5:$D$10)</f>
        <v>0</v>
      </c>
      <c r="AG21" s="55">
        <f>$Y21*SUM(Fasering!$D$5:$D$11)</f>
        <v>0</v>
      </c>
      <c r="AH21" s="5">
        <f>($AK$3+(I21+R21)*12*7.57%)*SUM(Fasering!$D$5)</f>
        <v>0</v>
      </c>
      <c r="AI21" s="9">
        <f>($AK$3+(J21+S21)*12*7.57%)*SUM(Fasering!$D$5:$D$6)</f>
        <v>533.18910557296783</v>
      </c>
      <c r="AJ21" s="9">
        <f>($AK$3+(K21+T21)*12*7.57%)*SUM(Fasering!$D$5:$D$7)</f>
        <v>902.54466406287395</v>
      </c>
      <c r="AK21" s="9">
        <f>($AK$3+(L21+U21)*12*7.57%)*SUM(Fasering!$D$5:$D$8)</f>
        <v>1318.1523003753157</v>
      </c>
      <c r="AL21" s="9">
        <f>($AK$3+(M21+V21)*12*7.57%)*SUM(Fasering!$D$5:$D$9)</f>
        <v>1780.0120145102924</v>
      </c>
      <c r="AM21" s="9">
        <f>($AK$3+(N21+W21)*12*7.57%)*SUM(Fasering!$D$5:$D$10)</f>
        <v>2286.9296943633672</v>
      </c>
      <c r="AN21" s="86">
        <f>($AK$3+(O21+X21)*12*7.57%)*SUM(Fasering!$D$5:$D$11)</f>
        <v>2841.1895889214002</v>
      </c>
      <c r="AO21" s="5">
        <f>($AK$3+(I21+AA21)*12*7.57%)*SUM(Fasering!$D$5)</f>
        <v>0</v>
      </c>
      <c r="AP21" s="9">
        <f>($AK$3+(J21+AB21)*12*7.57%)*SUM(Fasering!$D$5:$D$6)</f>
        <v>533.18910557296783</v>
      </c>
      <c r="AQ21" s="9">
        <f>($AK$3+(K21+AC21)*12*7.57%)*SUM(Fasering!$D$5:$D$7)</f>
        <v>902.54466406287395</v>
      </c>
      <c r="AR21" s="9">
        <f>($AK$3+(L21+AD21)*12*7.57%)*SUM(Fasering!$D$5:$D$8)</f>
        <v>1318.1523003753157</v>
      </c>
      <c r="AS21" s="9">
        <f>($AK$3+(M21+AE21)*12*7.57%)*SUM(Fasering!$D$5:$D$9)</f>
        <v>1780.0120145102924</v>
      </c>
      <c r="AT21" s="9">
        <f>($AK$3+(N21+AF21)*12*7.57%)*SUM(Fasering!$D$5:$D$10)</f>
        <v>2286.9296943633672</v>
      </c>
      <c r="AU21" s="86">
        <f>($AK$3+(O21+AG21)*12*7.57%)*SUM(Fasering!$D$5:$D$11)</f>
        <v>2841.1895889214002</v>
      </c>
    </row>
    <row r="22" spans="1:47" x14ac:dyDescent="0.3">
      <c r="A22" s="32">
        <f t="shared" si="8"/>
        <v>12</v>
      </c>
      <c r="B22" s="129">
        <v>27390.95</v>
      </c>
      <c r="C22" s="130"/>
      <c r="D22" s="129">
        <f t="shared" si="0"/>
        <v>36865.479605</v>
      </c>
      <c r="E22" s="131">
        <f t="shared" si="1"/>
        <v>913.87136817394196</v>
      </c>
      <c r="F22" s="129">
        <f t="shared" si="2"/>
        <v>3072.123300416667</v>
      </c>
      <c r="G22" s="131">
        <f t="shared" si="3"/>
        <v>76.155947347828501</v>
      </c>
      <c r="H22" s="45">
        <f>'L4'!$H$10</f>
        <v>1707.89</v>
      </c>
      <c r="I22" s="45">
        <f>GEW!$E$12+($F22-GEW!$E$12)*SUM(Fasering!$D$5)</f>
        <v>1821.9627753333334</v>
      </c>
      <c r="J22" s="45">
        <f>GEW!$E$12+($F22-GEW!$E$12)*SUM(Fasering!$D$5:$D$6)</f>
        <v>2145.2088969520191</v>
      </c>
      <c r="K22" s="45">
        <f>GEW!$E$12+($F22-GEW!$E$12)*SUM(Fasering!$D$5:$D$7)</f>
        <v>2330.6751637204338</v>
      </c>
      <c r="L22" s="45">
        <f>GEW!$E$12+($F22-GEW!$E$12)*SUM(Fasering!$D$5:$D$8)</f>
        <v>2516.1414304888485</v>
      </c>
      <c r="M22" s="45">
        <f>GEW!$E$12+($F22-GEW!$E$12)*SUM(Fasering!$D$5:$D$9)</f>
        <v>2701.6076972572637</v>
      </c>
      <c r="N22" s="45">
        <f>GEW!$E$12+($F22-GEW!$E$12)*SUM(Fasering!$D$5:$D$10)</f>
        <v>2886.6570336482523</v>
      </c>
      <c r="O22" s="55">
        <f>GEW!$E$12+($F22-GEW!$E$12)*SUM(Fasering!$D$5:$D$11)</f>
        <v>3072.123300416667</v>
      </c>
      <c r="P22" s="129">
        <f t="shared" si="4"/>
        <v>0</v>
      </c>
      <c r="Q22" s="131">
        <f t="shared" si="5"/>
        <v>0</v>
      </c>
      <c r="R22" s="45">
        <f>$P22*SUM(Fasering!$D$5)</f>
        <v>0</v>
      </c>
      <c r="S22" s="45">
        <f>$P22*SUM(Fasering!$D$5:$D$6)</f>
        <v>0</v>
      </c>
      <c r="T22" s="45">
        <f>$P22*SUM(Fasering!$D$5:$D$7)</f>
        <v>0</v>
      </c>
      <c r="U22" s="45">
        <f>$P22*SUM(Fasering!$D$5:$D$8)</f>
        <v>0</v>
      </c>
      <c r="V22" s="45">
        <f>$P22*SUM(Fasering!$D$5:$D$9)</f>
        <v>0</v>
      </c>
      <c r="W22" s="45">
        <f>$P22*SUM(Fasering!$D$5:$D$10)</f>
        <v>0</v>
      </c>
      <c r="X22" s="55">
        <f>$P22*SUM(Fasering!$D$5:$D$11)</f>
        <v>0</v>
      </c>
      <c r="Y22" s="129">
        <f t="shared" si="6"/>
        <v>0</v>
      </c>
      <c r="Z22" s="131">
        <f t="shared" si="7"/>
        <v>0</v>
      </c>
      <c r="AA22" s="54">
        <f>$Y22*SUM(Fasering!$D$5)</f>
        <v>0</v>
      </c>
      <c r="AB22" s="45">
        <f>$Y22*SUM(Fasering!$D$5:$D$6)</f>
        <v>0</v>
      </c>
      <c r="AC22" s="45">
        <f>$Y22*SUM(Fasering!$D$5:$D$7)</f>
        <v>0</v>
      </c>
      <c r="AD22" s="45">
        <f>$Y22*SUM(Fasering!$D$5:$D$8)</f>
        <v>0</v>
      </c>
      <c r="AE22" s="45">
        <f>$Y22*SUM(Fasering!$D$5:$D$9)</f>
        <v>0</v>
      </c>
      <c r="AF22" s="45">
        <f>$Y22*SUM(Fasering!$D$5:$D$10)</f>
        <v>0</v>
      </c>
      <c r="AG22" s="55">
        <f>$Y22*SUM(Fasering!$D$5:$D$11)</f>
        <v>0</v>
      </c>
      <c r="AH22" s="5">
        <f>($AK$3+(I22+R22)*12*7.57%)*SUM(Fasering!$D$5)</f>
        <v>0</v>
      </c>
      <c r="AI22" s="9">
        <f>($AK$3+(J22+S22)*12*7.57%)*SUM(Fasering!$D$5:$D$6)</f>
        <v>538.86425601967278</v>
      </c>
      <c r="AJ22" s="9">
        <f>($AK$3+(K22+T22)*12*7.57%)*SUM(Fasering!$D$5:$D$7)</f>
        <v>916.60045733863092</v>
      </c>
      <c r="AK22" s="9">
        <f>($AK$3+(L22+U22)*12*7.57%)*SUM(Fasering!$D$5:$D$8)</f>
        <v>1344.3252846851858</v>
      </c>
      <c r="AL22" s="9">
        <f>($AK$3+(M22+V22)*12*7.57%)*SUM(Fasering!$D$5:$D$9)</f>
        <v>1822.0387380593372</v>
      </c>
      <c r="AM22" s="9">
        <f>($AK$3+(N22+W22)*12*7.57%)*SUM(Fasering!$D$5:$D$10)</f>
        <v>2348.4984756960539</v>
      </c>
      <c r="AN22" s="86">
        <f>($AK$3+(O22+X22)*12*7.57%)*SUM(Fasering!$D$5:$D$11)</f>
        <v>2926.0768060985001</v>
      </c>
      <c r="AO22" s="5">
        <f>($AK$3+(I22+AA22)*12*7.57%)*SUM(Fasering!$D$5)</f>
        <v>0</v>
      </c>
      <c r="AP22" s="9">
        <f>($AK$3+(J22+AB22)*12*7.57%)*SUM(Fasering!$D$5:$D$6)</f>
        <v>538.86425601967278</v>
      </c>
      <c r="AQ22" s="9">
        <f>($AK$3+(K22+AC22)*12*7.57%)*SUM(Fasering!$D$5:$D$7)</f>
        <v>916.60045733863092</v>
      </c>
      <c r="AR22" s="9">
        <f>($AK$3+(L22+AD22)*12*7.57%)*SUM(Fasering!$D$5:$D$8)</f>
        <v>1344.3252846851858</v>
      </c>
      <c r="AS22" s="9">
        <f>($AK$3+(M22+AE22)*12*7.57%)*SUM(Fasering!$D$5:$D$9)</f>
        <v>1822.0387380593372</v>
      </c>
      <c r="AT22" s="9">
        <f>($AK$3+(N22+AF22)*12*7.57%)*SUM(Fasering!$D$5:$D$10)</f>
        <v>2348.4984756960539</v>
      </c>
      <c r="AU22" s="86">
        <f>($AK$3+(O22+AG22)*12*7.57%)*SUM(Fasering!$D$5:$D$11)</f>
        <v>2926.0768060985001</v>
      </c>
    </row>
    <row r="23" spans="1:47" x14ac:dyDescent="0.3">
      <c r="A23" s="32">
        <f t="shared" si="8"/>
        <v>13</v>
      </c>
      <c r="B23" s="129">
        <v>27399.03</v>
      </c>
      <c r="C23" s="130"/>
      <c r="D23" s="129">
        <f t="shared" si="0"/>
        <v>36876.354477000001</v>
      </c>
      <c r="E23" s="131">
        <f t="shared" si="1"/>
        <v>914.14094920909577</v>
      </c>
      <c r="F23" s="129">
        <f t="shared" si="2"/>
        <v>3073.0295397500004</v>
      </c>
      <c r="G23" s="131">
        <f t="shared" si="3"/>
        <v>76.178412434091314</v>
      </c>
      <c r="H23" s="45">
        <f>'L4'!$H$10</f>
        <v>1707.89</v>
      </c>
      <c r="I23" s="45">
        <f>GEW!$E$12+($F23-GEW!$E$12)*SUM(Fasering!$D$5)</f>
        <v>1821.9627753333334</v>
      </c>
      <c r="J23" s="45">
        <f>GEW!$E$12+($F23-GEW!$E$12)*SUM(Fasering!$D$5:$D$6)</f>
        <v>2145.4432175403599</v>
      </c>
      <c r="K23" s="45">
        <f>GEW!$E$12+($F23-GEW!$E$12)*SUM(Fasering!$D$5:$D$7)</f>
        <v>2331.0439285042039</v>
      </c>
      <c r="L23" s="45">
        <f>GEW!$E$12+($F23-GEW!$E$12)*SUM(Fasering!$D$5:$D$8)</f>
        <v>2516.6446394680479</v>
      </c>
      <c r="M23" s="45">
        <f>GEW!$E$12+($F23-GEW!$E$12)*SUM(Fasering!$D$5:$D$9)</f>
        <v>2702.2453504318919</v>
      </c>
      <c r="N23" s="45">
        <f>GEW!$E$12+($F23-GEW!$E$12)*SUM(Fasering!$D$5:$D$10)</f>
        <v>2887.4288287861564</v>
      </c>
      <c r="O23" s="55">
        <f>GEW!$E$12+($F23-GEW!$E$12)*SUM(Fasering!$D$5:$D$11)</f>
        <v>3073.0295397500004</v>
      </c>
      <c r="P23" s="129">
        <f t="shared" si="4"/>
        <v>0</v>
      </c>
      <c r="Q23" s="131">
        <f t="shared" si="5"/>
        <v>0</v>
      </c>
      <c r="R23" s="45">
        <f>$P23*SUM(Fasering!$D$5)</f>
        <v>0</v>
      </c>
      <c r="S23" s="45">
        <f>$P23*SUM(Fasering!$D$5:$D$6)</f>
        <v>0</v>
      </c>
      <c r="T23" s="45">
        <f>$P23*SUM(Fasering!$D$5:$D$7)</f>
        <v>0</v>
      </c>
      <c r="U23" s="45">
        <f>$P23*SUM(Fasering!$D$5:$D$8)</f>
        <v>0</v>
      </c>
      <c r="V23" s="45">
        <f>$P23*SUM(Fasering!$D$5:$D$9)</f>
        <v>0</v>
      </c>
      <c r="W23" s="45">
        <f>$P23*SUM(Fasering!$D$5:$D$10)</f>
        <v>0</v>
      </c>
      <c r="X23" s="55">
        <f>$P23*SUM(Fasering!$D$5:$D$11)</f>
        <v>0</v>
      </c>
      <c r="Y23" s="129">
        <f t="shared" si="6"/>
        <v>0</v>
      </c>
      <c r="Z23" s="131">
        <f t="shared" si="7"/>
        <v>0</v>
      </c>
      <c r="AA23" s="54">
        <f>$Y23*SUM(Fasering!$D$5)</f>
        <v>0</v>
      </c>
      <c r="AB23" s="45">
        <f>$Y23*SUM(Fasering!$D$5:$D$6)</f>
        <v>0</v>
      </c>
      <c r="AC23" s="45">
        <f>$Y23*SUM(Fasering!$D$5:$D$7)</f>
        <v>0</v>
      </c>
      <c r="AD23" s="45">
        <f>$Y23*SUM(Fasering!$D$5:$D$8)</f>
        <v>0</v>
      </c>
      <c r="AE23" s="45">
        <f>$Y23*SUM(Fasering!$D$5:$D$9)</f>
        <v>0</v>
      </c>
      <c r="AF23" s="45">
        <f>$Y23*SUM(Fasering!$D$5:$D$10)</f>
        <v>0</v>
      </c>
      <c r="AG23" s="55">
        <f>$Y23*SUM(Fasering!$D$5:$D$11)</f>
        <v>0</v>
      </c>
      <c r="AH23" s="5">
        <f>($AK$3+(I23+R23)*12*7.57%)*SUM(Fasering!$D$5)</f>
        <v>0</v>
      </c>
      <c r="AI23" s="9">
        <f>($AK$3+(J23+S23)*12*7.57%)*SUM(Fasering!$D$5:$D$6)</f>
        <v>538.91929306566487</v>
      </c>
      <c r="AJ23" s="9">
        <f>($AK$3+(K23+T23)*12*7.57%)*SUM(Fasering!$D$5:$D$7)</f>
        <v>916.73676902732359</v>
      </c>
      <c r="AK23" s="9">
        <f>($AK$3+(L23+U23)*12*7.57%)*SUM(Fasering!$D$5:$D$8)</f>
        <v>1344.5791076903633</v>
      </c>
      <c r="AL23" s="9">
        <f>($AK$3+(M23+V23)*12*7.57%)*SUM(Fasering!$D$5:$D$9)</f>
        <v>1822.446309054784</v>
      </c>
      <c r="AM23" s="9">
        <f>($AK$3+(N23+W23)*12*7.57%)*SUM(Fasering!$D$5:$D$10)</f>
        <v>2349.0955636290905</v>
      </c>
      <c r="AN23" s="86">
        <f>($AK$3+(O23+X23)*12*7.57%)*SUM(Fasering!$D$5:$D$11)</f>
        <v>2926.9000339089002</v>
      </c>
      <c r="AO23" s="5">
        <f>($AK$3+(I23+AA23)*12*7.57%)*SUM(Fasering!$D$5)</f>
        <v>0</v>
      </c>
      <c r="AP23" s="9">
        <f>($AK$3+(J23+AB23)*12*7.57%)*SUM(Fasering!$D$5:$D$6)</f>
        <v>538.91929306566487</v>
      </c>
      <c r="AQ23" s="9">
        <f>($AK$3+(K23+AC23)*12*7.57%)*SUM(Fasering!$D$5:$D$7)</f>
        <v>916.73676902732359</v>
      </c>
      <c r="AR23" s="9">
        <f>($AK$3+(L23+AD23)*12*7.57%)*SUM(Fasering!$D$5:$D$8)</f>
        <v>1344.5791076903633</v>
      </c>
      <c r="AS23" s="9">
        <f>($AK$3+(M23+AE23)*12*7.57%)*SUM(Fasering!$D$5:$D$9)</f>
        <v>1822.446309054784</v>
      </c>
      <c r="AT23" s="9">
        <f>($AK$3+(N23+AF23)*12*7.57%)*SUM(Fasering!$D$5:$D$10)</f>
        <v>2349.0955636290905</v>
      </c>
      <c r="AU23" s="86">
        <f>($AK$3+(O23+AG23)*12*7.57%)*SUM(Fasering!$D$5:$D$11)</f>
        <v>2926.9000339089002</v>
      </c>
    </row>
    <row r="24" spans="1:47" x14ac:dyDescent="0.3">
      <c r="A24" s="32">
        <f t="shared" si="8"/>
        <v>14</v>
      </c>
      <c r="B24" s="129">
        <v>28531.1</v>
      </c>
      <c r="C24" s="130"/>
      <c r="D24" s="129">
        <f t="shared" si="0"/>
        <v>38400.007490000004</v>
      </c>
      <c r="E24" s="131">
        <f t="shared" si="1"/>
        <v>951.91132080148941</v>
      </c>
      <c r="F24" s="129">
        <f t="shared" si="2"/>
        <v>3200.000624166667</v>
      </c>
      <c r="G24" s="131">
        <f t="shared" si="3"/>
        <v>79.325943400124117</v>
      </c>
      <c r="H24" s="45">
        <f>'L4'!$H$10</f>
        <v>1707.89</v>
      </c>
      <c r="I24" s="45">
        <f>GEW!$E$12+($F24-GEW!$E$12)*SUM(Fasering!$D$5)</f>
        <v>1821.9627753333334</v>
      </c>
      <c r="J24" s="45">
        <f>GEW!$E$12+($F24-GEW!$E$12)*SUM(Fasering!$D$5:$D$6)</f>
        <v>2178.2733299714578</v>
      </c>
      <c r="K24" s="45">
        <f>GEW!$E$12+($F24-GEW!$E$12)*SUM(Fasering!$D$5:$D$7)</f>
        <v>2382.7107043411688</v>
      </c>
      <c r="L24" s="45">
        <f>GEW!$E$12+($F24-GEW!$E$12)*SUM(Fasering!$D$5:$D$8)</f>
        <v>2587.1480787108794</v>
      </c>
      <c r="M24" s="45">
        <f>GEW!$E$12+($F24-GEW!$E$12)*SUM(Fasering!$D$5:$D$9)</f>
        <v>2791.58545308059</v>
      </c>
      <c r="N24" s="45">
        <f>GEW!$E$12+($F24-GEW!$E$12)*SUM(Fasering!$D$5:$D$10)</f>
        <v>2995.5632497969564</v>
      </c>
      <c r="O24" s="55">
        <f>GEW!$E$12+($F24-GEW!$E$12)*SUM(Fasering!$D$5:$D$11)</f>
        <v>3200.000624166667</v>
      </c>
      <c r="P24" s="129">
        <f t="shared" si="4"/>
        <v>0</v>
      </c>
      <c r="Q24" s="131">
        <f t="shared" si="5"/>
        <v>0</v>
      </c>
      <c r="R24" s="45">
        <f>$P24*SUM(Fasering!$D$5)</f>
        <v>0</v>
      </c>
      <c r="S24" s="45">
        <f>$P24*SUM(Fasering!$D$5:$D$6)</f>
        <v>0</v>
      </c>
      <c r="T24" s="45">
        <f>$P24*SUM(Fasering!$D$5:$D$7)</f>
        <v>0</v>
      </c>
      <c r="U24" s="45">
        <f>$P24*SUM(Fasering!$D$5:$D$8)</f>
        <v>0</v>
      </c>
      <c r="V24" s="45">
        <f>$P24*SUM(Fasering!$D$5:$D$9)</f>
        <v>0</v>
      </c>
      <c r="W24" s="45">
        <f>$P24*SUM(Fasering!$D$5:$D$10)</f>
        <v>0</v>
      </c>
      <c r="X24" s="55">
        <f>$P24*SUM(Fasering!$D$5:$D$11)</f>
        <v>0</v>
      </c>
      <c r="Y24" s="129">
        <f t="shared" si="6"/>
        <v>0</v>
      </c>
      <c r="Z24" s="131">
        <f t="shared" si="7"/>
        <v>0</v>
      </c>
      <c r="AA24" s="54">
        <f>$Y24*SUM(Fasering!$D$5)</f>
        <v>0</v>
      </c>
      <c r="AB24" s="45">
        <f>$Y24*SUM(Fasering!$D$5:$D$6)</f>
        <v>0</v>
      </c>
      <c r="AC24" s="45">
        <f>$Y24*SUM(Fasering!$D$5:$D$7)</f>
        <v>0</v>
      </c>
      <c r="AD24" s="45">
        <f>$Y24*SUM(Fasering!$D$5:$D$8)</f>
        <v>0</v>
      </c>
      <c r="AE24" s="45">
        <f>$Y24*SUM(Fasering!$D$5:$D$9)</f>
        <v>0</v>
      </c>
      <c r="AF24" s="45">
        <f>$Y24*SUM(Fasering!$D$5:$D$10)</f>
        <v>0</v>
      </c>
      <c r="AG24" s="55">
        <f>$Y24*SUM(Fasering!$D$5:$D$11)</f>
        <v>0</v>
      </c>
      <c r="AH24" s="5">
        <f>($AK$3+(I24+R24)*12*7.57%)*SUM(Fasering!$D$5)</f>
        <v>0</v>
      </c>
      <c r="AI24" s="9">
        <f>($AK$3+(J24+S24)*12*7.57%)*SUM(Fasering!$D$5:$D$6)</f>
        <v>546.63040552314783</v>
      </c>
      <c r="AJ24" s="9">
        <f>($AK$3+(K24+T24)*12*7.57%)*SUM(Fasering!$D$5:$D$7)</f>
        <v>935.83508256920129</v>
      </c>
      <c r="AK24" s="9">
        <f>($AK$3+(L24+U24)*12*7.57%)*SUM(Fasering!$D$5:$D$8)</f>
        <v>1380.1416583675057</v>
      </c>
      <c r="AL24" s="9">
        <f>($AK$3+(M24+V24)*12*7.57%)*SUM(Fasering!$D$5:$D$9)</f>
        <v>1879.5501329180615</v>
      </c>
      <c r="AM24" s="9">
        <f>($AK$3+(N24+W24)*12*7.57%)*SUM(Fasering!$D$5:$D$10)</f>
        <v>2432.7521646628475</v>
      </c>
      <c r="AN24" s="86">
        <f>($AK$3+(O24+X24)*12*7.57%)*SUM(Fasering!$D$5:$D$11)</f>
        <v>3042.2405669930004</v>
      </c>
      <c r="AO24" s="5">
        <f>($AK$3+(I24+AA24)*12*7.57%)*SUM(Fasering!$D$5)</f>
        <v>0</v>
      </c>
      <c r="AP24" s="9">
        <f>($AK$3+(J24+AB24)*12*7.57%)*SUM(Fasering!$D$5:$D$6)</f>
        <v>546.63040552314783</v>
      </c>
      <c r="AQ24" s="9">
        <f>($AK$3+(K24+AC24)*12*7.57%)*SUM(Fasering!$D$5:$D$7)</f>
        <v>935.83508256920129</v>
      </c>
      <c r="AR24" s="9">
        <f>($AK$3+(L24+AD24)*12*7.57%)*SUM(Fasering!$D$5:$D$8)</f>
        <v>1380.1416583675057</v>
      </c>
      <c r="AS24" s="9">
        <f>($AK$3+(M24+AE24)*12*7.57%)*SUM(Fasering!$D$5:$D$9)</f>
        <v>1879.5501329180615</v>
      </c>
      <c r="AT24" s="9">
        <f>($AK$3+(N24+AF24)*12*7.57%)*SUM(Fasering!$D$5:$D$10)</f>
        <v>2432.7521646628475</v>
      </c>
      <c r="AU24" s="86">
        <f>($AK$3+(O24+AG24)*12*7.57%)*SUM(Fasering!$D$5:$D$11)</f>
        <v>3042.2405669930004</v>
      </c>
    </row>
    <row r="25" spans="1:47" x14ac:dyDescent="0.3">
      <c r="A25" s="32">
        <f t="shared" si="8"/>
        <v>15</v>
      </c>
      <c r="B25" s="129">
        <v>28539.18</v>
      </c>
      <c r="C25" s="130"/>
      <c r="D25" s="129">
        <f t="shared" si="0"/>
        <v>38410.882362000004</v>
      </c>
      <c r="E25" s="131">
        <f t="shared" si="1"/>
        <v>952.18090183664322</v>
      </c>
      <c r="F25" s="129">
        <f t="shared" si="2"/>
        <v>3200.9068634999999</v>
      </c>
      <c r="G25" s="131">
        <f t="shared" si="3"/>
        <v>79.34840848638693</v>
      </c>
      <c r="H25" s="45">
        <f>'L4'!$H$10</f>
        <v>1707.89</v>
      </c>
      <c r="I25" s="45">
        <f>GEW!$E$12+($F25-GEW!$E$12)*SUM(Fasering!$D$5)</f>
        <v>1821.9627753333334</v>
      </c>
      <c r="J25" s="45">
        <f>GEW!$E$12+($F25-GEW!$E$12)*SUM(Fasering!$D$5:$D$6)</f>
        <v>2178.507650559799</v>
      </c>
      <c r="K25" s="45">
        <f>GEW!$E$12+($F25-GEW!$E$12)*SUM(Fasering!$D$5:$D$7)</f>
        <v>2383.0794691249384</v>
      </c>
      <c r="L25" s="45">
        <f>GEW!$E$12+($F25-GEW!$E$12)*SUM(Fasering!$D$5:$D$8)</f>
        <v>2587.6512876900783</v>
      </c>
      <c r="M25" s="45">
        <f>GEW!$E$12+($F25-GEW!$E$12)*SUM(Fasering!$D$5:$D$9)</f>
        <v>2792.2231062552182</v>
      </c>
      <c r="N25" s="45">
        <f>GEW!$E$12+($F25-GEW!$E$12)*SUM(Fasering!$D$5:$D$10)</f>
        <v>2996.33504493486</v>
      </c>
      <c r="O25" s="55">
        <f>GEW!$E$12+($F25-GEW!$E$12)*SUM(Fasering!$D$5:$D$11)</f>
        <v>3200.9068634999999</v>
      </c>
      <c r="P25" s="129">
        <f t="shared" si="4"/>
        <v>0</v>
      </c>
      <c r="Q25" s="131">
        <f t="shared" si="5"/>
        <v>0</v>
      </c>
      <c r="R25" s="45">
        <f>$P25*SUM(Fasering!$D$5)</f>
        <v>0</v>
      </c>
      <c r="S25" s="45">
        <f>$P25*SUM(Fasering!$D$5:$D$6)</f>
        <v>0</v>
      </c>
      <c r="T25" s="45">
        <f>$P25*SUM(Fasering!$D$5:$D$7)</f>
        <v>0</v>
      </c>
      <c r="U25" s="45">
        <f>$P25*SUM(Fasering!$D$5:$D$8)</f>
        <v>0</v>
      </c>
      <c r="V25" s="45">
        <f>$P25*SUM(Fasering!$D$5:$D$9)</f>
        <v>0</v>
      </c>
      <c r="W25" s="45">
        <f>$P25*SUM(Fasering!$D$5:$D$10)</f>
        <v>0</v>
      </c>
      <c r="X25" s="55">
        <f>$P25*SUM(Fasering!$D$5:$D$11)</f>
        <v>0</v>
      </c>
      <c r="Y25" s="129">
        <f t="shared" si="6"/>
        <v>0</v>
      </c>
      <c r="Z25" s="131">
        <f t="shared" si="7"/>
        <v>0</v>
      </c>
      <c r="AA25" s="54">
        <f>$Y25*SUM(Fasering!$D$5)</f>
        <v>0</v>
      </c>
      <c r="AB25" s="45">
        <f>$Y25*SUM(Fasering!$D$5:$D$6)</f>
        <v>0</v>
      </c>
      <c r="AC25" s="45">
        <f>$Y25*SUM(Fasering!$D$5:$D$7)</f>
        <v>0</v>
      </c>
      <c r="AD25" s="45">
        <f>$Y25*SUM(Fasering!$D$5:$D$8)</f>
        <v>0</v>
      </c>
      <c r="AE25" s="45">
        <f>$Y25*SUM(Fasering!$D$5:$D$9)</f>
        <v>0</v>
      </c>
      <c r="AF25" s="45">
        <f>$Y25*SUM(Fasering!$D$5:$D$10)</f>
        <v>0</v>
      </c>
      <c r="AG25" s="55">
        <f>$Y25*SUM(Fasering!$D$5:$D$11)</f>
        <v>0</v>
      </c>
      <c r="AH25" s="5">
        <f>($AK$3+(I25+R25)*12*7.57%)*SUM(Fasering!$D$5)</f>
        <v>0</v>
      </c>
      <c r="AI25" s="9">
        <f>($AK$3+(J25+S25)*12*7.57%)*SUM(Fasering!$D$5:$D$6)</f>
        <v>546.68544256914015</v>
      </c>
      <c r="AJ25" s="9">
        <f>($AK$3+(K25+T25)*12*7.57%)*SUM(Fasering!$D$5:$D$7)</f>
        <v>935.97139425789385</v>
      </c>
      <c r="AK25" s="9">
        <f>($AK$3+(L25+U25)*12*7.57%)*SUM(Fasering!$D$5:$D$8)</f>
        <v>1380.3954813726832</v>
      </c>
      <c r="AL25" s="9">
        <f>($AK$3+(M25+V25)*12*7.57%)*SUM(Fasering!$D$5:$D$9)</f>
        <v>1879.9577039135079</v>
      </c>
      <c r="AM25" s="9">
        <f>($AK$3+(N25+W25)*12*7.57%)*SUM(Fasering!$D$5:$D$10)</f>
        <v>2433.3492525958832</v>
      </c>
      <c r="AN25" s="86">
        <f>($AK$3+(O25+X25)*12*7.57%)*SUM(Fasering!$D$5:$D$11)</f>
        <v>3043.0637948034</v>
      </c>
      <c r="AO25" s="5">
        <f>($AK$3+(I25+AA25)*12*7.57%)*SUM(Fasering!$D$5)</f>
        <v>0</v>
      </c>
      <c r="AP25" s="9">
        <f>($AK$3+(J25+AB25)*12*7.57%)*SUM(Fasering!$D$5:$D$6)</f>
        <v>546.68544256914015</v>
      </c>
      <c r="AQ25" s="9">
        <f>($AK$3+(K25+AC25)*12*7.57%)*SUM(Fasering!$D$5:$D$7)</f>
        <v>935.97139425789385</v>
      </c>
      <c r="AR25" s="9">
        <f>($AK$3+(L25+AD25)*12*7.57%)*SUM(Fasering!$D$5:$D$8)</f>
        <v>1380.3954813726832</v>
      </c>
      <c r="AS25" s="9">
        <f>($AK$3+(M25+AE25)*12*7.57%)*SUM(Fasering!$D$5:$D$9)</f>
        <v>1879.9577039135079</v>
      </c>
      <c r="AT25" s="9">
        <f>($AK$3+(N25+AF25)*12*7.57%)*SUM(Fasering!$D$5:$D$10)</f>
        <v>2433.3492525958832</v>
      </c>
      <c r="AU25" s="86">
        <f>($AK$3+(O25+AG25)*12*7.57%)*SUM(Fasering!$D$5:$D$11)</f>
        <v>3043.0637948034</v>
      </c>
    </row>
    <row r="26" spans="1:47" x14ac:dyDescent="0.3">
      <c r="A26" s="32">
        <f t="shared" si="8"/>
        <v>16</v>
      </c>
      <c r="B26" s="129">
        <v>30153.33</v>
      </c>
      <c r="C26" s="130"/>
      <c r="D26" s="129">
        <f t="shared" si="0"/>
        <v>40583.366847000005</v>
      </c>
      <c r="E26" s="131">
        <f t="shared" si="1"/>
        <v>1006.0353854868258</v>
      </c>
      <c r="F26" s="129">
        <f t="shared" si="2"/>
        <v>3381.9472372500004</v>
      </c>
      <c r="G26" s="131">
        <f t="shared" si="3"/>
        <v>83.836282123902151</v>
      </c>
      <c r="H26" s="45">
        <f>'L4'!$H$10</f>
        <v>1707.89</v>
      </c>
      <c r="I26" s="45">
        <f>GEW!$E$12+($F26-GEW!$E$12)*SUM(Fasering!$D$5)</f>
        <v>1821.9627753333334</v>
      </c>
      <c r="J26" s="45">
        <f>GEW!$E$12+($F26-GEW!$E$12)*SUM(Fasering!$D$5:$D$6)</f>
        <v>2225.3181180933057</v>
      </c>
      <c r="K26" s="45">
        <f>GEW!$E$12+($F26-GEW!$E$12)*SUM(Fasering!$D$5:$D$7)</f>
        <v>2456.7479933480317</v>
      </c>
      <c r="L26" s="45">
        <f>GEW!$E$12+($F26-GEW!$E$12)*SUM(Fasering!$D$5:$D$8)</f>
        <v>2688.1778686027578</v>
      </c>
      <c r="M26" s="45">
        <f>GEW!$E$12+($F26-GEW!$E$12)*SUM(Fasering!$D$5:$D$9)</f>
        <v>2919.6077438574839</v>
      </c>
      <c r="N26" s="45">
        <f>GEW!$E$12+($F26-GEW!$E$12)*SUM(Fasering!$D$5:$D$10)</f>
        <v>3150.5173619952748</v>
      </c>
      <c r="O26" s="55">
        <f>GEW!$E$12+($F26-GEW!$E$12)*SUM(Fasering!$D$5:$D$11)</f>
        <v>3381.9472372500004</v>
      </c>
      <c r="P26" s="129">
        <f t="shared" si="4"/>
        <v>0</v>
      </c>
      <c r="Q26" s="131">
        <f t="shared" si="5"/>
        <v>0</v>
      </c>
      <c r="R26" s="45">
        <f>$P26*SUM(Fasering!$D$5)</f>
        <v>0</v>
      </c>
      <c r="S26" s="45">
        <f>$P26*SUM(Fasering!$D$5:$D$6)</f>
        <v>0</v>
      </c>
      <c r="T26" s="45">
        <f>$P26*SUM(Fasering!$D$5:$D$7)</f>
        <v>0</v>
      </c>
      <c r="U26" s="45">
        <f>$P26*SUM(Fasering!$D$5:$D$8)</f>
        <v>0</v>
      </c>
      <c r="V26" s="45">
        <f>$P26*SUM(Fasering!$D$5:$D$9)</f>
        <v>0</v>
      </c>
      <c r="W26" s="45">
        <f>$P26*SUM(Fasering!$D$5:$D$10)</f>
        <v>0</v>
      </c>
      <c r="X26" s="55">
        <f>$P26*SUM(Fasering!$D$5:$D$11)</f>
        <v>0</v>
      </c>
      <c r="Y26" s="129">
        <f t="shared" si="6"/>
        <v>0</v>
      </c>
      <c r="Z26" s="131">
        <f t="shared" si="7"/>
        <v>0</v>
      </c>
      <c r="AA26" s="54">
        <f>$Y26*SUM(Fasering!$D$5)</f>
        <v>0</v>
      </c>
      <c r="AB26" s="45">
        <f>$Y26*SUM(Fasering!$D$5:$D$6)</f>
        <v>0</v>
      </c>
      <c r="AC26" s="45">
        <f>$Y26*SUM(Fasering!$D$5:$D$7)</f>
        <v>0</v>
      </c>
      <c r="AD26" s="45">
        <f>$Y26*SUM(Fasering!$D$5:$D$8)</f>
        <v>0</v>
      </c>
      <c r="AE26" s="45">
        <f>$Y26*SUM(Fasering!$D$5:$D$9)</f>
        <v>0</v>
      </c>
      <c r="AF26" s="45">
        <f>$Y26*SUM(Fasering!$D$5:$D$10)</f>
        <v>0</v>
      </c>
      <c r="AG26" s="55">
        <f>$Y26*SUM(Fasering!$D$5:$D$11)</f>
        <v>0</v>
      </c>
      <c r="AH26" s="5">
        <f>($AK$3+(I26+R26)*12*7.57%)*SUM(Fasering!$D$5)</f>
        <v>0</v>
      </c>
      <c r="AI26" s="9">
        <f>($AK$3+(J26+S26)*12*7.57%)*SUM(Fasering!$D$5:$D$6)</f>
        <v>557.68025046374578</v>
      </c>
      <c r="AJ26" s="9">
        <f>($AK$3+(K26+T26)*12*7.57%)*SUM(Fasering!$D$5:$D$7)</f>
        <v>963.2025220182104</v>
      </c>
      <c r="AK26" s="9">
        <f>($AK$3+(L26+U26)*12*7.57%)*SUM(Fasering!$D$5:$D$8)</f>
        <v>1431.1019669923974</v>
      </c>
      <c r="AL26" s="9">
        <f>($AK$3+(M26+V26)*12*7.57%)*SUM(Fasering!$D$5:$D$9)</f>
        <v>1961.378585386306</v>
      </c>
      <c r="AM26" s="9">
        <f>($AK$3+(N26+W26)*12*7.57%)*SUM(Fasering!$D$5:$D$10)</f>
        <v>2552.6301297135869</v>
      </c>
      <c r="AN26" s="86">
        <f>($AK$3+(O26+X26)*12*7.57%)*SUM(Fasering!$D$5:$D$11)</f>
        <v>3207.5208703179005</v>
      </c>
      <c r="AO26" s="5">
        <f>($AK$3+(I26+AA26)*12*7.57%)*SUM(Fasering!$D$5)</f>
        <v>0</v>
      </c>
      <c r="AP26" s="9">
        <f>($AK$3+(J26+AB26)*12*7.57%)*SUM(Fasering!$D$5:$D$6)</f>
        <v>557.68025046374578</v>
      </c>
      <c r="AQ26" s="9">
        <f>($AK$3+(K26+AC26)*12*7.57%)*SUM(Fasering!$D$5:$D$7)</f>
        <v>963.2025220182104</v>
      </c>
      <c r="AR26" s="9">
        <f>($AK$3+(L26+AD26)*12*7.57%)*SUM(Fasering!$D$5:$D$8)</f>
        <v>1431.1019669923974</v>
      </c>
      <c r="AS26" s="9">
        <f>($AK$3+(M26+AE26)*12*7.57%)*SUM(Fasering!$D$5:$D$9)</f>
        <v>1961.378585386306</v>
      </c>
      <c r="AT26" s="9">
        <f>($AK$3+(N26+AF26)*12*7.57%)*SUM(Fasering!$D$5:$D$10)</f>
        <v>2552.6301297135869</v>
      </c>
      <c r="AU26" s="86">
        <f>($AK$3+(O26+AG26)*12*7.57%)*SUM(Fasering!$D$5:$D$11)</f>
        <v>3207.5208703179005</v>
      </c>
    </row>
    <row r="27" spans="1:47" x14ac:dyDescent="0.3">
      <c r="A27" s="32">
        <f t="shared" si="8"/>
        <v>17</v>
      </c>
      <c r="B27" s="129">
        <v>30813.67</v>
      </c>
      <c r="C27" s="130"/>
      <c r="D27" s="129">
        <f t="shared" si="0"/>
        <v>41472.118453000003</v>
      </c>
      <c r="E27" s="131">
        <f t="shared" si="1"/>
        <v>1028.0669623127476</v>
      </c>
      <c r="F27" s="129">
        <f t="shared" si="2"/>
        <v>3456.0098710833336</v>
      </c>
      <c r="G27" s="131">
        <f t="shared" si="3"/>
        <v>85.672246859395628</v>
      </c>
      <c r="H27" s="45">
        <f>'L4'!$H$10</f>
        <v>1707.89</v>
      </c>
      <c r="I27" s="45">
        <f>GEW!$E$12+($F27-GEW!$E$12)*SUM(Fasering!$D$5)</f>
        <v>1821.9627753333334</v>
      </c>
      <c r="J27" s="45">
        <f>GEW!$E$12+($F27-GEW!$E$12)*SUM(Fasering!$D$5:$D$6)</f>
        <v>2244.4680261756248</v>
      </c>
      <c r="K27" s="45">
        <f>GEW!$E$12+($F27-GEW!$E$12)*SUM(Fasering!$D$5:$D$7)</f>
        <v>2486.8853865800588</v>
      </c>
      <c r="L27" s="45">
        <f>GEW!$E$12+($F27-GEW!$E$12)*SUM(Fasering!$D$5:$D$8)</f>
        <v>2729.3027469844928</v>
      </c>
      <c r="M27" s="45">
        <f>GEW!$E$12+($F27-GEW!$E$12)*SUM(Fasering!$D$5:$D$9)</f>
        <v>2971.7201073889273</v>
      </c>
      <c r="N27" s="45">
        <f>GEW!$E$12+($F27-GEW!$E$12)*SUM(Fasering!$D$5:$D$10)</f>
        <v>3213.5925106788995</v>
      </c>
      <c r="O27" s="55">
        <f>GEW!$E$12+($F27-GEW!$E$12)*SUM(Fasering!$D$5:$D$11)</f>
        <v>3456.0098710833336</v>
      </c>
      <c r="P27" s="129">
        <f t="shared" si="4"/>
        <v>0</v>
      </c>
      <c r="Q27" s="131">
        <f t="shared" si="5"/>
        <v>0</v>
      </c>
      <c r="R27" s="45">
        <f>$P27*SUM(Fasering!$D$5)</f>
        <v>0</v>
      </c>
      <c r="S27" s="45">
        <f>$P27*SUM(Fasering!$D$5:$D$6)</f>
        <v>0</v>
      </c>
      <c r="T27" s="45">
        <f>$P27*SUM(Fasering!$D$5:$D$7)</f>
        <v>0</v>
      </c>
      <c r="U27" s="45">
        <f>$P27*SUM(Fasering!$D$5:$D$8)</f>
        <v>0</v>
      </c>
      <c r="V27" s="45">
        <f>$P27*SUM(Fasering!$D$5:$D$9)</f>
        <v>0</v>
      </c>
      <c r="W27" s="45">
        <f>$P27*SUM(Fasering!$D$5:$D$10)</f>
        <v>0</v>
      </c>
      <c r="X27" s="55">
        <f>$P27*SUM(Fasering!$D$5:$D$11)</f>
        <v>0</v>
      </c>
      <c r="Y27" s="129">
        <f t="shared" si="6"/>
        <v>0</v>
      </c>
      <c r="Z27" s="131">
        <f t="shared" si="7"/>
        <v>0</v>
      </c>
      <c r="AA27" s="54">
        <f>$Y27*SUM(Fasering!$D$5)</f>
        <v>0</v>
      </c>
      <c r="AB27" s="45">
        <f>$Y27*SUM(Fasering!$D$5:$D$6)</f>
        <v>0</v>
      </c>
      <c r="AC27" s="45">
        <f>$Y27*SUM(Fasering!$D$5:$D$7)</f>
        <v>0</v>
      </c>
      <c r="AD27" s="45">
        <f>$Y27*SUM(Fasering!$D$5:$D$8)</f>
        <v>0</v>
      </c>
      <c r="AE27" s="45">
        <f>$Y27*SUM(Fasering!$D$5:$D$9)</f>
        <v>0</v>
      </c>
      <c r="AF27" s="45">
        <f>$Y27*SUM(Fasering!$D$5:$D$10)</f>
        <v>0</v>
      </c>
      <c r="AG27" s="55">
        <f>$Y27*SUM(Fasering!$D$5:$D$11)</f>
        <v>0</v>
      </c>
      <c r="AH27" s="5">
        <f>($AK$3+(I27+R27)*12*7.57%)*SUM(Fasering!$D$5)</f>
        <v>0</v>
      </c>
      <c r="AI27" s="9">
        <f>($AK$3+(J27+S27)*12*7.57%)*SUM(Fasering!$D$5:$D$6)</f>
        <v>562.17816667049476</v>
      </c>
      <c r="AJ27" s="9">
        <f>($AK$3+(K27+T27)*12*7.57%)*SUM(Fasering!$D$5:$D$7)</f>
        <v>974.34262851714004</v>
      </c>
      <c r="AK27" s="9">
        <f>($AK$3+(L27+U27)*12*7.57%)*SUM(Fasering!$D$5:$D$8)</f>
        <v>1451.845714918006</v>
      </c>
      <c r="AL27" s="9">
        <f>($AK$3+(M27+V27)*12*7.57%)*SUM(Fasering!$D$5:$D$9)</f>
        <v>1994.6874258730927</v>
      </c>
      <c r="AM27" s="9">
        <f>($AK$3+(N27+W27)*12*7.57%)*SUM(Fasering!$D$5:$D$10)</f>
        <v>2601.4272888350461</v>
      </c>
      <c r="AN27" s="86">
        <f>($AK$3+(O27+X27)*12*7.57%)*SUM(Fasering!$D$5:$D$11)</f>
        <v>3274.7993668921004</v>
      </c>
      <c r="AO27" s="5">
        <f>($AK$3+(I27+AA27)*12*7.57%)*SUM(Fasering!$D$5)</f>
        <v>0</v>
      </c>
      <c r="AP27" s="9">
        <f>($AK$3+(J27+AB27)*12*7.57%)*SUM(Fasering!$D$5:$D$6)</f>
        <v>562.17816667049476</v>
      </c>
      <c r="AQ27" s="9">
        <f>($AK$3+(K27+AC27)*12*7.57%)*SUM(Fasering!$D$5:$D$7)</f>
        <v>974.34262851714004</v>
      </c>
      <c r="AR27" s="9">
        <f>($AK$3+(L27+AD27)*12*7.57%)*SUM(Fasering!$D$5:$D$8)</f>
        <v>1451.845714918006</v>
      </c>
      <c r="AS27" s="9">
        <f>($AK$3+(M27+AE27)*12*7.57%)*SUM(Fasering!$D$5:$D$9)</f>
        <v>1994.6874258730927</v>
      </c>
      <c r="AT27" s="9">
        <f>($AK$3+(N27+AF27)*12*7.57%)*SUM(Fasering!$D$5:$D$10)</f>
        <v>2601.4272888350461</v>
      </c>
      <c r="AU27" s="86">
        <f>($AK$3+(O27+AG27)*12*7.57%)*SUM(Fasering!$D$5:$D$11)</f>
        <v>3274.7993668921004</v>
      </c>
    </row>
    <row r="28" spans="1:47" x14ac:dyDescent="0.3">
      <c r="A28" s="32">
        <f t="shared" si="8"/>
        <v>18</v>
      </c>
      <c r="B28" s="129">
        <v>31759.200000000001</v>
      </c>
      <c r="C28" s="130"/>
      <c r="D28" s="129">
        <f t="shared" si="0"/>
        <v>42744.707280000002</v>
      </c>
      <c r="E28" s="131">
        <f t="shared" si="1"/>
        <v>1059.6136153039547</v>
      </c>
      <c r="F28" s="129">
        <f t="shared" si="2"/>
        <v>3562.0589400000003</v>
      </c>
      <c r="G28" s="131">
        <f t="shared" si="3"/>
        <v>88.301134608662892</v>
      </c>
      <c r="H28" s="45">
        <f>'L4'!$H$10</f>
        <v>1707.89</v>
      </c>
      <c r="I28" s="45">
        <f>GEW!$E$12+($F28-GEW!$E$12)*SUM(Fasering!$D$5)</f>
        <v>1821.9627753333334</v>
      </c>
      <c r="J28" s="45">
        <f>GEW!$E$12+($F28-GEW!$E$12)*SUM(Fasering!$D$5:$D$6)</f>
        <v>2271.8884650239079</v>
      </c>
      <c r="K28" s="45">
        <f>GEW!$E$12+($F28-GEW!$E$12)*SUM(Fasering!$D$5:$D$7)</f>
        <v>2530.0386249461717</v>
      </c>
      <c r="L28" s="45">
        <f>GEW!$E$12+($F28-GEW!$E$12)*SUM(Fasering!$D$5:$D$8)</f>
        <v>2788.1887848684355</v>
      </c>
      <c r="M28" s="45">
        <f>GEW!$E$12+($F28-GEW!$E$12)*SUM(Fasering!$D$5:$D$9)</f>
        <v>3046.3389447906993</v>
      </c>
      <c r="N28" s="45">
        <f>GEW!$E$12+($F28-GEW!$E$12)*SUM(Fasering!$D$5:$D$10)</f>
        <v>3303.908780077737</v>
      </c>
      <c r="O28" s="55">
        <f>GEW!$E$12+($F28-GEW!$E$12)*SUM(Fasering!$D$5:$D$11)</f>
        <v>3562.0589400000003</v>
      </c>
      <c r="P28" s="129">
        <f t="shared" si="4"/>
        <v>0</v>
      </c>
      <c r="Q28" s="131">
        <f t="shared" si="5"/>
        <v>0</v>
      </c>
      <c r="R28" s="45">
        <f>$P28*SUM(Fasering!$D$5)</f>
        <v>0</v>
      </c>
      <c r="S28" s="45">
        <f>$P28*SUM(Fasering!$D$5:$D$6)</f>
        <v>0</v>
      </c>
      <c r="T28" s="45">
        <f>$P28*SUM(Fasering!$D$5:$D$7)</f>
        <v>0</v>
      </c>
      <c r="U28" s="45">
        <f>$P28*SUM(Fasering!$D$5:$D$8)</f>
        <v>0</v>
      </c>
      <c r="V28" s="45">
        <f>$P28*SUM(Fasering!$D$5:$D$9)</f>
        <v>0</v>
      </c>
      <c r="W28" s="45">
        <f>$P28*SUM(Fasering!$D$5:$D$10)</f>
        <v>0</v>
      </c>
      <c r="X28" s="55">
        <f>$P28*SUM(Fasering!$D$5:$D$11)</f>
        <v>0</v>
      </c>
      <c r="Y28" s="129">
        <f t="shared" si="6"/>
        <v>0</v>
      </c>
      <c r="Z28" s="131">
        <f t="shared" si="7"/>
        <v>0</v>
      </c>
      <c r="AA28" s="54">
        <f>$Y28*SUM(Fasering!$D$5)</f>
        <v>0</v>
      </c>
      <c r="AB28" s="45">
        <f>$Y28*SUM(Fasering!$D$5:$D$6)</f>
        <v>0</v>
      </c>
      <c r="AC28" s="45">
        <f>$Y28*SUM(Fasering!$D$5:$D$7)</f>
        <v>0</v>
      </c>
      <c r="AD28" s="45">
        <f>$Y28*SUM(Fasering!$D$5:$D$8)</f>
        <v>0</v>
      </c>
      <c r="AE28" s="45">
        <f>$Y28*SUM(Fasering!$D$5:$D$9)</f>
        <v>0</v>
      </c>
      <c r="AF28" s="45">
        <f>$Y28*SUM(Fasering!$D$5:$D$10)</f>
        <v>0</v>
      </c>
      <c r="AG28" s="55">
        <f>$Y28*SUM(Fasering!$D$5:$D$11)</f>
        <v>0</v>
      </c>
      <c r="AH28" s="5">
        <f>($AK$3+(I28+R28)*12*7.57%)*SUM(Fasering!$D$5)</f>
        <v>0</v>
      </c>
      <c r="AI28" s="9">
        <f>($AK$3+(J28+S28)*12*7.57%)*SUM(Fasering!$D$5:$D$6)</f>
        <v>568.61865900924045</v>
      </c>
      <c r="AJ28" s="9">
        <f>($AK$3+(K28+T28)*12*7.57%)*SUM(Fasering!$D$5:$D$7)</f>
        <v>990.29396403813405</v>
      </c>
      <c r="AK28" s="9">
        <f>($AK$3+(L28+U28)*12*7.57%)*SUM(Fasering!$D$5:$D$8)</f>
        <v>1481.5483468592806</v>
      </c>
      <c r="AL28" s="9">
        <f>($AK$3+(M28+V28)*12*7.57%)*SUM(Fasering!$D$5:$D$9)</f>
        <v>2042.3818074726801</v>
      </c>
      <c r="AM28" s="9">
        <f>($AK$3+(N28+W28)*12*7.57%)*SUM(Fasering!$D$5:$D$10)</f>
        <v>2671.29913949397</v>
      </c>
      <c r="AN28" s="86">
        <f>($AK$3+(O28+X28)*12*7.57%)*SUM(Fasering!$D$5:$D$11)</f>
        <v>3371.1343410960003</v>
      </c>
      <c r="AO28" s="5">
        <f>($AK$3+(I28+AA28)*12*7.57%)*SUM(Fasering!$D$5)</f>
        <v>0</v>
      </c>
      <c r="AP28" s="9">
        <f>($AK$3+(J28+AB28)*12*7.57%)*SUM(Fasering!$D$5:$D$6)</f>
        <v>568.61865900924045</v>
      </c>
      <c r="AQ28" s="9">
        <f>($AK$3+(K28+AC28)*12*7.57%)*SUM(Fasering!$D$5:$D$7)</f>
        <v>990.29396403813405</v>
      </c>
      <c r="AR28" s="9">
        <f>($AK$3+(L28+AD28)*12*7.57%)*SUM(Fasering!$D$5:$D$8)</f>
        <v>1481.5483468592806</v>
      </c>
      <c r="AS28" s="9">
        <f>($AK$3+(M28+AE28)*12*7.57%)*SUM(Fasering!$D$5:$D$9)</f>
        <v>2042.3818074726801</v>
      </c>
      <c r="AT28" s="9">
        <f>($AK$3+(N28+AF28)*12*7.57%)*SUM(Fasering!$D$5:$D$10)</f>
        <v>2671.29913949397</v>
      </c>
      <c r="AU28" s="86">
        <f>($AK$3+(O28+AG28)*12*7.57%)*SUM(Fasering!$D$5:$D$11)</f>
        <v>3371.1343410960003</v>
      </c>
    </row>
    <row r="29" spans="1:47" x14ac:dyDescent="0.3">
      <c r="A29" s="32">
        <f t="shared" si="8"/>
        <v>19</v>
      </c>
      <c r="B29" s="129">
        <v>32419.58</v>
      </c>
      <c r="C29" s="130"/>
      <c r="D29" s="129">
        <f t="shared" si="0"/>
        <v>43633.512722000007</v>
      </c>
      <c r="E29" s="131">
        <f t="shared" si="1"/>
        <v>1081.6465266894566</v>
      </c>
      <c r="F29" s="129">
        <f t="shared" si="2"/>
        <v>3636.1260601666668</v>
      </c>
      <c r="G29" s="131">
        <f t="shared" si="3"/>
        <v>90.137210557454694</v>
      </c>
      <c r="H29" s="45">
        <f>'L4'!$H$10</f>
        <v>1707.89</v>
      </c>
      <c r="I29" s="45">
        <f>GEW!$E$12+($F29-GEW!$E$12)*SUM(Fasering!$D$5)</f>
        <v>1821.9627753333334</v>
      </c>
      <c r="J29" s="45">
        <f>GEW!$E$12+($F29-GEW!$E$12)*SUM(Fasering!$D$5:$D$6)</f>
        <v>2291.0395331091399</v>
      </c>
      <c r="K29" s="45">
        <f>GEW!$E$12+($F29-GEW!$E$12)*SUM(Fasering!$D$5:$D$7)</f>
        <v>2560.1778437464354</v>
      </c>
      <c r="L29" s="45">
        <f>GEW!$E$12+($F29-GEW!$E$12)*SUM(Fasering!$D$5:$D$8)</f>
        <v>2829.3161543837314</v>
      </c>
      <c r="M29" s="45">
        <f>GEW!$E$12+($F29-GEW!$E$12)*SUM(Fasering!$D$5:$D$9)</f>
        <v>3098.4544650210269</v>
      </c>
      <c r="N29" s="45">
        <f>GEW!$E$12+($F29-GEW!$E$12)*SUM(Fasering!$D$5:$D$10)</f>
        <v>3366.9877495293713</v>
      </c>
      <c r="O29" s="55">
        <f>GEW!$E$12+($F29-GEW!$E$12)*SUM(Fasering!$D$5:$D$11)</f>
        <v>3636.1260601666668</v>
      </c>
      <c r="P29" s="129">
        <f t="shared" si="4"/>
        <v>0</v>
      </c>
      <c r="Q29" s="131">
        <f t="shared" si="5"/>
        <v>0</v>
      </c>
      <c r="R29" s="45">
        <f>$P29*SUM(Fasering!$D$5)</f>
        <v>0</v>
      </c>
      <c r="S29" s="45">
        <f>$P29*SUM(Fasering!$D$5:$D$6)</f>
        <v>0</v>
      </c>
      <c r="T29" s="45">
        <f>$P29*SUM(Fasering!$D$5:$D$7)</f>
        <v>0</v>
      </c>
      <c r="U29" s="45">
        <f>$P29*SUM(Fasering!$D$5:$D$8)</f>
        <v>0</v>
      </c>
      <c r="V29" s="45">
        <f>$P29*SUM(Fasering!$D$5:$D$9)</f>
        <v>0</v>
      </c>
      <c r="W29" s="45">
        <f>$P29*SUM(Fasering!$D$5:$D$10)</f>
        <v>0</v>
      </c>
      <c r="X29" s="55">
        <f>$P29*SUM(Fasering!$D$5:$D$11)</f>
        <v>0</v>
      </c>
      <c r="Y29" s="129">
        <f t="shared" si="6"/>
        <v>0</v>
      </c>
      <c r="Z29" s="131">
        <f t="shared" si="7"/>
        <v>0</v>
      </c>
      <c r="AA29" s="54">
        <f>$Y29*SUM(Fasering!$D$5)</f>
        <v>0</v>
      </c>
      <c r="AB29" s="45">
        <f>$Y29*SUM(Fasering!$D$5:$D$6)</f>
        <v>0</v>
      </c>
      <c r="AC29" s="45">
        <f>$Y29*SUM(Fasering!$D$5:$D$7)</f>
        <v>0</v>
      </c>
      <c r="AD29" s="45">
        <f>$Y29*SUM(Fasering!$D$5:$D$8)</f>
        <v>0</v>
      </c>
      <c r="AE29" s="45">
        <f>$Y29*SUM(Fasering!$D$5:$D$9)</f>
        <v>0</v>
      </c>
      <c r="AF29" s="45">
        <f>$Y29*SUM(Fasering!$D$5:$D$10)</f>
        <v>0</v>
      </c>
      <c r="AG29" s="55">
        <f>$Y29*SUM(Fasering!$D$5:$D$11)</f>
        <v>0</v>
      </c>
      <c r="AH29" s="5">
        <f>($AK$3+(I29+R29)*12*7.57%)*SUM(Fasering!$D$5)</f>
        <v>0</v>
      </c>
      <c r="AI29" s="9">
        <f>($AK$3+(J29+S29)*12*7.57%)*SUM(Fasering!$D$5:$D$6)</f>
        <v>573.11684767661313</v>
      </c>
      <c r="AJ29" s="9">
        <f>($AK$3+(K29+T29)*12*7.57%)*SUM(Fasering!$D$5:$D$7)</f>
        <v>1001.4347453474037</v>
      </c>
      <c r="AK29" s="9">
        <f>($AK$3+(L29+U29)*12*7.57%)*SUM(Fasering!$D$5:$D$8)</f>
        <v>1502.2933513344203</v>
      </c>
      <c r="AL29" s="9">
        <f>($AK$3+(M29+V29)*12*7.57%)*SUM(Fasering!$D$5:$D$9)</f>
        <v>2075.6926656376622</v>
      </c>
      <c r="AM29" s="9">
        <f>($AK$3+(N29+W29)*12*7.57%)*SUM(Fasering!$D$5:$D$10)</f>
        <v>2720.099254496286</v>
      </c>
      <c r="AN29" s="86">
        <f>($AK$3+(O29+X29)*12*7.57%)*SUM(Fasering!$D$5:$D$11)</f>
        <v>3438.4169130554001</v>
      </c>
      <c r="AO29" s="5">
        <f>($AK$3+(I29+AA29)*12*7.57%)*SUM(Fasering!$D$5)</f>
        <v>0</v>
      </c>
      <c r="AP29" s="9">
        <f>($AK$3+(J29+AB29)*12*7.57%)*SUM(Fasering!$D$5:$D$6)</f>
        <v>573.11684767661313</v>
      </c>
      <c r="AQ29" s="9">
        <f>($AK$3+(K29+AC29)*12*7.57%)*SUM(Fasering!$D$5:$D$7)</f>
        <v>1001.4347453474037</v>
      </c>
      <c r="AR29" s="9">
        <f>($AK$3+(L29+AD29)*12*7.57%)*SUM(Fasering!$D$5:$D$8)</f>
        <v>1502.2933513344203</v>
      </c>
      <c r="AS29" s="9">
        <f>($AK$3+(M29+AE29)*12*7.57%)*SUM(Fasering!$D$5:$D$9)</f>
        <v>2075.6926656376622</v>
      </c>
      <c r="AT29" s="9">
        <f>($AK$3+(N29+AF29)*12*7.57%)*SUM(Fasering!$D$5:$D$10)</f>
        <v>2720.099254496286</v>
      </c>
      <c r="AU29" s="86">
        <f>($AK$3+(O29+AG29)*12*7.57%)*SUM(Fasering!$D$5:$D$11)</f>
        <v>3438.4169130554001</v>
      </c>
    </row>
    <row r="30" spans="1:47" x14ac:dyDescent="0.3">
      <c r="A30" s="32">
        <f t="shared" si="8"/>
        <v>20</v>
      </c>
      <c r="B30" s="129">
        <v>32419.58</v>
      </c>
      <c r="C30" s="130"/>
      <c r="D30" s="129">
        <f t="shared" si="0"/>
        <v>43633.512722000007</v>
      </c>
      <c r="E30" s="131">
        <f t="shared" si="1"/>
        <v>1081.6465266894566</v>
      </c>
      <c r="F30" s="129">
        <f t="shared" si="2"/>
        <v>3636.1260601666668</v>
      </c>
      <c r="G30" s="131">
        <f t="shared" si="3"/>
        <v>90.137210557454694</v>
      </c>
      <c r="H30" s="45">
        <f>'L4'!$H$10</f>
        <v>1707.89</v>
      </c>
      <c r="I30" s="45">
        <f>GEW!$E$12+($F30-GEW!$E$12)*SUM(Fasering!$D$5)</f>
        <v>1821.9627753333334</v>
      </c>
      <c r="J30" s="45">
        <f>GEW!$E$12+($F30-GEW!$E$12)*SUM(Fasering!$D$5:$D$6)</f>
        <v>2291.0395331091399</v>
      </c>
      <c r="K30" s="45">
        <f>GEW!$E$12+($F30-GEW!$E$12)*SUM(Fasering!$D$5:$D$7)</f>
        <v>2560.1778437464354</v>
      </c>
      <c r="L30" s="45">
        <f>GEW!$E$12+($F30-GEW!$E$12)*SUM(Fasering!$D$5:$D$8)</f>
        <v>2829.3161543837314</v>
      </c>
      <c r="M30" s="45">
        <f>GEW!$E$12+($F30-GEW!$E$12)*SUM(Fasering!$D$5:$D$9)</f>
        <v>3098.4544650210269</v>
      </c>
      <c r="N30" s="45">
        <f>GEW!$E$12+($F30-GEW!$E$12)*SUM(Fasering!$D$5:$D$10)</f>
        <v>3366.9877495293713</v>
      </c>
      <c r="O30" s="55">
        <f>GEW!$E$12+($F30-GEW!$E$12)*SUM(Fasering!$D$5:$D$11)</f>
        <v>3636.1260601666668</v>
      </c>
      <c r="P30" s="129">
        <f t="shared" si="4"/>
        <v>0</v>
      </c>
      <c r="Q30" s="131">
        <f t="shared" si="5"/>
        <v>0</v>
      </c>
      <c r="R30" s="45">
        <f>$P30*SUM(Fasering!$D$5)</f>
        <v>0</v>
      </c>
      <c r="S30" s="45">
        <f>$P30*SUM(Fasering!$D$5:$D$6)</f>
        <v>0</v>
      </c>
      <c r="T30" s="45">
        <f>$P30*SUM(Fasering!$D$5:$D$7)</f>
        <v>0</v>
      </c>
      <c r="U30" s="45">
        <f>$P30*SUM(Fasering!$D$5:$D$8)</f>
        <v>0</v>
      </c>
      <c r="V30" s="45">
        <f>$P30*SUM(Fasering!$D$5:$D$9)</f>
        <v>0</v>
      </c>
      <c r="W30" s="45">
        <f>$P30*SUM(Fasering!$D$5:$D$10)</f>
        <v>0</v>
      </c>
      <c r="X30" s="55">
        <f>$P30*SUM(Fasering!$D$5:$D$11)</f>
        <v>0</v>
      </c>
      <c r="Y30" s="129">
        <f t="shared" si="6"/>
        <v>0</v>
      </c>
      <c r="Z30" s="131">
        <f t="shared" si="7"/>
        <v>0</v>
      </c>
      <c r="AA30" s="54">
        <f>$Y30*SUM(Fasering!$D$5)</f>
        <v>0</v>
      </c>
      <c r="AB30" s="45">
        <f>$Y30*SUM(Fasering!$D$5:$D$6)</f>
        <v>0</v>
      </c>
      <c r="AC30" s="45">
        <f>$Y30*SUM(Fasering!$D$5:$D$7)</f>
        <v>0</v>
      </c>
      <c r="AD30" s="45">
        <f>$Y30*SUM(Fasering!$D$5:$D$8)</f>
        <v>0</v>
      </c>
      <c r="AE30" s="45">
        <f>$Y30*SUM(Fasering!$D$5:$D$9)</f>
        <v>0</v>
      </c>
      <c r="AF30" s="45">
        <f>$Y30*SUM(Fasering!$D$5:$D$10)</f>
        <v>0</v>
      </c>
      <c r="AG30" s="55">
        <f>$Y30*SUM(Fasering!$D$5:$D$11)</f>
        <v>0</v>
      </c>
      <c r="AH30" s="5">
        <f>($AK$3+(I30+R30)*12*7.57%)*SUM(Fasering!$D$5)</f>
        <v>0</v>
      </c>
      <c r="AI30" s="9">
        <f>($AK$3+(J30+S30)*12*7.57%)*SUM(Fasering!$D$5:$D$6)</f>
        <v>573.11684767661313</v>
      </c>
      <c r="AJ30" s="9">
        <f>($AK$3+(K30+T30)*12*7.57%)*SUM(Fasering!$D$5:$D$7)</f>
        <v>1001.4347453474037</v>
      </c>
      <c r="AK30" s="9">
        <f>($AK$3+(L30+U30)*12*7.57%)*SUM(Fasering!$D$5:$D$8)</f>
        <v>1502.2933513344203</v>
      </c>
      <c r="AL30" s="9">
        <f>($AK$3+(M30+V30)*12*7.57%)*SUM(Fasering!$D$5:$D$9)</f>
        <v>2075.6926656376622</v>
      </c>
      <c r="AM30" s="9">
        <f>($AK$3+(N30+W30)*12*7.57%)*SUM(Fasering!$D$5:$D$10)</f>
        <v>2720.099254496286</v>
      </c>
      <c r="AN30" s="86">
        <f>($AK$3+(O30+X30)*12*7.57%)*SUM(Fasering!$D$5:$D$11)</f>
        <v>3438.4169130554001</v>
      </c>
      <c r="AO30" s="5">
        <f>($AK$3+(I30+AA30)*12*7.57%)*SUM(Fasering!$D$5)</f>
        <v>0</v>
      </c>
      <c r="AP30" s="9">
        <f>($AK$3+(J30+AB30)*12*7.57%)*SUM(Fasering!$D$5:$D$6)</f>
        <v>573.11684767661313</v>
      </c>
      <c r="AQ30" s="9">
        <f>($AK$3+(K30+AC30)*12*7.57%)*SUM(Fasering!$D$5:$D$7)</f>
        <v>1001.4347453474037</v>
      </c>
      <c r="AR30" s="9">
        <f>($AK$3+(L30+AD30)*12*7.57%)*SUM(Fasering!$D$5:$D$8)</f>
        <v>1502.2933513344203</v>
      </c>
      <c r="AS30" s="9">
        <f>($AK$3+(M30+AE30)*12*7.57%)*SUM(Fasering!$D$5:$D$9)</f>
        <v>2075.6926656376622</v>
      </c>
      <c r="AT30" s="9">
        <f>($AK$3+(N30+AF30)*12*7.57%)*SUM(Fasering!$D$5:$D$10)</f>
        <v>2720.099254496286</v>
      </c>
      <c r="AU30" s="86">
        <f>($AK$3+(O30+AG30)*12*7.57%)*SUM(Fasering!$D$5:$D$11)</f>
        <v>3438.4169130554001</v>
      </c>
    </row>
    <row r="31" spans="1:47" x14ac:dyDescent="0.3">
      <c r="A31" s="32">
        <f t="shared" si="8"/>
        <v>21</v>
      </c>
      <c r="B31" s="129">
        <v>33079.919999999998</v>
      </c>
      <c r="C31" s="130"/>
      <c r="D31" s="129">
        <f t="shared" si="0"/>
        <v>44522.264327999997</v>
      </c>
      <c r="E31" s="131">
        <f t="shared" si="1"/>
        <v>1103.6781035153781</v>
      </c>
      <c r="F31" s="129">
        <f t="shared" si="2"/>
        <v>3710.1886939999999</v>
      </c>
      <c r="G31" s="131">
        <f t="shared" si="3"/>
        <v>91.97317529294817</v>
      </c>
      <c r="H31" s="45">
        <f>'L4'!$H$10</f>
        <v>1707.89</v>
      </c>
      <c r="I31" s="45">
        <f>GEW!$E$12+($F31-GEW!$E$12)*SUM(Fasering!$D$5)</f>
        <v>1821.9627753333334</v>
      </c>
      <c r="J31" s="45">
        <f>GEW!$E$12+($F31-GEW!$E$12)*SUM(Fasering!$D$5:$D$6)</f>
        <v>2310.1894411914591</v>
      </c>
      <c r="K31" s="45">
        <f>GEW!$E$12+($F31-GEW!$E$12)*SUM(Fasering!$D$5:$D$7)</f>
        <v>2590.315236978463</v>
      </c>
      <c r="L31" s="45">
        <f>GEW!$E$12+($F31-GEW!$E$12)*SUM(Fasering!$D$5:$D$8)</f>
        <v>2870.4410327654668</v>
      </c>
      <c r="M31" s="45">
        <f>GEW!$E$12+($F31-GEW!$E$12)*SUM(Fasering!$D$5:$D$9)</f>
        <v>3150.5668285524703</v>
      </c>
      <c r="N31" s="45">
        <f>GEW!$E$12+($F31-GEW!$E$12)*SUM(Fasering!$D$5:$D$10)</f>
        <v>3430.0628982129965</v>
      </c>
      <c r="O31" s="55">
        <f>GEW!$E$12+($F31-GEW!$E$12)*SUM(Fasering!$D$5:$D$11)</f>
        <v>3710.1886939999999</v>
      </c>
      <c r="P31" s="129">
        <f t="shared" si="4"/>
        <v>0</v>
      </c>
      <c r="Q31" s="131">
        <f t="shared" si="5"/>
        <v>0</v>
      </c>
      <c r="R31" s="45">
        <f>$P31*SUM(Fasering!$D$5)</f>
        <v>0</v>
      </c>
      <c r="S31" s="45">
        <f>$P31*SUM(Fasering!$D$5:$D$6)</f>
        <v>0</v>
      </c>
      <c r="T31" s="45">
        <f>$P31*SUM(Fasering!$D$5:$D$7)</f>
        <v>0</v>
      </c>
      <c r="U31" s="45">
        <f>$P31*SUM(Fasering!$D$5:$D$8)</f>
        <v>0</v>
      </c>
      <c r="V31" s="45">
        <f>$P31*SUM(Fasering!$D$5:$D$9)</f>
        <v>0</v>
      </c>
      <c r="W31" s="45">
        <f>$P31*SUM(Fasering!$D$5:$D$10)</f>
        <v>0</v>
      </c>
      <c r="X31" s="55">
        <f>$P31*SUM(Fasering!$D$5:$D$11)</f>
        <v>0</v>
      </c>
      <c r="Y31" s="129">
        <f t="shared" si="6"/>
        <v>0</v>
      </c>
      <c r="Z31" s="131">
        <f t="shared" si="7"/>
        <v>0</v>
      </c>
      <c r="AA31" s="54">
        <f>$Y31*SUM(Fasering!$D$5)</f>
        <v>0</v>
      </c>
      <c r="AB31" s="45">
        <f>$Y31*SUM(Fasering!$D$5:$D$6)</f>
        <v>0</v>
      </c>
      <c r="AC31" s="45">
        <f>$Y31*SUM(Fasering!$D$5:$D$7)</f>
        <v>0</v>
      </c>
      <c r="AD31" s="45">
        <f>$Y31*SUM(Fasering!$D$5:$D$8)</f>
        <v>0</v>
      </c>
      <c r="AE31" s="45">
        <f>$Y31*SUM(Fasering!$D$5:$D$9)</f>
        <v>0</v>
      </c>
      <c r="AF31" s="45">
        <f>$Y31*SUM(Fasering!$D$5:$D$10)</f>
        <v>0</v>
      </c>
      <c r="AG31" s="55">
        <f>$Y31*SUM(Fasering!$D$5:$D$11)</f>
        <v>0</v>
      </c>
      <c r="AH31" s="5">
        <f>($AK$3+(I31+R31)*12*7.57%)*SUM(Fasering!$D$5)</f>
        <v>0</v>
      </c>
      <c r="AI31" s="9">
        <f>($AK$3+(J31+S31)*12*7.57%)*SUM(Fasering!$D$5:$D$6)</f>
        <v>577.61476388336212</v>
      </c>
      <c r="AJ31" s="9">
        <f>($AK$3+(K31+T31)*12*7.57%)*SUM(Fasering!$D$5:$D$7)</f>
        <v>1012.5748518463333</v>
      </c>
      <c r="AK31" s="9">
        <f>($AK$3+(L31+U31)*12*7.57%)*SUM(Fasering!$D$5:$D$8)</f>
        <v>1523.0370992600292</v>
      </c>
      <c r="AL31" s="9">
        <f>($AK$3+(M31+V31)*12*7.57%)*SUM(Fasering!$D$5:$D$9)</f>
        <v>2109.001506124449</v>
      </c>
      <c r="AM31" s="9">
        <f>($AK$3+(N31+W31)*12*7.57%)*SUM(Fasering!$D$5:$D$10)</f>
        <v>2768.8964136177456</v>
      </c>
      <c r="AN31" s="86">
        <f>($AK$3+(O31+X31)*12*7.57%)*SUM(Fasering!$D$5:$D$11)</f>
        <v>3505.6954096295999</v>
      </c>
      <c r="AO31" s="5">
        <f>($AK$3+(I31+AA31)*12*7.57%)*SUM(Fasering!$D$5)</f>
        <v>0</v>
      </c>
      <c r="AP31" s="9">
        <f>($AK$3+(J31+AB31)*12*7.57%)*SUM(Fasering!$D$5:$D$6)</f>
        <v>577.61476388336212</v>
      </c>
      <c r="AQ31" s="9">
        <f>($AK$3+(K31+AC31)*12*7.57%)*SUM(Fasering!$D$5:$D$7)</f>
        <v>1012.5748518463333</v>
      </c>
      <c r="AR31" s="9">
        <f>($AK$3+(L31+AD31)*12*7.57%)*SUM(Fasering!$D$5:$D$8)</f>
        <v>1523.0370992600292</v>
      </c>
      <c r="AS31" s="9">
        <f>($AK$3+(M31+AE31)*12*7.57%)*SUM(Fasering!$D$5:$D$9)</f>
        <v>2109.001506124449</v>
      </c>
      <c r="AT31" s="9">
        <f>($AK$3+(N31+AF31)*12*7.57%)*SUM(Fasering!$D$5:$D$10)</f>
        <v>2768.8964136177456</v>
      </c>
      <c r="AU31" s="86">
        <f>($AK$3+(O31+AG31)*12*7.57%)*SUM(Fasering!$D$5:$D$11)</f>
        <v>3505.6954096295999</v>
      </c>
    </row>
    <row r="32" spans="1:47" x14ac:dyDescent="0.3">
      <c r="A32" s="32">
        <f t="shared" si="8"/>
        <v>22</v>
      </c>
      <c r="B32" s="129">
        <v>33131.01</v>
      </c>
      <c r="C32" s="130"/>
      <c r="D32" s="129">
        <f t="shared" si="0"/>
        <v>44591.026359000003</v>
      </c>
      <c r="E32" s="131">
        <f t="shared" si="1"/>
        <v>1105.3826697388938</v>
      </c>
      <c r="F32" s="129">
        <f t="shared" si="2"/>
        <v>3715.9188632500004</v>
      </c>
      <c r="G32" s="131">
        <f t="shared" si="3"/>
        <v>92.115222478241151</v>
      </c>
      <c r="H32" s="45">
        <f>'L4'!$H$10</f>
        <v>1707.89</v>
      </c>
      <c r="I32" s="45">
        <f>GEW!$E$12+($F32-GEW!$E$12)*SUM(Fasering!$D$5)</f>
        <v>1821.9627753333334</v>
      </c>
      <c r="J32" s="45">
        <f>GEW!$E$12+($F32-GEW!$E$12)*SUM(Fasering!$D$5:$D$6)</f>
        <v>2311.6710549115514</v>
      </c>
      <c r="K32" s="45">
        <f>GEW!$E$12+($F32-GEW!$E$12)*SUM(Fasering!$D$5:$D$7)</f>
        <v>2592.6469440085148</v>
      </c>
      <c r="L32" s="45">
        <f>GEW!$E$12+($F32-GEW!$E$12)*SUM(Fasering!$D$5:$D$8)</f>
        <v>2873.6228331054781</v>
      </c>
      <c r="M32" s="45">
        <f>GEW!$E$12+($F32-GEW!$E$12)*SUM(Fasering!$D$5:$D$9)</f>
        <v>3154.598722202441</v>
      </c>
      <c r="N32" s="45">
        <f>GEW!$E$12+($F32-GEW!$E$12)*SUM(Fasering!$D$5:$D$10)</f>
        <v>3434.9429741530375</v>
      </c>
      <c r="O32" s="55">
        <f>GEW!$E$12+($F32-GEW!$E$12)*SUM(Fasering!$D$5:$D$11)</f>
        <v>3715.9188632500004</v>
      </c>
      <c r="P32" s="129">
        <f t="shared" si="4"/>
        <v>0</v>
      </c>
      <c r="Q32" s="131">
        <f t="shared" si="5"/>
        <v>0</v>
      </c>
      <c r="R32" s="45">
        <f>$P32*SUM(Fasering!$D$5)</f>
        <v>0</v>
      </c>
      <c r="S32" s="45">
        <f>$P32*SUM(Fasering!$D$5:$D$6)</f>
        <v>0</v>
      </c>
      <c r="T32" s="45">
        <f>$P32*SUM(Fasering!$D$5:$D$7)</f>
        <v>0</v>
      </c>
      <c r="U32" s="45">
        <f>$P32*SUM(Fasering!$D$5:$D$8)</f>
        <v>0</v>
      </c>
      <c r="V32" s="45">
        <f>$P32*SUM(Fasering!$D$5:$D$9)</f>
        <v>0</v>
      </c>
      <c r="W32" s="45">
        <f>$P32*SUM(Fasering!$D$5:$D$10)</f>
        <v>0</v>
      </c>
      <c r="X32" s="55">
        <f>$P32*SUM(Fasering!$D$5:$D$11)</f>
        <v>0</v>
      </c>
      <c r="Y32" s="129">
        <f t="shared" si="6"/>
        <v>0</v>
      </c>
      <c r="Z32" s="131">
        <f t="shared" si="7"/>
        <v>0</v>
      </c>
      <c r="AA32" s="54">
        <f>$Y32*SUM(Fasering!$D$5)</f>
        <v>0</v>
      </c>
      <c r="AB32" s="45">
        <f>$Y32*SUM(Fasering!$D$5:$D$6)</f>
        <v>0</v>
      </c>
      <c r="AC32" s="45">
        <f>$Y32*SUM(Fasering!$D$5:$D$7)</f>
        <v>0</v>
      </c>
      <c r="AD32" s="45">
        <f>$Y32*SUM(Fasering!$D$5:$D$8)</f>
        <v>0</v>
      </c>
      <c r="AE32" s="45">
        <f>$Y32*SUM(Fasering!$D$5:$D$9)</f>
        <v>0</v>
      </c>
      <c r="AF32" s="45">
        <f>$Y32*SUM(Fasering!$D$5:$D$10)</f>
        <v>0</v>
      </c>
      <c r="AG32" s="55">
        <f>$Y32*SUM(Fasering!$D$5:$D$11)</f>
        <v>0</v>
      </c>
      <c r="AH32" s="5">
        <f>($AK$3+(I32+R32)*12*7.57%)*SUM(Fasering!$D$5)</f>
        <v>0</v>
      </c>
      <c r="AI32" s="9">
        <f>($AK$3+(J32+S32)*12*7.57%)*SUM(Fasering!$D$5:$D$6)</f>
        <v>577.96276421501375</v>
      </c>
      <c r="AJ32" s="9">
        <f>($AK$3+(K32+T32)*12*7.57%)*SUM(Fasering!$D$5:$D$7)</f>
        <v>1013.4367533531789</v>
      </c>
      <c r="AK32" s="9">
        <f>($AK$3+(L32+U32)*12*7.57%)*SUM(Fasering!$D$5:$D$8)</f>
        <v>1524.6420271479649</v>
      </c>
      <c r="AL32" s="9">
        <f>($AK$3+(M32+V32)*12*7.57%)*SUM(Fasering!$D$5:$D$9)</f>
        <v>2111.5785855993704</v>
      </c>
      <c r="AM32" s="9">
        <f>($AK$3+(N32+W32)*12*7.57%)*SUM(Fasering!$D$5:$D$10)</f>
        <v>2772.6718124418603</v>
      </c>
      <c r="AN32" s="86">
        <f>($AK$3+(O32+X32)*12*7.57%)*SUM(Fasering!$D$5:$D$11)</f>
        <v>3510.9006953763005</v>
      </c>
      <c r="AO32" s="5">
        <f>($AK$3+(I32+AA32)*12*7.57%)*SUM(Fasering!$D$5)</f>
        <v>0</v>
      </c>
      <c r="AP32" s="9">
        <f>($AK$3+(J32+AB32)*12*7.57%)*SUM(Fasering!$D$5:$D$6)</f>
        <v>577.96276421501375</v>
      </c>
      <c r="AQ32" s="9">
        <f>($AK$3+(K32+AC32)*12*7.57%)*SUM(Fasering!$D$5:$D$7)</f>
        <v>1013.4367533531789</v>
      </c>
      <c r="AR32" s="9">
        <f>($AK$3+(L32+AD32)*12*7.57%)*SUM(Fasering!$D$5:$D$8)</f>
        <v>1524.6420271479649</v>
      </c>
      <c r="AS32" s="9">
        <f>($AK$3+(M32+AE32)*12*7.57%)*SUM(Fasering!$D$5:$D$9)</f>
        <v>2111.5785855993704</v>
      </c>
      <c r="AT32" s="9">
        <f>($AK$3+(N32+AF32)*12*7.57%)*SUM(Fasering!$D$5:$D$10)</f>
        <v>2772.6718124418603</v>
      </c>
      <c r="AU32" s="86">
        <f>($AK$3+(O32+AG32)*12*7.57%)*SUM(Fasering!$D$5:$D$11)</f>
        <v>3510.9006953763005</v>
      </c>
    </row>
    <row r="33" spans="1:47" x14ac:dyDescent="0.3">
      <c r="A33" s="32">
        <f t="shared" si="8"/>
        <v>23</v>
      </c>
      <c r="B33" s="129">
        <v>34271.160000000003</v>
      </c>
      <c r="C33" s="130"/>
      <c r="D33" s="129">
        <f t="shared" si="0"/>
        <v>46125.554244000006</v>
      </c>
      <c r="E33" s="131">
        <f t="shared" si="1"/>
        <v>1143.4226223664414</v>
      </c>
      <c r="F33" s="129">
        <f t="shared" si="2"/>
        <v>3843.7961870000008</v>
      </c>
      <c r="G33" s="131">
        <f t="shared" si="3"/>
        <v>95.285218530536781</v>
      </c>
      <c r="H33" s="45">
        <f>'L4'!$H$10</f>
        <v>1707.89</v>
      </c>
      <c r="I33" s="45">
        <f>GEW!$E$12+($F33-GEW!$E$12)*SUM(Fasering!$D$5)</f>
        <v>1821.9627753333334</v>
      </c>
      <c r="J33" s="45">
        <f>GEW!$E$12+($F33-GEW!$E$12)*SUM(Fasering!$D$5:$D$6)</f>
        <v>2344.7354879309905</v>
      </c>
      <c r="K33" s="45">
        <f>GEW!$E$12+($F33-GEW!$E$12)*SUM(Fasering!$D$5:$D$7)</f>
        <v>2644.6824846292498</v>
      </c>
      <c r="L33" s="45">
        <f>GEW!$E$12+($F33-GEW!$E$12)*SUM(Fasering!$D$5:$D$8)</f>
        <v>2944.629481327509</v>
      </c>
      <c r="M33" s="45">
        <f>GEW!$E$12+($F33-GEW!$E$12)*SUM(Fasering!$D$5:$D$9)</f>
        <v>3244.5764780257678</v>
      </c>
      <c r="N33" s="45">
        <f>GEW!$E$12+($F33-GEW!$E$12)*SUM(Fasering!$D$5:$D$10)</f>
        <v>3543.8491903017421</v>
      </c>
      <c r="O33" s="55">
        <f>GEW!$E$12+($F33-GEW!$E$12)*SUM(Fasering!$D$5:$D$11)</f>
        <v>3843.7961870000008</v>
      </c>
      <c r="P33" s="129">
        <f t="shared" si="4"/>
        <v>0</v>
      </c>
      <c r="Q33" s="131">
        <f t="shared" si="5"/>
        <v>0</v>
      </c>
      <c r="R33" s="45">
        <f>$P33*SUM(Fasering!$D$5)</f>
        <v>0</v>
      </c>
      <c r="S33" s="45">
        <f>$P33*SUM(Fasering!$D$5:$D$6)</f>
        <v>0</v>
      </c>
      <c r="T33" s="45">
        <f>$P33*SUM(Fasering!$D$5:$D$7)</f>
        <v>0</v>
      </c>
      <c r="U33" s="45">
        <f>$P33*SUM(Fasering!$D$5:$D$8)</f>
        <v>0</v>
      </c>
      <c r="V33" s="45">
        <f>$P33*SUM(Fasering!$D$5:$D$9)</f>
        <v>0</v>
      </c>
      <c r="W33" s="45">
        <f>$P33*SUM(Fasering!$D$5:$D$10)</f>
        <v>0</v>
      </c>
      <c r="X33" s="55">
        <f>$P33*SUM(Fasering!$D$5:$D$11)</f>
        <v>0</v>
      </c>
      <c r="Y33" s="129">
        <f t="shared" si="6"/>
        <v>0</v>
      </c>
      <c r="Z33" s="131">
        <f t="shared" si="7"/>
        <v>0</v>
      </c>
      <c r="AA33" s="54">
        <f>$Y33*SUM(Fasering!$D$5)</f>
        <v>0</v>
      </c>
      <c r="AB33" s="45">
        <f>$Y33*SUM(Fasering!$D$5:$D$6)</f>
        <v>0</v>
      </c>
      <c r="AC33" s="45">
        <f>$Y33*SUM(Fasering!$D$5:$D$7)</f>
        <v>0</v>
      </c>
      <c r="AD33" s="45">
        <f>$Y33*SUM(Fasering!$D$5:$D$8)</f>
        <v>0</v>
      </c>
      <c r="AE33" s="45">
        <f>$Y33*SUM(Fasering!$D$5:$D$9)</f>
        <v>0</v>
      </c>
      <c r="AF33" s="45">
        <f>$Y33*SUM(Fasering!$D$5:$D$10)</f>
        <v>0</v>
      </c>
      <c r="AG33" s="55">
        <f>$Y33*SUM(Fasering!$D$5:$D$11)</f>
        <v>0</v>
      </c>
      <c r="AH33" s="5">
        <f>($AK$3+(I33+R33)*12*7.57%)*SUM(Fasering!$D$5)</f>
        <v>0</v>
      </c>
      <c r="AI33" s="9">
        <f>($AK$3+(J33+S33)*12*7.57%)*SUM(Fasering!$D$5:$D$6)</f>
        <v>585.72891371848903</v>
      </c>
      <c r="AJ33" s="9">
        <f>($AK$3+(K33+T33)*12*7.57%)*SUM(Fasering!$D$5:$D$7)</f>
        <v>1032.6713785837492</v>
      </c>
      <c r="AK33" s="9">
        <f>($AK$3+(L33+U33)*12*7.57%)*SUM(Fasering!$D$5:$D$8)</f>
        <v>1560.4584008302847</v>
      </c>
      <c r="AL33" s="9">
        <f>($AK$3+(M33+V33)*12*7.57%)*SUM(Fasering!$D$5:$D$9)</f>
        <v>2169.0899804580954</v>
      </c>
      <c r="AM33" s="9">
        <f>($AK$3+(N33+W33)*12*7.57%)*SUM(Fasering!$D$5:$D$10)</f>
        <v>2856.925501408653</v>
      </c>
      <c r="AN33" s="86">
        <f>($AK$3+(O33+X33)*12*7.57%)*SUM(Fasering!$D$5:$D$11)</f>
        <v>3627.0644562708012</v>
      </c>
      <c r="AO33" s="5">
        <f>($AK$3+(I33+AA33)*12*7.57%)*SUM(Fasering!$D$5)</f>
        <v>0</v>
      </c>
      <c r="AP33" s="9">
        <f>($AK$3+(J33+AB33)*12*7.57%)*SUM(Fasering!$D$5:$D$6)</f>
        <v>585.72891371848903</v>
      </c>
      <c r="AQ33" s="9">
        <f>($AK$3+(K33+AC33)*12*7.57%)*SUM(Fasering!$D$5:$D$7)</f>
        <v>1032.6713785837492</v>
      </c>
      <c r="AR33" s="9">
        <f>($AK$3+(L33+AD33)*12*7.57%)*SUM(Fasering!$D$5:$D$8)</f>
        <v>1560.4584008302847</v>
      </c>
      <c r="AS33" s="9">
        <f>($AK$3+(M33+AE33)*12*7.57%)*SUM(Fasering!$D$5:$D$9)</f>
        <v>2169.0899804580954</v>
      </c>
      <c r="AT33" s="9">
        <f>($AK$3+(N33+AF33)*12*7.57%)*SUM(Fasering!$D$5:$D$10)</f>
        <v>2856.925501408653</v>
      </c>
      <c r="AU33" s="86">
        <f>($AK$3+(O33+AG33)*12*7.57%)*SUM(Fasering!$D$5:$D$11)</f>
        <v>3627.0644562708012</v>
      </c>
    </row>
    <row r="34" spans="1:47" x14ac:dyDescent="0.3">
      <c r="A34" s="32">
        <f t="shared" si="8"/>
        <v>24</v>
      </c>
      <c r="B34" s="129">
        <v>35403.230000000003</v>
      </c>
      <c r="C34" s="130"/>
      <c r="D34" s="129">
        <f t="shared" si="0"/>
        <v>47649.207257000009</v>
      </c>
      <c r="E34" s="131">
        <f t="shared" si="1"/>
        <v>1181.1929939588351</v>
      </c>
      <c r="F34" s="129">
        <f t="shared" si="2"/>
        <v>3970.7672714166674</v>
      </c>
      <c r="G34" s="131">
        <f t="shared" si="3"/>
        <v>98.432749496569585</v>
      </c>
      <c r="H34" s="45">
        <f>'L4'!$H$10</f>
        <v>1707.89</v>
      </c>
      <c r="I34" s="45">
        <f>GEW!$E$12+($F34-GEW!$E$12)*SUM(Fasering!$D$5)</f>
        <v>1821.9627753333334</v>
      </c>
      <c r="J34" s="45">
        <f>GEW!$E$12+($F34-GEW!$E$12)*SUM(Fasering!$D$5:$D$6)</f>
        <v>2377.5656003620884</v>
      </c>
      <c r="K34" s="45">
        <f>GEW!$E$12+($F34-GEW!$E$12)*SUM(Fasering!$D$5:$D$7)</f>
        <v>2696.3492604662142</v>
      </c>
      <c r="L34" s="45">
        <f>GEW!$E$12+($F34-GEW!$E$12)*SUM(Fasering!$D$5:$D$8)</f>
        <v>3015.13292057034</v>
      </c>
      <c r="M34" s="45">
        <f>GEW!$E$12+($F34-GEW!$E$12)*SUM(Fasering!$D$5:$D$9)</f>
        <v>3333.9165806744659</v>
      </c>
      <c r="N34" s="45">
        <f>GEW!$E$12+($F34-GEW!$E$12)*SUM(Fasering!$D$5:$D$10)</f>
        <v>3651.9836113125421</v>
      </c>
      <c r="O34" s="55">
        <f>GEW!$E$12+($F34-GEW!$E$12)*SUM(Fasering!$D$5:$D$11)</f>
        <v>3970.7672714166674</v>
      </c>
      <c r="P34" s="129">
        <f t="shared" si="4"/>
        <v>0</v>
      </c>
      <c r="Q34" s="131">
        <f t="shared" si="5"/>
        <v>0</v>
      </c>
      <c r="R34" s="45">
        <f>$P34*SUM(Fasering!$D$5)</f>
        <v>0</v>
      </c>
      <c r="S34" s="45">
        <f>$P34*SUM(Fasering!$D$5:$D$6)</f>
        <v>0</v>
      </c>
      <c r="T34" s="45">
        <f>$P34*SUM(Fasering!$D$5:$D$7)</f>
        <v>0</v>
      </c>
      <c r="U34" s="45">
        <f>$P34*SUM(Fasering!$D$5:$D$8)</f>
        <v>0</v>
      </c>
      <c r="V34" s="45">
        <f>$P34*SUM(Fasering!$D$5:$D$9)</f>
        <v>0</v>
      </c>
      <c r="W34" s="45">
        <f>$P34*SUM(Fasering!$D$5:$D$10)</f>
        <v>0</v>
      </c>
      <c r="X34" s="55">
        <f>$P34*SUM(Fasering!$D$5:$D$11)</f>
        <v>0</v>
      </c>
      <c r="Y34" s="129">
        <f t="shared" si="6"/>
        <v>0</v>
      </c>
      <c r="Z34" s="131">
        <f t="shared" si="7"/>
        <v>0</v>
      </c>
      <c r="AA34" s="54">
        <f>$Y34*SUM(Fasering!$D$5)</f>
        <v>0</v>
      </c>
      <c r="AB34" s="45">
        <f>$Y34*SUM(Fasering!$D$5:$D$6)</f>
        <v>0</v>
      </c>
      <c r="AC34" s="45">
        <f>$Y34*SUM(Fasering!$D$5:$D$7)</f>
        <v>0</v>
      </c>
      <c r="AD34" s="45">
        <f>$Y34*SUM(Fasering!$D$5:$D$8)</f>
        <v>0</v>
      </c>
      <c r="AE34" s="45">
        <f>$Y34*SUM(Fasering!$D$5:$D$9)</f>
        <v>0</v>
      </c>
      <c r="AF34" s="45">
        <f>$Y34*SUM(Fasering!$D$5:$D$10)</f>
        <v>0</v>
      </c>
      <c r="AG34" s="55">
        <f>$Y34*SUM(Fasering!$D$5:$D$11)</f>
        <v>0</v>
      </c>
      <c r="AH34" s="5">
        <f>($AK$3+(I34+R34)*12*7.57%)*SUM(Fasering!$D$5)</f>
        <v>0</v>
      </c>
      <c r="AI34" s="9">
        <f>($AK$3+(J34+S34)*12*7.57%)*SUM(Fasering!$D$5:$D$6)</f>
        <v>593.44002617597198</v>
      </c>
      <c r="AJ34" s="9">
        <f>($AK$3+(K34+T34)*12*7.57%)*SUM(Fasering!$D$5:$D$7)</f>
        <v>1051.7696921256265</v>
      </c>
      <c r="AK34" s="9">
        <f>($AK$3+(L34+U34)*12*7.57%)*SUM(Fasering!$D$5:$D$8)</f>
        <v>1596.0209515074268</v>
      </c>
      <c r="AL34" s="9">
        <f>($AK$3+(M34+V34)*12*7.57%)*SUM(Fasering!$D$5:$D$9)</f>
        <v>2226.1938043213731</v>
      </c>
      <c r="AM34" s="9">
        <f>($AK$3+(N34+W34)*12*7.57%)*SUM(Fasering!$D$5:$D$10)</f>
        <v>2940.5821024424099</v>
      </c>
      <c r="AN34" s="86">
        <f>($AK$3+(O34+X34)*12*7.57%)*SUM(Fasering!$D$5:$D$11)</f>
        <v>3742.4049893549009</v>
      </c>
      <c r="AO34" s="5">
        <f>($AK$3+(I34+AA34)*12*7.57%)*SUM(Fasering!$D$5)</f>
        <v>0</v>
      </c>
      <c r="AP34" s="9">
        <f>($AK$3+(J34+AB34)*12*7.57%)*SUM(Fasering!$D$5:$D$6)</f>
        <v>593.44002617597198</v>
      </c>
      <c r="AQ34" s="9">
        <f>($AK$3+(K34+AC34)*12*7.57%)*SUM(Fasering!$D$5:$D$7)</f>
        <v>1051.7696921256265</v>
      </c>
      <c r="AR34" s="9">
        <f>($AK$3+(L34+AD34)*12*7.57%)*SUM(Fasering!$D$5:$D$8)</f>
        <v>1596.0209515074268</v>
      </c>
      <c r="AS34" s="9">
        <f>($AK$3+(M34+AE34)*12*7.57%)*SUM(Fasering!$D$5:$D$9)</f>
        <v>2226.1938043213731</v>
      </c>
      <c r="AT34" s="9">
        <f>($AK$3+(N34+AF34)*12*7.57%)*SUM(Fasering!$D$5:$D$10)</f>
        <v>2940.5821024424099</v>
      </c>
      <c r="AU34" s="86">
        <f>($AK$3+(O34+AG34)*12*7.57%)*SUM(Fasering!$D$5:$D$11)</f>
        <v>3742.4049893549009</v>
      </c>
    </row>
    <row r="35" spans="1:47" x14ac:dyDescent="0.3">
      <c r="A35" s="32">
        <f t="shared" si="8"/>
        <v>25</v>
      </c>
      <c r="B35" s="129">
        <v>35411.279999999999</v>
      </c>
      <c r="C35" s="130"/>
      <c r="D35" s="129">
        <f t="shared" si="0"/>
        <v>47660.041752000005</v>
      </c>
      <c r="E35" s="131">
        <f t="shared" si="1"/>
        <v>1181.4615740743038</v>
      </c>
      <c r="F35" s="129">
        <f t="shared" si="2"/>
        <v>3971.6701460000004</v>
      </c>
      <c r="G35" s="131">
        <f t="shared" si="3"/>
        <v>98.455131172858643</v>
      </c>
      <c r="H35" s="45">
        <f>'L4'!$H$10</f>
        <v>1707.89</v>
      </c>
      <c r="I35" s="45">
        <f>GEW!$E$12+($F35-GEW!$E$12)*SUM(Fasering!$D$5)</f>
        <v>1821.9627753333334</v>
      </c>
      <c r="J35" s="45">
        <f>GEW!$E$12+($F35-GEW!$E$12)*SUM(Fasering!$D$5:$D$6)</f>
        <v>2377.7990509482447</v>
      </c>
      <c r="K35" s="45">
        <f>GEW!$E$12+($F35-GEW!$E$12)*SUM(Fasering!$D$5:$D$7)</f>
        <v>2696.7166560738069</v>
      </c>
      <c r="L35" s="45">
        <f>GEW!$E$12+($F35-GEW!$E$12)*SUM(Fasering!$D$5:$D$8)</f>
        <v>3015.6342611993687</v>
      </c>
      <c r="M35" s="45">
        <f>GEW!$E$12+($F35-GEW!$E$12)*SUM(Fasering!$D$5:$D$9)</f>
        <v>3334.5518663249309</v>
      </c>
      <c r="N35" s="45">
        <f>GEW!$E$12+($F35-GEW!$E$12)*SUM(Fasering!$D$5:$D$10)</f>
        <v>3652.7525408744386</v>
      </c>
      <c r="O35" s="55">
        <f>GEW!$E$12+($F35-GEW!$E$12)*SUM(Fasering!$D$5:$D$11)</f>
        <v>3971.6701460000004</v>
      </c>
      <c r="P35" s="129">
        <f t="shared" si="4"/>
        <v>0</v>
      </c>
      <c r="Q35" s="131">
        <f t="shared" si="5"/>
        <v>0</v>
      </c>
      <c r="R35" s="45">
        <f>$P35*SUM(Fasering!$D$5)</f>
        <v>0</v>
      </c>
      <c r="S35" s="45">
        <f>$P35*SUM(Fasering!$D$5:$D$6)</f>
        <v>0</v>
      </c>
      <c r="T35" s="45">
        <f>$P35*SUM(Fasering!$D$5:$D$7)</f>
        <v>0</v>
      </c>
      <c r="U35" s="45">
        <f>$P35*SUM(Fasering!$D$5:$D$8)</f>
        <v>0</v>
      </c>
      <c r="V35" s="45">
        <f>$P35*SUM(Fasering!$D$5:$D$9)</f>
        <v>0</v>
      </c>
      <c r="W35" s="45">
        <f>$P35*SUM(Fasering!$D$5:$D$10)</f>
        <v>0</v>
      </c>
      <c r="X35" s="55">
        <f>$P35*SUM(Fasering!$D$5:$D$11)</f>
        <v>0</v>
      </c>
      <c r="Y35" s="129">
        <f t="shared" si="6"/>
        <v>0</v>
      </c>
      <c r="Z35" s="131">
        <f t="shared" si="7"/>
        <v>0</v>
      </c>
      <c r="AA35" s="54">
        <f>$Y35*SUM(Fasering!$D$5)</f>
        <v>0</v>
      </c>
      <c r="AB35" s="45">
        <f>$Y35*SUM(Fasering!$D$5:$D$6)</f>
        <v>0</v>
      </c>
      <c r="AC35" s="45">
        <f>$Y35*SUM(Fasering!$D$5:$D$7)</f>
        <v>0</v>
      </c>
      <c r="AD35" s="45">
        <f>$Y35*SUM(Fasering!$D$5:$D$8)</f>
        <v>0</v>
      </c>
      <c r="AE35" s="45">
        <f>$Y35*SUM(Fasering!$D$5:$D$9)</f>
        <v>0</v>
      </c>
      <c r="AF35" s="45">
        <f>$Y35*SUM(Fasering!$D$5:$D$10)</f>
        <v>0</v>
      </c>
      <c r="AG35" s="55">
        <f>$Y35*SUM(Fasering!$D$5:$D$11)</f>
        <v>0</v>
      </c>
      <c r="AH35" s="5">
        <f>($AK$3+(I35+R35)*12*7.57%)*SUM(Fasering!$D$5)</f>
        <v>0</v>
      </c>
      <c r="AI35" s="9">
        <f>($AK$3+(J35+S35)*12*7.57%)*SUM(Fasering!$D$5:$D$6)</f>
        <v>593.49485887649632</v>
      </c>
      <c r="AJ35" s="9">
        <f>($AK$3+(K35+T35)*12*7.57%)*SUM(Fasering!$D$5:$D$7)</f>
        <v>1051.9054977065643</v>
      </c>
      <c r="AK35" s="9">
        <f>($AK$3+(L35+U35)*12*7.57%)*SUM(Fasering!$D$5:$D$8)</f>
        <v>1596.2738321004565</v>
      </c>
      <c r="AL35" s="9">
        <f>($AK$3+(M35+V35)*12*7.57%)*SUM(Fasering!$D$5:$D$9)</f>
        <v>2226.5998620581727</v>
      </c>
      <c r="AM35" s="9">
        <f>($AK$3+(N35+W35)*12*7.57%)*SUM(Fasering!$D$5:$D$10)</f>
        <v>2941.1769734648033</v>
      </c>
      <c r="AN35" s="86">
        <f>($AK$3+(O35+X35)*12*7.57%)*SUM(Fasering!$D$5:$D$11)</f>
        <v>3743.2251606264008</v>
      </c>
      <c r="AO35" s="5">
        <f>($AK$3+(I35+AA35)*12*7.57%)*SUM(Fasering!$D$5)</f>
        <v>0</v>
      </c>
      <c r="AP35" s="9">
        <f>($AK$3+(J35+AB35)*12*7.57%)*SUM(Fasering!$D$5:$D$6)</f>
        <v>593.49485887649632</v>
      </c>
      <c r="AQ35" s="9">
        <f>($AK$3+(K35+AC35)*12*7.57%)*SUM(Fasering!$D$5:$D$7)</f>
        <v>1051.9054977065643</v>
      </c>
      <c r="AR35" s="9">
        <f>($AK$3+(L35+AD35)*12*7.57%)*SUM(Fasering!$D$5:$D$8)</f>
        <v>1596.2738321004565</v>
      </c>
      <c r="AS35" s="9">
        <f>($AK$3+(M35+AE35)*12*7.57%)*SUM(Fasering!$D$5:$D$9)</f>
        <v>2226.5998620581727</v>
      </c>
      <c r="AT35" s="9">
        <f>($AK$3+(N35+AF35)*12*7.57%)*SUM(Fasering!$D$5:$D$10)</f>
        <v>2941.1769734648033</v>
      </c>
      <c r="AU35" s="86">
        <f>($AK$3+(O35+AG35)*12*7.57%)*SUM(Fasering!$D$5:$D$11)</f>
        <v>3743.2251606264008</v>
      </c>
    </row>
    <row r="36" spans="1:47" x14ac:dyDescent="0.3">
      <c r="A36" s="32">
        <f t="shared" si="8"/>
        <v>26</v>
      </c>
      <c r="B36" s="129">
        <v>35411.279999999999</v>
      </c>
      <c r="C36" s="130"/>
      <c r="D36" s="129">
        <f t="shared" si="0"/>
        <v>47660.041752000005</v>
      </c>
      <c r="E36" s="131">
        <f t="shared" si="1"/>
        <v>1181.4615740743038</v>
      </c>
      <c r="F36" s="129">
        <f t="shared" si="2"/>
        <v>3971.6701460000004</v>
      </c>
      <c r="G36" s="131">
        <f t="shared" si="3"/>
        <v>98.455131172858643</v>
      </c>
      <c r="H36" s="45">
        <f>'L4'!$H$10</f>
        <v>1707.89</v>
      </c>
      <c r="I36" s="45">
        <f>GEW!$E$12+($F36-GEW!$E$12)*SUM(Fasering!$D$5)</f>
        <v>1821.9627753333334</v>
      </c>
      <c r="J36" s="45">
        <f>GEW!$E$12+($F36-GEW!$E$12)*SUM(Fasering!$D$5:$D$6)</f>
        <v>2377.7990509482447</v>
      </c>
      <c r="K36" s="45">
        <f>GEW!$E$12+($F36-GEW!$E$12)*SUM(Fasering!$D$5:$D$7)</f>
        <v>2696.7166560738069</v>
      </c>
      <c r="L36" s="45">
        <f>GEW!$E$12+($F36-GEW!$E$12)*SUM(Fasering!$D$5:$D$8)</f>
        <v>3015.6342611993687</v>
      </c>
      <c r="M36" s="45">
        <f>GEW!$E$12+($F36-GEW!$E$12)*SUM(Fasering!$D$5:$D$9)</f>
        <v>3334.5518663249309</v>
      </c>
      <c r="N36" s="45">
        <f>GEW!$E$12+($F36-GEW!$E$12)*SUM(Fasering!$D$5:$D$10)</f>
        <v>3652.7525408744386</v>
      </c>
      <c r="O36" s="55">
        <f>GEW!$E$12+($F36-GEW!$E$12)*SUM(Fasering!$D$5:$D$11)</f>
        <v>3971.6701460000004</v>
      </c>
      <c r="P36" s="129">
        <f t="shared" si="4"/>
        <v>0</v>
      </c>
      <c r="Q36" s="131">
        <f t="shared" si="5"/>
        <v>0</v>
      </c>
      <c r="R36" s="45">
        <f>$P36*SUM(Fasering!$D$5)</f>
        <v>0</v>
      </c>
      <c r="S36" s="45">
        <f>$P36*SUM(Fasering!$D$5:$D$6)</f>
        <v>0</v>
      </c>
      <c r="T36" s="45">
        <f>$P36*SUM(Fasering!$D$5:$D$7)</f>
        <v>0</v>
      </c>
      <c r="U36" s="45">
        <f>$P36*SUM(Fasering!$D$5:$D$8)</f>
        <v>0</v>
      </c>
      <c r="V36" s="45">
        <f>$P36*SUM(Fasering!$D$5:$D$9)</f>
        <v>0</v>
      </c>
      <c r="W36" s="45">
        <f>$P36*SUM(Fasering!$D$5:$D$10)</f>
        <v>0</v>
      </c>
      <c r="X36" s="55">
        <f>$P36*SUM(Fasering!$D$5:$D$11)</f>
        <v>0</v>
      </c>
      <c r="Y36" s="129">
        <f t="shared" si="6"/>
        <v>0</v>
      </c>
      <c r="Z36" s="131">
        <f t="shared" si="7"/>
        <v>0</v>
      </c>
      <c r="AA36" s="54">
        <f>$Y36*SUM(Fasering!$D$5)</f>
        <v>0</v>
      </c>
      <c r="AB36" s="45">
        <f>$Y36*SUM(Fasering!$D$5:$D$6)</f>
        <v>0</v>
      </c>
      <c r="AC36" s="45">
        <f>$Y36*SUM(Fasering!$D$5:$D$7)</f>
        <v>0</v>
      </c>
      <c r="AD36" s="45">
        <f>$Y36*SUM(Fasering!$D$5:$D$8)</f>
        <v>0</v>
      </c>
      <c r="AE36" s="45">
        <f>$Y36*SUM(Fasering!$D$5:$D$9)</f>
        <v>0</v>
      </c>
      <c r="AF36" s="45">
        <f>$Y36*SUM(Fasering!$D$5:$D$10)</f>
        <v>0</v>
      </c>
      <c r="AG36" s="55">
        <f>$Y36*SUM(Fasering!$D$5:$D$11)</f>
        <v>0</v>
      </c>
      <c r="AH36" s="5">
        <f>($AK$3+(I36+R36)*12*7.57%)*SUM(Fasering!$D$5)</f>
        <v>0</v>
      </c>
      <c r="AI36" s="9">
        <f>($AK$3+(J36+S36)*12*7.57%)*SUM(Fasering!$D$5:$D$6)</f>
        <v>593.49485887649632</v>
      </c>
      <c r="AJ36" s="9">
        <f>($AK$3+(K36+T36)*12*7.57%)*SUM(Fasering!$D$5:$D$7)</f>
        <v>1051.9054977065643</v>
      </c>
      <c r="AK36" s="9">
        <f>($AK$3+(L36+U36)*12*7.57%)*SUM(Fasering!$D$5:$D$8)</f>
        <v>1596.2738321004565</v>
      </c>
      <c r="AL36" s="9">
        <f>($AK$3+(M36+V36)*12*7.57%)*SUM(Fasering!$D$5:$D$9)</f>
        <v>2226.5998620581727</v>
      </c>
      <c r="AM36" s="9">
        <f>($AK$3+(N36+W36)*12*7.57%)*SUM(Fasering!$D$5:$D$10)</f>
        <v>2941.1769734648033</v>
      </c>
      <c r="AN36" s="86">
        <f>($AK$3+(O36+X36)*12*7.57%)*SUM(Fasering!$D$5:$D$11)</f>
        <v>3743.2251606264008</v>
      </c>
      <c r="AO36" s="5">
        <f>($AK$3+(I36+AA36)*12*7.57%)*SUM(Fasering!$D$5)</f>
        <v>0</v>
      </c>
      <c r="AP36" s="9">
        <f>($AK$3+(J36+AB36)*12*7.57%)*SUM(Fasering!$D$5:$D$6)</f>
        <v>593.49485887649632</v>
      </c>
      <c r="AQ36" s="9">
        <f>($AK$3+(K36+AC36)*12*7.57%)*SUM(Fasering!$D$5:$D$7)</f>
        <v>1051.9054977065643</v>
      </c>
      <c r="AR36" s="9">
        <f>($AK$3+(L36+AD36)*12*7.57%)*SUM(Fasering!$D$5:$D$8)</f>
        <v>1596.2738321004565</v>
      </c>
      <c r="AS36" s="9">
        <f>($AK$3+(M36+AE36)*12*7.57%)*SUM(Fasering!$D$5:$D$9)</f>
        <v>2226.5998620581727</v>
      </c>
      <c r="AT36" s="9">
        <f>($AK$3+(N36+AF36)*12*7.57%)*SUM(Fasering!$D$5:$D$10)</f>
        <v>2941.1769734648033</v>
      </c>
      <c r="AU36" s="86">
        <f>($AK$3+(O36+AG36)*12*7.57%)*SUM(Fasering!$D$5:$D$11)</f>
        <v>3743.2251606264008</v>
      </c>
    </row>
    <row r="37" spans="1:47" x14ac:dyDescent="0.3">
      <c r="A37" s="32">
        <f t="shared" si="8"/>
        <v>27</v>
      </c>
      <c r="B37" s="129">
        <v>35419.360000000001</v>
      </c>
      <c r="C37" s="130"/>
      <c r="D37" s="129">
        <f t="shared" si="0"/>
        <v>47670.916624000005</v>
      </c>
      <c r="E37" s="131">
        <f t="shared" si="1"/>
        <v>1181.7311551094574</v>
      </c>
      <c r="F37" s="129">
        <f t="shared" si="2"/>
        <v>3972.5763853333333</v>
      </c>
      <c r="G37" s="131">
        <f t="shared" si="3"/>
        <v>98.477596259121441</v>
      </c>
      <c r="H37" s="45">
        <f>'L4'!$H$10</f>
        <v>1707.89</v>
      </c>
      <c r="I37" s="45">
        <f>GEW!$E$12+($F37-GEW!$E$12)*SUM(Fasering!$D$5)</f>
        <v>1821.9627753333334</v>
      </c>
      <c r="J37" s="45">
        <f>GEW!$E$12+($F37-GEW!$E$12)*SUM(Fasering!$D$5:$D$6)</f>
        <v>2378.0333715365859</v>
      </c>
      <c r="K37" s="45">
        <f>GEW!$E$12+($F37-GEW!$E$12)*SUM(Fasering!$D$5:$D$7)</f>
        <v>2697.085420857577</v>
      </c>
      <c r="L37" s="45">
        <f>GEW!$E$12+($F37-GEW!$E$12)*SUM(Fasering!$D$5:$D$8)</f>
        <v>3016.137470178568</v>
      </c>
      <c r="M37" s="45">
        <f>GEW!$E$12+($F37-GEW!$E$12)*SUM(Fasering!$D$5:$D$9)</f>
        <v>3335.1895194995586</v>
      </c>
      <c r="N37" s="45">
        <f>GEW!$E$12+($F37-GEW!$E$12)*SUM(Fasering!$D$5:$D$10)</f>
        <v>3653.5243360123422</v>
      </c>
      <c r="O37" s="55">
        <f>GEW!$E$12+($F37-GEW!$E$12)*SUM(Fasering!$D$5:$D$11)</f>
        <v>3972.5763853333333</v>
      </c>
      <c r="P37" s="129">
        <f t="shared" si="4"/>
        <v>0</v>
      </c>
      <c r="Q37" s="131">
        <f t="shared" si="5"/>
        <v>0</v>
      </c>
      <c r="R37" s="45">
        <f>$P37*SUM(Fasering!$D$5)</f>
        <v>0</v>
      </c>
      <c r="S37" s="45">
        <f>$P37*SUM(Fasering!$D$5:$D$6)</f>
        <v>0</v>
      </c>
      <c r="T37" s="45">
        <f>$P37*SUM(Fasering!$D$5:$D$7)</f>
        <v>0</v>
      </c>
      <c r="U37" s="45">
        <f>$P37*SUM(Fasering!$D$5:$D$8)</f>
        <v>0</v>
      </c>
      <c r="V37" s="45">
        <f>$P37*SUM(Fasering!$D$5:$D$9)</f>
        <v>0</v>
      </c>
      <c r="W37" s="45">
        <f>$P37*SUM(Fasering!$D$5:$D$10)</f>
        <v>0</v>
      </c>
      <c r="X37" s="55">
        <f>$P37*SUM(Fasering!$D$5:$D$11)</f>
        <v>0</v>
      </c>
      <c r="Y37" s="129">
        <f t="shared" si="6"/>
        <v>0</v>
      </c>
      <c r="Z37" s="131">
        <f t="shared" si="7"/>
        <v>0</v>
      </c>
      <c r="AA37" s="54">
        <f>$Y37*SUM(Fasering!$D$5)</f>
        <v>0</v>
      </c>
      <c r="AB37" s="45">
        <f>$Y37*SUM(Fasering!$D$5:$D$6)</f>
        <v>0</v>
      </c>
      <c r="AC37" s="45">
        <f>$Y37*SUM(Fasering!$D$5:$D$7)</f>
        <v>0</v>
      </c>
      <c r="AD37" s="45">
        <f>$Y37*SUM(Fasering!$D$5:$D$8)</f>
        <v>0</v>
      </c>
      <c r="AE37" s="45">
        <f>$Y37*SUM(Fasering!$D$5:$D$9)</f>
        <v>0</v>
      </c>
      <c r="AF37" s="45">
        <f>$Y37*SUM(Fasering!$D$5:$D$10)</f>
        <v>0</v>
      </c>
      <c r="AG37" s="55">
        <f>$Y37*SUM(Fasering!$D$5:$D$11)</f>
        <v>0</v>
      </c>
      <c r="AH37" s="5">
        <f>($AK$3+(I37+R37)*12*7.57%)*SUM(Fasering!$D$5)</f>
        <v>0</v>
      </c>
      <c r="AI37" s="9">
        <f>($AK$3+(J37+S37)*12*7.57%)*SUM(Fasering!$D$5:$D$6)</f>
        <v>593.54989592248864</v>
      </c>
      <c r="AJ37" s="9">
        <f>($AK$3+(K37+T37)*12*7.57%)*SUM(Fasering!$D$5:$D$7)</f>
        <v>1052.0418093952571</v>
      </c>
      <c r="AK37" s="9">
        <f>($AK$3+(L37+U37)*12*7.57%)*SUM(Fasering!$D$5:$D$8)</f>
        <v>1596.527655105634</v>
      </c>
      <c r="AL37" s="9">
        <f>($AK$3+(M37+V37)*12*7.57%)*SUM(Fasering!$D$5:$D$9)</f>
        <v>2227.007433053619</v>
      </c>
      <c r="AM37" s="9">
        <f>($AK$3+(N37+W37)*12*7.57%)*SUM(Fasering!$D$5:$D$10)</f>
        <v>2941.7740613978394</v>
      </c>
      <c r="AN37" s="86">
        <f>($AK$3+(O37+X37)*12*7.57%)*SUM(Fasering!$D$5:$D$11)</f>
        <v>3744.0483884368</v>
      </c>
      <c r="AO37" s="5">
        <f>($AK$3+(I37+AA37)*12*7.57%)*SUM(Fasering!$D$5)</f>
        <v>0</v>
      </c>
      <c r="AP37" s="9">
        <f>($AK$3+(J37+AB37)*12*7.57%)*SUM(Fasering!$D$5:$D$6)</f>
        <v>593.54989592248864</v>
      </c>
      <c r="AQ37" s="9">
        <f>($AK$3+(K37+AC37)*12*7.57%)*SUM(Fasering!$D$5:$D$7)</f>
        <v>1052.0418093952571</v>
      </c>
      <c r="AR37" s="9">
        <f>($AK$3+(L37+AD37)*12*7.57%)*SUM(Fasering!$D$5:$D$8)</f>
        <v>1596.527655105634</v>
      </c>
      <c r="AS37" s="9">
        <f>($AK$3+(M37+AE37)*12*7.57%)*SUM(Fasering!$D$5:$D$9)</f>
        <v>2227.007433053619</v>
      </c>
      <c r="AT37" s="9">
        <f>($AK$3+(N37+AF37)*12*7.57%)*SUM(Fasering!$D$5:$D$10)</f>
        <v>2941.7740613978394</v>
      </c>
      <c r="AU37" s="86">
        <f>($AK$3+(O37+AG37)*12*7.57%)*SUM(Fasering!$D$5:$D$11)</f>
        <v>3744.0483884368</v>
      </c>
    </row>
    <row r="38" spans="1:47" x14ac:dyDescent="0.3">
      <c r="A38" s="35"/>
      <c r="B38" s="132"/>
      <c r="C38" s="133"/>
      <c r="D38" s="132"/>
      <c r="E38" s="133"/>
      <c r="F38" s="132"/>
      <c r="G38" s="133"/>
      <c r="H38" s="46"/>
      <c r="I38" s="46"/>
      <c r="J38" s="46"/>
      <c r="K38" s="46"/>
      <c r="L38" s="46"/>
      <c r="M38" s="46"/>
      <c r="N38" s="46"/>
      <c r="O38" s="52"/>
      <c r="P38" s="132"/>
      <c r="Q38" s="133"/>
      <c r="R38" s="46"/>
      <c r="S38" s="46"/>
      <c r="T38" s="46"/>
      <c r="U38" s="46"/>
      <c r="V38" s="46"/>
      <c r="W38" s="46"/>
      <c r="X38" s="52"/>
      <c r="Y38" s="132"/>
      <c r="Z38" s="133"/>
      <c r="AA38" s="51"/>
      <c r="AB38" s="46"/>
      <c r="AC38" s="46"/>
      <c r="AD38" s="46"/>
      <c r="AE38" s="46"/>
      <c r="AF38" s="46"/>
      <c r="AG38" s="52"/>
      <c r="AH38" s="87"/>
      <c r="AI38" s="88"/>
      <c r="AJ38" s="88"/>
      <c r="AK38" s="88"/>
      <c r="AL38" s="88"/>
      <c r="AM38" s="88"/>
      <c r="AN38" s="89"/>
      <c r="AO38" s="87"/>
      <c r="AP38" s="88"/>
      <c r="AQ38" s="88"/>
      <c r="AR38" s="88"/>
      <c r="AS38" s="88"/>
      <c r="AT38" s="88"/>
      <c r="AU38" s="89"/>
    </row>
  </sheetData>
  <mergeCells count="169">
    <mergeCell ref="AH6:AN6"/>
    <mergeCell ref="AO6:AU6"/>
    <mergeCell ref="B8:C8"/>
    <mergeCell ref="D8:E8"/>
    <mergeCell ref="P8:Q8"/>
    <mergeCell ref="Y8:Z8"/>
    <mergeCell ref="B6:E6"/>
    <mergeCell ref="P6:Q6"/>
    <mergeCell ref="Y6:Z6"/>
    <mergeCell ref="B7:C7"/>
    <mergeCell ref="D7:E7"/>
    <mergeCell ref="F7:G7"/>
    <mergeCell ref="P7:Q7"/>
    <mergeCell ref="Y7:Z7"/>
    <mergeCell ref="F8:G8"/>
    <mergeCell ref="F6:G6"/>
    <mergeCell ref="R6:X6"/>
    <mergeCell ref="AA6:AG6"/>
    <mergeCell ref="H6:O6"/>
    <mergeCell ref="B10:C10"/>
    <mergeCell ref="D10:E10"/>
    <mergeCell ref="F10:G10"/>
    <mergeCell ref="P10:Q10"/>
    <mergeCell ref="Y10:Z10"/>
    <mergeCell ref="B9:C9"/>
    <mergeCell ref="D9:E9"/>
    <mergeCell ref="F9:G9"/>
    <mergeCell ref="P9:Q9"/>
    <mergeCell ref="Y9:Z9"/>
    <mergeCell ref="B12:C12"/>
    <mergeCell ref="D12:E12"/>
    <mergeCell ref="F12:G12"/>
    <mergeCell ref="P12:Q12"/>
    <mergeCell ref="Y12:Z12"/>
    <mergeCell ref="B11:C11"/>
    <mergeCell ref="D11:E11"/>
    <mergeCell ref="F11:G11"/>
    <mergeCell ref="P11:Q11"/>
    <mergeCell ref="Y11:Z11"/>
    <mergeCell ref="B14:C14"/>
    <mergeCell ref="D14:E14"/>
    <mergeCell ref="F14:G14"/>
    <mergeCell ref="P14:Q14"/>
    <mergeCell ref="Y14:Z14"/>
    <mergeCell ref="B13:C13"/>
    <mergeCell ref="D13:E13"/>
    <mergeCell ref="F13:G13"/>
    <mergeCell ref="P13:Q13"/>
    <mergeCell ref="Y13:Z13"/>
    <mergeCell ref="B16:C16"/>
    <mergeCell ref="D16:E16"/>
    <mergeCell ref="F16:G16"/>
    <mergeCell ref="P16:Q16"/>
    <mergeCell ref="Y16:Z16"/>
    <mergeCell ref="B15:C15"/>
    <mergeCell ref="D15:E15"/>
    <mergeCell ref="F15:G15"/>
    <mergeCell ref="P15:Q15"/>
    <mergeCell ref="Y15:Z15"/>
    <mergeCell ref="B18:C18"/>
    <mergeCell ref="D18:E18"/>
    <mergeCell ref="F18:G18"/>
    <mergeCell ref="P18:Q18"/>
    <mergeCell ref="Y18:Z18"/>
    <mergeCell ref="B17:C17"/>
    <mergeCell ref="D17:E17"/>
    <mergeCell ref="F17:G17"/>
    <mergeCell ref="P17:Q17"/>
    <mergeCell ref="Y17:Z17"/>
    <mergeCell ref="B20:C20"/>
    <mergeCell ref="D20:E20"/>
    <mergeCell ref="F20:G20"/>
    <mergeCell ref="P20:Q20"/>
    <mergeCell ref="Y20:Z20"/>
    <mergeCell ref="B19:C19"/>
    <mergeCell ref="D19:E19"/>
    <mergeCell ref="F19:G19"/>
    <mergeCell ref="P19:Q19"/>
    <mergeCell ref="Y19:Z19"/>
    <mergeCell ref="B22:C22"/>
    <mergeCell ref="D22:E22"/>
    <mergeCell ref="F22:G22"/>
    <mergeCell ref="P22:Q22"/>
    <mergeCell ref="Y22:Z22"/>
    <mergeCell ref="B21:C21"/>
    <mergeCell ref="D21:E21"/>
    <mergeCell ref="F21:G21"/>
    <mergeCell ref="P21:Q21"/>
    <mergeCell ref="Y21:Z21"/>
    <mergeCell ref="B24:C24"/>
    <mergeCell ref="D24:E24"/>
    <mergeCell ref="F24:G24"/>
    <mergeCell ref="P24:Q24"/>
    <mergeCell ref="Y24:Z24"/>
    <mergeCell ref="B23:C23"/>
    <mergeCell ref="D23:E23"/>
    <mergeCell ref="F23:G23"/>
    <mergeCell ref="P23:Q23"/>
    <mergeCell ref="Y23:Z23"/>
    <mergeCell ref="B26:C26"/>
    <mergeCell ref="D26:E26"/>
    <mergeCell ref="F26:G26"/>
    <mergeCell ref="P26:Q26"/>
    <mergeCell ref="Y26:Z26"/>
    <mergeCell ref="B25:C25"/>
    <mergeCell ref="D25:E25"/>
    <mergeCell ref="F25:G25"/>
    <mergeCell ref="P25:Q25"/>
    <mergeCell ref="Y25:Z25"/>
    <mergeCell ref="B28:C28"/>
    <mergeCell ref="D28:E28"/>
    <mergeCell ref="F28:G28"/>
    <mergeCell ref="P28:Q28"/>
    <mergeCell ref="Y28:Z28"/>
    <mergeCell ref="B27:C27"/>
    <mergeCell ref="D27:E27"/>
    <mergeCell ref="F27:G27"/>
    <mergeCell ref="P27:Q27"/>
    <mergeCell ref="Y27:Z27"/>
    <mergeCell ref="B30:C30"/>
    <mergeCell ref="D30:E30"/>
    <mergeCell ref="F30:G30"/>
    <mergeCell ref="P30:Q30"/>
    <mergeCell ref="Y30:Z30"/>
    <mergeCell ref="B29:C29"/>
    <mergeCell ref="D29:E29"/>
    <mergeCell ref="F29:G29"/>
    <mergeCell ref="P29:Q29"/>
    <mergeCell ref="Y29:Z29"/>
    <mergeCell ref="B32:C32"/>
    <mergeCell ref="D32:E32"/>
    <mergeCell ref="F32:G32"/>
    <mergeCell ref="P32:Q32"/>
    <mergeCell ref="Y32:Z32"/>
    <mergeCell ref="B31:C31"/>
    <mergeCell ref="D31:E31"/>
    <mergeCell ref="F31:G31"/>
    <mergeCell ref="P31:Q31"/>
    <mergeCell ref="Y31:Z31"/>
    <mergeCell ref="B34:C34"/>
    <mergeCell ref="D34:E34"/>
    <mergeCell ref="F34:G34"/>
    <mergeCell ref="P34:Q34"/>
    <mergeCell ref="Y34:Z34"/>
    <mergeCell ref="B33:C33"/>
    <mergeCell ref="D33:E33"/>
    <mergeCell ref="F33:G33"/>
    <mergeCell ref="P33:Q33"/>
    <mergeCell ref="Y33:Z33"/>
    <mergeCell ref="B38:C38"/>
    <mergeCell ref="D38:E38"/>
    <mergeCell ref="F38:G38"/>
    <mergeCell ref="P38:Q38"/>
    <mergeCell ref="Y38:Z38"/>
    <mergeCell ref="B37:C37"/>
    <mergeCell ref="D37:E37"/>
    <mergeCell ref="F37:G37"/>
    <mergeCell ref="P37:Q37"/>
    <mergeCell ref="Y37:Z37"/>
    <mergeCell ref="B36:C36"/>
    <mergeCell ref="D36:E36"/>
    <mergeCell ref="F36:G36"/>
    <mergeCell ref="P36:Q36"/>
    <mergeCell ref="Y36:Z36"/>
    <mergeCell ref="B35:C35"/>
    <mergeCell ref="D35:E35"/>
    <mergeCell ref="F35:G35"/>
    <mergeCell ref="P35:Q35"/>
    <mergeCell ref="Y35:Z3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5" max="1048575" man="1"/>
    <brk id="24" max="1048575" man="1"/>
    <brk id="33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zoomScale="80" zoomScaleNormal="80" workbookViewId="0"/>
  </sheetViews>
  <sheetFormatPr defaultRowHeight="15" x14ac:dyDescent="0.3"/>
  <cols>
    <col min="1" max="1" width="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25" style="23" customWidth="1"/>
    <col min="16" max="17" width="7.75" style="23" customWidth="1"/>
    <col min="18" max="24" width="11.25" style="23" customWidth="1"/>
    <col min="25" max="26" width="7.75" style="23" customWidth="1"/>
    <col min="27" max="33" width="11.25" style="23" customWidth="1"/>
    <col min="34" max="43" width="11.25" customWidth="1"/>
    <col min="44" max="44" width="11.25" style="23" customWidth="1"/>
    <col min="45" max="47" width="11.25" customWidth="1"/>
  </cols>
  <sheetData>
    <row r="1" spans="1:47" ht="16.5" x14ac:dyDescent="0.3">
      <c r="A1" s="21" t="s">
        <v>95</v>
      </c>
      <c r="B1" s="21"/>
      <c r="C1" s="21" t="s">
        <v>96</v>
      </c>
      <c r="D1" s="21"/>
      <c r="E1" s="21"/>
      <c r="G1" s="21"/>
      <c r="J1" s="21"/>
      <c r="K1" s="21"/>
      <c r="L1" s="104">
        <f>D6</f>
        <v>43374</v>
      </c>
      <c r="O1" s="24"/>
      <c r="S1" s="107"/>
      <c r="AH1" s="80" t="str">
        <f>'L4'!$AH$2</f>
        <v>Berekening eindejaarspremie 2018:</v>
      </c>
      <c r="AR1"/>
    </row>
    <row r="2" spans="1:47" ht="16.5" x14ac:dyDescent="0.3">
      <c r="A2" s="21"/>
      <c r="B2" s="21"/>
      <c r="C2"/>
      <c r="D2"/>
      <c r="E2"/>
      <c r="F2"/>
      <c r="G2"/>
      <c r="H2"/>
      <c r="I2"/>
      <c r="J2"/>
      <c r="K2"/>
      <c r="L2"/>
      <c r="N2" s="23" t="s">
        <v>21</v>
      </c>
      <c r="O2" s="25">
        <f>ROUND('L4'!O3/1.2434,4)</f>
        <v>1.0824</v>
      </c>
      <c r="AH2" s="81" t="s">
        <v>94</v>
      </c>
      <c r="AK2" s="82">
        <f>'L4'!$AK$3</f>
        <v>135.36000000000001</v>
      </c>
      <c r="AR2"/>
    </row>
    <row r="3" spans="1:47" ht="17.25" x14ac:dyDescent="0.35">
      <c r="A3" s="21"/>
      <c r="B3" s="21"/>
      <c r="C3" s="21"/>
      <c r="D3" s="21"/>
      <c r="E3" s="26"/>
      <c r="F3" s="27"/>
      <c r="G3" s="21"/>
      <c r="H3" s="21"/>
      <c r="I3" s="21"/>
      <c r="J3" s="21"/>
      <c r="K3" s="21"/>
      <c r="L3" s="21"/>
      <c r="M3" s="21"/>
      <c r="N3" s="21"/>
      <c r="O3" s="21"/>
      <c r="P3" s="21"/>
      <c r="AH3" s="81" t="s">
        <v>49</v>
      </c>
    </row>
    <row r="4" spans="1:47" x14ac:dyDescent="0.3">
      <c r="A4" s="28"/>
      <c r="B4" s="138" t="s">
        <v>22</v>
      </c>
      <c r="C4" s="153"/>
      <c r="D4" s="153"/>
      <c r="E4" s="139"/>
      <c r="F4" s="138" t="s">
        <v>23</v>
      </c>
      <c r="G4" s="139"/>
      <c r="H4" s="150" t="s">
        <v>38</v>
      </c>
      <c r="I4" s="151"/>
      <c r="J4" s="151"/>
      <c r="K4" s="151"/>
      <c r="L4" s="151"/>
      <c r="M4" s="151"/>
      <c r="N4" s="151"/>
      <c r="O4" s="152"/>
      <c r="P4" s="138" t="s">
        <v>24</v>
      </c>
      <c r="Q4" s="141"/>
      <c r="R4" s="150" t="s">
        <v>39</v>
      </c>
      <c r="S4" s="151"/>
      <c r="T4" s="151"/>
      <c r="U4" s="151"/>
      <c r="V4" s="151"/>
      <c r="W4" s="151"/>
      <c r="X4" s="152"/>
      <c r="Y4" s="138" t="s">
        <v>25</v>
      </c>
      <c r="Z4" s="139"/>
      <c r="AA4" s="150" t="s">
        <v>40</v>
      </c>
      <c r="AB4" s="151"/>
      <c r="AC4" s="151"/>
      <c r="AD4" s="151"/>
      <c r="AE4" s="151"/>
      <c r="AF4" s="151"/>
      <c r="AG4" s="152"/>
      <c r="AH4" s="150" t="s">
        <v>101</v>
      </c>
      <c r="AI4" s="151"/>
      <c r="AJ4" s="151"/>
      <c r="AK4" s="151"/>
      <c r="AL4" s="151"/>
      <c r="AM4" s="151"/>
      <c r="AN4" s="152"/>
      <c r="AO4" s="150" t="s">
        <v>102</v>
      </c>
      <c r="AP4" s="151"/>
      <c r="AQ4" s="151"/>
      <c r="AR4" s="151"/>
      <c r="AS4" s="151"/>
      <c r="AT4" s="151"/>
      <c r="AU4" s="152"/>
    </row>
    <row r="5" spans="1:47" x14ac:dyDescent="0.3">
      <c r="A5" s="32"/>
      <c r="B5" s="154">
        <v>1</v>
      </c>
      <c r="C5" s="155"/>
      <c r="D5" s="154"/>
      <c r="E5" s="155"/>
      <c r="F5" s="154"/>
      <c r="G5" s="155"/>
      <c r="H5" s="43" t="s">
        <v>107</v>
      </c>
      <c r="I5" s="43" t="s">
        <v>108</v>
      </c>
      <c r="J5" s="43" t="s">
        <v>32</v>
      </c>
      <c r="K5" s="43" t="s">
        <v>33</v>
      </c>
      <c r="L5" s="43" t="s">
        <v>34</v>
      </c>
      <c r="M5" s="43" t="s">
        <v>35</v>
      </c>
      <c r="N5" s="43" t="s">
        <v>36</v>
      </c>
      <c r="O5" s="108" t="s">
        <v>37</v>
      </c>
      <c r="P5" s="154"/>
      <c r="Q5" s="155"/>
      <c r="R5" s="43" t="s">
        <v>109</v>
      </c>
      <c r="S5" s="43" t="s">
        <v>32</v>
      </c>
      <c r="T5" s="43" t="s">
        <v>33</v>
      </c>
      <c r="U5" s="43" t="s">
        <v>34</v>
      </c>
      <c r="V5" s="43" t="s">
        <v>35</v>
      </c>
      <c r="W5" s="43" t="s">
        <v>36</v>
      </c>
      <c r="X5" s="108" t="s">
        <v>37</v>
      </c>
      <c r="Y5" s="156" t="s">
        <v>27</v>
      </c>
      <c r="Z5" s="155"/>
      <c r="AA5" s="43" t="s">
        <v>109</v>
      </c>
      <c r="AB5" s="43" t="s">
        <v>32</v>
      </c>
      <c r="AC5" s="43" t="s">
        <v>33</v>
      </c>
      <c r="AD5" s="43" t="s">
        <v>34</v>
      </c>
      <c r="AE5" s="43" t="s">
        <v>35</v>
      </c>
      <c r="AF5" s="43" t="s">
        <v>36</v>
      </c>
      <c r="AG5" s="108" t="s">
        <v>37</v>
      </c>
      <c r="AH5" s="43" t="s">
        <v>109</v>
      </c>
      <c r="AI5" s="43" t="s">
        <v>32</v>
      </c>
      <c r="AJ5" s="43" t="s">
        <v>33</v>
      </c>
      <c r="AK5" s="43" t="s">
        <v>34</v>
      </c>
      <c r="AL5" s="43" t="s">
        <v>35</v>
      </c>
      <c r="AM5" s="43" t="s">
        <v>36</v>
      </c>
      <c r="AN5" s="108" t="s">
        <v>37</v>
      </c>
      <c r="AO5" s="43" t="s">
        <v>109</v>
      </c>
      <c r="AP5" s="43" t="s">
        <v>32</v>
      </c>
      <c r="AQ5" s="43" t="s">
        <v>33</v>
      </c>
      <c r="AR5" s="43" t="s">
        <v>34</v>
      </c>
      <c r="AS5" s="43" t="s">
        <v>35</v>
      </c>
      <c r="AT5" s="43" t="s">
        <v>36</v>
      </c>
      <c r="AU5" s="108" t="s">
        <v>37</v>
      </c>
    </row>
    <row r="6" spans="1:47" x14ac:dyDescent="0.3">
      <c r="A6" s="32"/>
      <c r="B6" s="142" t="s">
        <v>97</v>
      </c>
      <c r="C6" s="143"/>
      <c r="D6" s="148">
        <f>'L4'!$D$8</f>
        <v>43374</v>
      </c>
      <c r="E6" s="147"/>
      <c r="F6" s="148">
        <f>D6</f>
        <v>43374</v>
      </c>
      <c r="G6" s="149"/>
      <c r="H6" s="47"/>
      <c r="I6" s="47" t="s">
        <v>103</v>
      </c>
      <c r="J6" s="47" t="s">
        <v>104</v>
      </c>
      <c r="K6" s="47" t="s">
        <v>105</v>
      </c>
      <c r="L6" s="47" t="s">
        <v>105</v>
      </c>
      <c r="M6" s="47" t="s">
        <v>105</v>
      </c>
      <c r="N6" s="47" t="s">
        <v>106</v>
      </c>
      <c r="O6" s="53" t="s">
        <v>105</v>
      </c>
      <c r="P6" s="146"/>
      <c r="Q6" s="147"/>
      <c r="R6" s="47" t="s">
        <v>103</v>
      </c>
      <c r="S6" s="47" t="s">
        <v>104</v>
      </c>
      <c r="T6" s="47" t="s">
        <v>105</v>
      </c>
      <c r="U6" s="47" t="s">
        <v>105</v>
      </c>
      <c r="V6" s="47" t="s">
        <v>105</v>
      </c>
      <c r="W6" s="47" t="s">
        <v>106</v>
      </c>
      <c r="X6" s="53" t="s">
        <v>105</v>
      </c>
      <c r="Y6" s="146"/>
      <c r="Z6" s="147"/>
      <c r="AA6" s="47" t="s">
        <v>103</v>
      </c>
      <c r="AB6" s="47" t="s">
        <v>104</v>
      </c>
      <c r="AC6" s="47" t="s">
        <v>105</v>
      </c>
      <c r="AD6" s="47" t="s">
        <v>105</v>
      </c>
      <c r="AE6" s="47" t="s">
        <v>105</v>
      </c>
      <c r="AF6" s="47" t="s">
        <v>106</v>
      </c>
      <c r="AG6" s="53" t="s">
        <v>105</v>
      </c>
      <c r="AH6" s="47" t="s">
        <v>103</v>
      </c>
      <c r="AI6" s="47" t="s">
        <v>104</v>
      </c>
      <c r="AJ6" s="47" t="s">
        <v>105</v>
      </c>
      <c r="AK6" s="47" t="s">
        <v>105</v>
      </c>
      <c r="AL6" s="47" t="s">
        <v>105</v>
      </c>
      <c r="AM6" s="47" t="s">
        <v>106</v>
      </c>
      <c r="AN6" s="53" t="s">
        <v>105</v>
      </c>
      <c r="AO6" s="47" t="s">
        <v>103</v>
      </c>
      <c r="AP6" s="47" t="s">
        <v>104</v>
      </c>
      <c r="AQ6" s="47" t="s">
        <v>105</v>
      </c>
      <c r="AR6" s="47" t="s">
        <v>105</v>
      </c>
      <c r="AS6" s="47" t="s">
        <v>105</v>
      </c>
      <c r="AT6" s="47" t="s">
        <v>106</v>
      </c>
      <c r="AU6" s="53" t="s">
        <v>105</v>
      </c>
    </row>
    <row r="7" spans="1:47" x14ac:dyDescent="0.3">
      <c r="A7" s="32"/>
      <c r="B7" s="138"/>
      <c r="C7" s="139"/>
      <c r="D7" s="140"/>
      <c r="E7" s="141"/>
      <c r="F7" s="140"/>
      <c r="G7" s="141"/>
      <c r="H7" s="44"/>
      <c r="I7" s="44"/>
      <c r="J7" s="44"/>
      <c r="K7" s="44"/>
      <c r="L7" s="44"/>
      <c r="M7" s="44"/>
      <c r="N7" s="44"/>
      <c r="O7" s="102"/>
      <c r="P7" s="140"/>
      <c r="Q7" s="141"/>
      <c r="R7" s="44"/>
      <c r="S7" s="44"/>
      <c r="T7" s="44"/>
      <c r="U7" s="44"/>
      <c r="V7" s="44"/>
      <c r="W7" s="44"/>
      <c r="X7" s="102"/>
      <c r="Y7" s="140"/>
      <c r="Z7" s="141"/>
      <c r="AA7" s="101"/>
      <c r="AB7" s="44"/>
      <c r="AC7" s="44"/>
      <c r="AD7" s="44"/>
      <c r="AE7" s="44"/>
      <c r="AF7" s="44"/>
      <c r="AG7" s="102"/>
      <c r="AH7" s="83"/>
      <c r="AI7" s="84"/>
      <c r="AJ7" s="84"/>
      <c r="AK7" s="84"/>
      <c r="AL7" s="84"/>
      <c r="AM7" s="84"/>
      <c r="AN7" s="85"/>
      <c r="AO7" s="83"/>
      <c r="AP7" s="84"/>
      <c r="AQ7" s="84"/>
      <c r="AR7" s="84"/>
      <c r="AS7" s="84"/>
      <c r="AT7" s="84"/>
      <c r="AU7" s="85"/>
    </row>
    <row r="8" spans="1:47" x14ac:dyDescent="0.3">
      <c r="A8" s="32">
        <v>0</v>
      </c>
      <c r="B8" s="129">
        <v>26372.760000000002</v>
      </c>
      <c r="C8" s="130"/>
      <c r="D8" s="129">
        <f t="shared" ref="D8:D35" si="0">B8*$O$2</f>
        <v>28545.875424000002</v>
      </c>
      <c r="E8" s="131">
        <f t="shared" ref="E8:E35" si="1">D8/40.3399</f>
        <v>707.63376765931503</v>
      </c>
      <c r="F8" s="129">
        <f t="shared" ref="F8:F35" si="2">B8/12*$O$2</f>
        <v>2378.822952</v>
      </c>
      <c r="G8" s="131">
        <f t="shared" ref="G8:G35" si="3">F8/40.3399</f>
        <v>58.969480638276245</v>
      </c>
      <c r="H8" s="45">
        <f>'L4'!$H$10</f>
        <v>1707.89</v>
      </c>
      <c r="I8" s="45">
        <f>GEW!$E$12+($F8-GEW!$E$12)*SUM(Fasering!$D$5)</f>
        <v>1821.9627753333334</v>
      </c>
      <c r="J8" s="45">
        <f>GEW!$E$12+($F8-GEW!$E$12)*SUM(Fasering!$D$5:$D$6)</f>
        <v>1965.9465988342372</v>
      </c>
      <c r="K8" s="45">
        <f>GEW!$E$12+($F8-GEW!$E$12)*SUM(Fasering!$D$5:$D$7)</f>
        <v>2048.5590122052981</v>
      </c>
      <c r="L8" s="45">
        <f>GEW!$E$12+($F8-GEW!$E$12)*SUM(Fasering!$D$5:$D$8)</f>
        <v>2131.1714255763586</v>
      </c>
      <c r="M8" s="45">
        <f>GEW!$E$12+($F8-GEW!$E$12)*SUM(Fasering!$D$5:$D$9)</f>
        <v>2213.7838389474196</v>
      </c>
      <c r="N8" s="45">
        <f>GEW!$E$12+($F8-GEW!$E$12)*SUM(Fasering!$D$5:$D$10)</f>
        <v>2296.2105386289395</v>
      </c>
      <c r="O8" s="98">
        <f>GEW!$E$12+($F8-GEW!$E$12)*SUM(Fasering!$D$5:$D$11)</f>
        <v>2378.822952</v>
      </c>
      <c r="P8" s="129">
        <f>((B8&lt;19968.2*1.2434)*913.03+(B8&gt;19968.2*1.2434)*(B8&lt;20424.71*1.2434)*(20424.71-B8/1.2434+456.51)+(B8&gt;20424.71*1.2434)*(B8&lt;22659.62*1.2434)*456.51+(B8&gt;22659.62*1.2434)*(B8&lt;23116.13*1.2434)*(23116.13-B8/1.2434))/12*Inhoud!$C$4</f>
        <v>51.201400749999998</v>
      </c>
      <c r="Q8" s="131">
        <f t="shared" ref="Q8" si="4">P8/40.3399</f>
        <v>1.2692495705244682</v>
      </c>
      <c r="R8" s="45">
        <f>$P8*SUM(Fasering!$D$5)</f>
        <v>0</v>
      </c>
      <c r="S8" s="45">
        <f>$P8*SUM(Fasering!$D$5:$D$6)</f>
        <v>13.238823240542105</v>
      </c>
      <c r="T8" s="45">
        <f>$P8*SUM(Fasering!$D$5:$D$7)</f>
        <v>20.834753890954396</v>
      </c>
      <c r="U8" s="45">
        <f>$P8*SUM(Fasering!$D$5:$D$8)</f>
        <v>28.430684541366688</v>
      </c>
      <c r="V8" s="45">
        <f>$P8*SUM(Fasering!$D$5:$D$9)</f>
        <v>36.02661519177898</v>
      </c>
      <c r="W8" s="45">
        <f>$P8*SUM(Fasering!$D$5:$D$10)</f>
        <v>43.605470099587713</v>
      </c>
      <c r="X8" s="98">
        <f>$P8*SUM(Fasering!$D$5:$D$11)</f>
        <v>51.201400749999998</v>
      </c>
      <c r="Y8" s="129">
        <f>((B8&lt;19968.2*1.2434)*456.51+(B8&gt;19968.2*1.2434)*(B8&lt;20196.46*1.2434)*(20196.46-B8/1.2434+228.26)+(B8&gt;20196.46*1.2434)*(B8&lt;22659.62*1.2434)*228.26+(B8&gt;22659.62*1.2434)*(B8&lt;22887.88*1.2434)*(22887.88-B8/1.2434))/12*Inhoud!$C$4</f>
        <v>25.601261166666667</v>
      </c>
      <c r="Z8" s="131">
        <f t="shared" ref="Z8" si="5">Y8/40.3399</f>
        <v>0.63463868692452552</v>
      </c>
      <c r="AA8" s="97">
        <f>$Y8*SUM(Fasering!$D$5)</f>
        <v>0</v>
      </c>
      <c r="AB8" s="45">
        <f>$Y8*SUM(Fasering!$D$5:$D$6)</f>
        <v>6.6195566206351257</v>
      </c>
      <c r="AC8" s="45">
        <f>$Y8*SUM(Fasering!$D$5:$D$7)</f>
        <v>10.41760514150676</v>
      </c>
      <c r="AD8" s="45">
        <f>$Y8*SUM(Fasering!$D$5:$D$8)</f>
        <v>14.215653662378395</v>
      </c>
      <c r="AE8" s="45">
        <f>$Y8*SUM(Fasering!$D$5:$D$9)</f>
        <v>18.013702183250029</v>
      </c>
      <c r="AF8" s="45">
        <f>$Y8*SUM(Fasering!$D$5:$D$10)</f>
        <v>21.803212645795035</v>
      </c>
      <c r="AG8" s="98">
        <f>$Y8*SUM(Fasering!$D$5:$D$11)</f>
        <v>25.601261166666667</v>
      </c>
      <c r="AH8" s="5">
        <f>($AK$2+(I8+R8)*12*7.57%)*SUM(Fasering!$D$5)</f>
        <v>0</v>
      </c>
      <c r="AI8" s="9">
        <f>($AK$2+(J8+S8)*12*7.57%)*SUM(Fasering!$D$5:$D$6)</f>
        <v>499.86878538132618</v>
      </c>
      <c r="AJ8" s="9">
        <f>($AK$2+(K8+T8)*12*7.57%)*SUM(Fasering!$D$5:$D$7)</f>
        <v>820.01935713155171</v>
      </c>
      <c r="AK8" s="9">
        <f>($AK$2+(L8+U8)*12*7.57%)*SUM(Fasering!$D$5:$D$8)</f>
        <v>1164.4837367371376</v>
      </c>
      <c r="AL8" s="9">
        <f>($AK$2+(M8+V8)*12*7.57%)*SUM(Fasering!$D$5:$D$9)</f>
        <v>1533.2619241980835</v>
      </c>
      <c r="AM8" s="9">
        <f>($AK$2+(N8+W8)*12*7.57%)*SUM(Fasering!$D$5:$D$10)</f>
        <v>1925.4429765961797</v>
      </c>
      <c r="AN8" s="86">
        <f>($AK$2+(O8+X8)*12*7.57%)*SUM(Fasering!$D$5:$D$11)</f>
        <v>2342.7941220381003</v>
      </c>
      <c r="AO8" s="5">
        <f>($AK$2+(I8+AA8)*12*7.57%)*SUM(Fasering!$D$5)</f>
        <v>0</v>
      </c>
      <c r="AP8" s="9">
        <f>($AK$2+(J8+AB8)*12*7.57%)*SUM(Fasering!$D$5:$D$6)</f>
        <v>498.31405694720064</v>
      </c>
      <c r="AQ8" s="9">
        <f>($AK$2+(K8+AC8)*12*7.57%)*SUM(Fasering!$D$5:$D$7)</f>
        <v>816.16872062856737</v>
      </c>
      <c r="AR8" s="9">
        <f>($AK$2+(L8+AD8)*12*7.57%)*SUM(Fasering!$D$5:$D$8)</f>
        <v>1157.3135509782551</v>
      </c>
      <c r="AS8" s="9">
        <f>($AK$2+(M8+AE8)*12*7.57%)*SUM(Fasering!$D$5:$D$9)</f>
        <v>1521.7485479962647</v>
      </c>
      <c r="AT8" s="9">
        <f>($AK$2+(N8+AF8)*12*7.57%)*SUM(Fasering!$D$5:$D$10)</f>
        <v>1908.5759814581097</v>
      </c>
      <c r="AU8" s="86">
        <f>($AK$2+(O8+AG8)*12*7.57%)*SUM(Fasering!$D$5:$D$11)</f>
        <v>2319.5389552406</v>
      </c>
    </row>
    <row r="9" spans="1:47" x14ac:dyDescent="0.3">
      <c r="A9" s="32">
        <f t="shared" ref="A9:A35" si="6">+A8+1</f>
        <v>1</v>
      </c>
      <c r="B9" s="129">
        <v>26851.919999999998</v>
      </c>
      <c r="C9" s="130"/>
      <c r="D9" s="129">
        <f t="shared" si="0"/>
        <v>29064.518207999998</v>
      </c>
      <c r="E9" s="131">
        <f t="shared" si="1"/>
        <v>720.49058644171146</v>
      </c>
      <c r="F9" s="129">
        <f t="shared" si="2"/>
        <v>2422.0431840000001</v>
      </c>
      <c r="G9" s="131">
        <f t="shared" si="3"/>
        <v>60.040882203475967</v>
      </c>
      <c r="H9" s="45">
        <f>'L4'!$H$10</f>
        <v>1707.89</v>
      </c>
      <c r="I9" s="45">
        <f>GEW!$E$12+($F9-GEW!$E$12)*SUM(Fasering!$D$5)</f>
        <v>1821.9627753333334</v>
      </c>
      <c r="J9" s="45">
        <f>GEW!$E$12+($F9-GEW!$E$12)*SUM(Fasering!$D$5:$D$6)</f>
        <v>1977.1217816120879</v>
      </c>
      <c r="K9" s="45">
        <f>GEW!$E$12+($F9-GEW!$E$12)*SUM(Fasering!$D$5:$D$7)</f>
        <v>2066.1460876297911</v>
      </c>
      <c r="L9" s="45">
        <f>GEW!$E$12+($F9-GEW!$E$12)*SUM(Fasering!$D$5:$D$8)</f>
        <v>2155.1703936474946</v>
      </c>
      <c r="M9" s="45">
        <f>GEW!$E$12+($F9-GEW!$E$12)*SUM(Fasering!$D$5:$D$9)</f>
        <v>2244.1946996651982</v>
      </c>
      <c r="N9" s="45">
        <f>GEW!$E$12+($F9-GEW!$E$12)*SUM(Fasering!$D$5:$D$10)</f>
        <v>2333.0188779822965</v>
      </c>
      <c r="O9" s="98">
        <f>GEW!$E$12+($F9-GEW!$E$12)*SUM(Fasering!$D$5:$D$11)</f>
        <v>2422.0431840000001</v>
      </c>
      <c r="P9" s="129">
        <f>((B9&lt;19968.2*1.2434)*913.03+(B9&gt;19968.2*1.2434)*(B9&lt;20424.71*1.2434)*(20424.71-B9/1.2434+456.51)+(B9&gt;20424.71*1.2434)*(B9&lt;22659.62*1.2434)*456.51+(B9&gt;22659.62*1.2434)*(B9&lt;23116.13*1.2434)*(23116.13-B9/1.2434))/12*Inhoud!$C$4</f>
        <v>51.201400749999998</v>
      </c>
      <c r="Q9" s="131">
        <f t="shared" ref="Q9:Q35" si="7">P9/40.3399</f>
        <v>1.2692495705244682</v>
      </c>
      <c r="R9" s="45">
        <f>$P9*SUM(Fasering!$D$5)</f>
        <v>0</v>
      </c>
      <c r="S9" s="45">
        <f>$P9*SUM(Fasering!$D$5:$D$6)</f>
        <v>13.238823240542105</v>
      </c>
      <c r="T9" s="45">
        <f>$P9*SUM(Fasering!$D$5:$D$7)</f>
        <v>20.834753890954396</v>
      </c>
      <c r="U9" s="45">
        <f>$P9*SUM(Fasering!$D$5:$D$8)</f>
        <v>28.430684541366688</v>
      </c>
      <c r="V9" s="45">
        <f>$P9*SUM(Fasering!$D$5:$D$9)</f>
        <v>36.02661519177898</v>
      </c>
      <c r="W9" s="45">
        <f>$P9*SUM(Fasering!$D$5:$D$10)</f>
        <v>43.605470099587713</v>
      </c>
      <c r="X9" s="98">
        <f>$P9*SUM(Fasering!$D$5:$D$11)</f>
        <v>51.201400749999998</v>
      </c>
      <c r="Y9" s="129">
        <f>((B9&lt;19968.2*1.2434)*456.51+(B9&gt;19968.2*1.2434)*(B9&lt;20196.46*1.2434)*(20196.46-B9/1.2434+228.26)+(B9&gt;20196.46*1.2434)*(B9&lt;22659.62*1.2434)*228.26+(B9&gt;22659.62*1.2434)*(B9&lt;22887.88*1.2434)*(22887.88-B9/1.2434))/12*Inhoud!$C$4</f>
        <v>25.601261166666667</v>
      </c>
      <c r="Z9" s="131">
        <f t="shared" ref="Z9:Z35" si="8">Y9/40.3399</f>
        <v>0.63463868692452552</v>
      </c>
      <c r="AA9" s="97">
        <f>$Y9*SUM(Fasering!$D$5)</f>
        <v>0</v>
      </c>
      <c r="AB9" s="45">
        <f>$Y9*SUM(Fasering!$D$5:$D$6)</f>
        <v>6.6195566206351257</v>
      </c>
      <c r="AC9" s="45">
        <f>$Y9*SUM(Fasering!$D$5:$D$7)</f>
        <v>10.41760514150676</v>
      </c>
      <c r="AD9" s="45">
        <f>$Y9*SUM(Fasering!$D$5:$D$8)</f>
        <v>14.215653662378395</v>
      </c>
      <c r="AE9" s="45">
        <f>$Y9*SUM(Fasering!$D$5:$D$9)</f>
        <v>18.013702183250029</v>
      </c>
      <c r="AF9" s="45">
        <f>$Y9*SUM(Fasering!$D$5:$D$10)</f>
        <v>21.803212645795035</v>
      </c>
      <c r="AG9" s="98">
        <f>$Y9*SUM(Fasering!$D$5:$D$11)</f>
        <v>25.601261166666667</v>
      </c>
      <c r="AH9" s="5">
        <f>($AK$2+(I9+R9)*12*7.57%)*SUM(Fasering!$D$5)</f>
        <v>0</v>
      </c>
      <c r="AI9" s="9">
        <f>($AK$2+(J9+S9)*12*7.57%)*SUM(Fasering!$D$5:$D$6)</f>
        <v>502.49360402347338</v>
      </c>
      <c r="AJ9" s="9">
        <f>($AK$2+(K9+T9)*12*7.57%)*SUM(Fasering!$D$5:$D$7)</f>
        <v>826.5203139902012</v>
      </c>
      <c r="AK9" s="9">
        <f>($AK$2+(L9+U9)*12*7.57%)*SUM(Fasering!$D$5:$D$8)</f>
        <v>1176.5890258889099</v>
      </c>
      <c r="AL9" s="9">
        <f>($AK$2+(M9+V9)*12*7.57%)*SUM(Fasering!$D$5:$D$9)</f>
        <v>1552.6997397195994</v>
      </c>
      <c r="AM9" s="9">
        <f>($AK$2+(N9+W9)*12*7.57%)*SUM(Fasering!$D$5:$D$10)</f>
        <v>1953.9192058228691</v>
      </c>
      <c r="AN9" s="86">
        <f>($AK$2+(O9+X9)*12*7.57%)*SUM(Fasering!$D$5:$D$11)</f>
        <v>2382.0553807869005</v>
      </c>
      <c r="AO9" s="5">
        <f>($AK$2+(I9+AA9)*12*7.57%)*SUM(Fasering!$D$5)</f>
        <v>0</v>
      </c>
      <c r="AP9" s="9">
        <f>($AK$2+(J9+AB9)*12*7.57%)*SUM(Fasering!$D$5:$D$6)</f>
        <v>500.93887558934784</v>
      </c>
      <c r="AQ9" s="9">
        <f>($AK$2+(K9+AC9)*12*7.57%)*SUM(Fasering!$D$5:$D$7)</f>
        <v>822.66967748721686</v>
      </c>
      <c r="AR9" s="9">
        <f>($AK$2+(L9+AD9)*12*7.57%)*SUM(Fasering!$D$5:$D$8)</f>
        <v>1169.4188401300278</v>
      </c>
      <c r="AS9" s="9">
        <f>($AK$2+(M9+AE9)*12*7.57%)*SUM(Fasering!$D$5:$D$9)</f>
        <v>1541.1863635177808</v>
      </c>
      <c r="AT9" s="9">
        <f>($AK$2+(N9+AF9)*12*7.57%)*SUM(Fasering!$D$5:$D$10)</f>
        <v>1937.0522106847995</v>
      </c>
      <c r="AU9" s="86">
        <f>($AK$2+(O9+AG9)*12*7.57%)*SUM(Fasering!$D$5:$D$11)</f>
        <v>2358.8002139894002</v>
      </c>
    </row>
    <row r="10" spans="1:47" x14ac:dyDescent="0.3">
      <c r="A10" s="32">
        <f t="shared" si="6"/>
        <v>2</v>
      </c>
      <c r="B10" s="129">
        <v>27588</v>
      </c>
      <c r="C10" s="130"/>
      <c r="D10" s="129">
        <f t="shared" si="0"/>
        <v>29861.251200000002</v>
      </c>
      <c r="E10" s="131">
        <f t="shared" si="1"/>
        <v>740.24108141071258</v>
      </c>
      <c r="F10" s="129">
        <f t="shared" si="2"/>
        <v>2488.4376000000002</v>
      </c>
      <c r="G10" s="131">
        <f t="shared" si="3"/>
        <v>61.686756784226041</v>
      </c>
      <c r="H10" s="45">
        <f>'L4'!$H$10</f>
        <v>1707.89</v>
      </c>
      <c r="I10" s="45">
        <f>GEW!$E$12+($F10-GEW!$E$12)*SUM(Fasering!$D$5)</f>
        <v>1821.9627753333334</v>
      </c>
      <c r="J10" s="45">
        <f>GEW!$E$12+($F10-GEW!$E$12)*SUM(Fasering!$D$5:$D$6)</f>
        <v>1994.288966976309</v>
      </c>
      <c r="K10" s="45">
        <f>GEW!$E$12+($F10-GEW!$E$12)*SUM(Fasering!$D$5:$D$7)</f>
        <v>2093.1631476482839</v>
      </c>
      <c r="L10" s="45">
        <f>GEW!$E$12+($F10-GEW!$E$12)*SUM(Fasering!$D$5:$D$8)</f>
        <v>2192.0373283202589</v>
      </c>
      <c r="M10" s="45">
        <f>GEW!$E$12+($F10-GEW!$E$12)*SUM(Fasering!$D$5:$D$9)</f>
        <v>2290.9115089922338</v>
      </c>
      <c r="N10" s="45">
        <f>GEW!$E$12+($F10-GEW!$E$12)*SUM(Fasering!$D$5:$D$10)</f>
        <v>2389.5634193280252</v>
      </c>
      <c r="O10" s="98">
        <f>GEW!$E$12+($F10-GEW!$E$12)*SUM(Fasering!$D$5:$D$11)</f>
        <v>2488.4376000000002</v>
      </c>
      <c r="P10" s="129">
        <f>((B10&lt;19968.2*1.2434)*913.03+(B10&gt;19968.2*1.2434)*(B10&lt;20424.71*1.2434)*(20424.71-B10/1.2434+456.51)+(B10&gt;20424.71*1.2434)*(B10&lt;22659.62*1.2434)*456.51+(B10&gt;22659.62*1.2434)*(B10&lt;23116.13*1.2434)*(23116.13-B10/1.2434))/12*Inhoud!$C$4</f>
        <v>51.201400749999998</v>
      </c>
      <c r="Q10" s="131">
        <f t="shared" si="7"/>
        <v>1.2692495705244682</v>
      </c>
      <c r="R10" s="45">
        <f>$P10*SUM(Fasering!$D$5)</f>
        <v>0</v>
      </c>
      <c r="S10" s="45">
        <f>$P10*SUM(Fasering!$D$5:$D$6)</f>
        <v>13.238823240542105</v>
      </c>
      <c r="T10" s="45">
        <f>$P10*SUM(Fasering!$D$5:$D$7)</f>
        <v>20.834753890954396</v>
      </c>
      <c r="U10" s="45">
        <f>$P10*SUM(Fasering!$D$5:$D$8)</f>
        <v>28.430684541366688</v>
      </c>
      <c r="V10" s="45">
        <f>$P10*SUM(Fasering!$D$5:$D$9)</f>
        <v>36.02661519177898</v>
      </c>
      <c r="W10" s="45">
        <f>$P10*SUM(Fasering!$D$5:$D$10)</f>
        <v>43.605470099587713</v>
      </c>
      <c r="X10" s="98">
        <f>$P10*SUM(Fasering!$D$5:$D$11)</f>
        <v>51.201400749999998</v>
      </c>
      <c r="Y10" s="129">
        <f>((B10&lt;19968.2*1.2434)*456.51+(B10&gt;19968.2*1.2434)*(B10&lt;20196.46*1.2434)*(20196.46-B10/1.2434+228.26)+(B10&gt;20196.46*1.2434)*(B10&lt;22659.62*1.2434)*228.26+(B10&gt;22659.62*1.2434)*(B10&lt;22887.88*1.2434)*(22887.88-B10/1.2434))/12*Inhoud!$C$4</f>
        <v>25.601261166666667</v>
      </c>
      <c r="Z10" s="131">
        <f t="shared" si="8"/>
        <v>0.63463868692452552</v>
      </c>
      <c r="AA10" s="97">
        <f>$Y10*SUM(Fasering!$D$5)</f>
        <v>0</v>
      </c>
      <c r="AB10" s="45">
        <f>$Y10*SUM(Fasering!$D$5:$D$6)</f>
        <v>6.6195566206351257</v>
      </c>
      <c r="AC10" s="45">
        <f>$Y10*SUM(Fasering!$D$5:$D$7)</f>
        <v>10.41760514150676</v>
      </c>
      <c r="AD10" s="45">
        <f>$Y10*SUM(Fasering!$D$5:$D$8)</f>
        <v>14.215653662378395</v>
      </c>
      <c r="AE10" s="45">
        <f>$Y10*SUM(Fasering!$D$5:$D$9)</f>
        <v>18.013702183250029</v>
      </c>
      <c r="AF10" s="45">
        <f>$Y10*SUM(Fasering!$D$5:$D$10)</f>
        <v>21.803212645795035</v>
      </c>
      <c r="AG10" s="98">
        <f>$Y10*SUM(Fasering!$D$5:$D$11)</f>
        <v>25.601261166666667</v>
      </c>
      <c r="AH10" s="5">
        <f>($AK$2+(I10+R10)*12*7.57%)*SUM(Fasering!$D$5)</f>
        <v>0</v>
      </c>
      <c r="AI10" s="9">
        <f>($AK$2+(J10+S10)*12*7.57%)*SUM(Fasering!$D$5:$D$6)</f>
        <v>506.52581978879527</v>
      </c>
      <c r="AJ10" s="9">
        <f>($AK$2+(K10+T10)*12*7.57%)*SUM(Fasering!$D$5:$D$7)</f>
        <v>836.50700804754047</v>
      </c>
      <c r="AK10" s="9">
        <f>($AK$2+(L10+U10)*12*7.57%)*SUM(Fasering!$D$5:$D$8)</f>
        <v>1195.1850298100148</v>
      </c>
      <c r="AL10" s="9">
        <f>($AK$2+(M10+V10)*12*7.57%)*SUM(Fasering!$D$5:$D$9)</f>
        <v>1582.5598850762183</v>
      </c>
      <c r="AM10" s="9">
        <f>($AK$2+(N10+W10)*12*7.57%)*SUM(Fasering!$D$5:$D$10)</f>
        <v>1997.664056831263</v>
      </c>
      <c r="AN10" s="86">
        <f>($AK$2+(O10+X10)*12*7.57%)*SUM(Fasering!$D$5:$D$11)</f>
        <v>2442.3680682813006</v>
      </c>
      <c r="AO10" s="5">
        <f>($AK$2+(I10+AA10)*12*7.57%)*SUM(Fasering!$D$5)</f>
        <v>0</v>
      </c>
      <c r="AP10" s="9">
        <f>($AK$2+(J10+AB10)*12*7.57%)*SUM(Fasering!$D$5:$D$6)</f>
        <v>504.97109135466974</v>
      </c>
      <c r="AQ10" s="9">
        <f>($AK$2+(K10+AC10)*12*7.57%)*SUM(Fasering!$D$5:$D$7)</f>
        <v>832.65637154455612</v>
      </c>
      <c r="AR10" s="9">
        <f>($AK$2+(L10+AD10)*12*7.57%)*SUM(Fasering!$D$5:$D$8)</f>
        <v>1188.0148440511325</v>
      </c>
      <c r="AS10" s="9">
        <f>($AK$2+(M10+AE10)*12*7.57%)*SUM(Fasering!$D$5:$D$9)</f>
        <v>1571.0465088743995</v>
      </c>
      <c r="AT10" s="9">
        <f>($AK$2+(N10+AF10)*12*7.57%)*SUM(Fasering!$D$5:$D$10)</f>
        <v>1980.797061693193</v>
      </c>
      <c r="AU10" s="86">
        <f>($AK$2+(O10+AG10)*12*7.57%)*SUM(Fasering!$D$5:$D$11)</f>
        <v>2419.1129014838002</v>
      </c>
    </row>
    <row r="11" spans="1:47" x14ac:dyDescent="0.3">
      <c r="A11" s="32">
        <f t="shared" si="6"/>
        <v>3</v>
      </c>
      <c r="B11" s="129">
        <v>28581.48</v>
      </c>
      <c r="C11" s="130"/>
      <c r="D11" s="129">
        <f t="shared" si="0"/>
        <v>30936.593951999999</v>
      </c>
      <c r="E11" s="131">
        <f t="shared" si="1"/>
        <v>766.89813192397594</v>
      </c>
      <c r="F11" s="129">
        <f t="shared" si="2"/>
        <v>2578.0494960000001</v>
      </c>
      <c r="G11" s="131">
        <f t="shared" si="3"/>
        <v>63.90817766033134</v>
      </c>
      <c r="H11" s="45">
        <f>'L4'!$H$10</f>
        <v>1707.89</v>
      </c>
      <c r="I11" s="45">
        <f>GEW!$E$12+($F11-GEW!$E$12)*SUM(Fasering!$D$5)</f>
        <v>1821.9627753333334</v>
      </c>
      <c r="J11" s="45">
        <f>GEW!$E$12+($F11-GEW!$E$12)*SUM(Fasering!$D$5:$D$6)</f>
        <v>2017.4593497005324</v>
      </c>
      <c r="K11" s="45">
        <f>GEW!$E$12+($F11-GEW!$E$12)*SUM(Fasering!$D$5:$D$7)</f>
        <v>2129.6278101675375</v>
      </c>
      <c r="L11" s="45">
        <f>GEW!$E$12+($F11-GEW!$E$12)*SUM(Fasering!$D$5:$D$8)</f>
        <v>2241.7962706345425</v>
      </c>
      <c r="M11" s="45">
        <f>GEW!$E$12+($F11-GEW!$E$12)*SUM(Fasering!$D$5:$D$9)</f>
        <v>2353.9647311015469</v>
      </c>
      <c r="N11" s="45">
        <f>GEW!$E$12+($F11-GEW!$E$12)*SUM(Fasering!$D$5:$D$10)</f>
        <v>2465.8810355329952</v>
      </c>
      <c r="O11" s="98">
        <f>GEW!$E$12+($F11-GEW!$E$12)*SUM(Fasering!$D$5:$D$11)</f>
        <v>2578.0494960000001</v>
      </c>
      <c r="P11" s="129">
        <f>((B11&lt;19968.2*1.2434)*913.03+(B11&gt;19968.2*1.2434)*(B11&lt;20424.71*1.2434)*(20424.71-B11/1.2434+456.51)+(B11&gt;20424.71*1.2434)*(B11&lt;22659.62*1.2434)*456.51+(B11&gt;22659.62*1.2434)*(B11&lt;23116.13*1.2434)*(23116.13-B11/1.2434))/12*Inhoud!$C$4</f>
        <v>14.533140376374085</v>
      </c>
      <c r="Q11" s="131">
        <f t="shared" si="7"/>
        <v>0.36026713939236549</v>
      </c>
      <c r="R11" s="45">
        <f>$P11*SUM(Fasering!$D$5)</f>
        <v>0</v>
      </c>
      <c r="S11" s="45">
        <f>$P11*SUM(Fasering!$D$5:$D$6)</f>
        <v>3.7577424397476489</v>
      </c>
      <c r="T11" s="45">
        <f>$P11*SUM(Fasering!$D$5:$D$7)</f>
        <v>5.9137913918194212</v>
      </c>
      <c r="U11" s="45">
        <f>$P11*SUM(Fasering!$D$5:$D$8)</f>
        <v>8.0698403438911939</v>
      </c>
      <c r="V11" s="45">
        <f>$P11*SUM(Fasering!$D$5:$D$9)</f>
        <v>10.225889295962965</v>
      </c>
      <c r="W11" s="45">
        <f>$P11*SUM(Fasering!$D$5:$D$10)</f>
        <v>12.377091424302314</v>
      </c>
      <c r="X11" s="98">
        <f>$P11*SUM(Fasering!$D$5:$D$11)</f>
        <v>14.533140376374085</v>
      </c>
      <c r="Y11" s="129">
        <f>((B11&lt;19968.2*1.2434)*456.51+(B11&gt;19968.2*1.2434)*(B11&lt;20196.46*1.2434)*(20196.46-B11/1.2434+228.26)+(B11&gt;20196.46*1.2434)*(B11&lt;22659.62*1.2434)*228.26+(B11&gt;22659.62*1.2434)*(B11&lt;22887.88*1.2434)*(22887.88-B11/1.2434))/12*Inhoud!$C$4</f>
        <v>0</v>
      </c>
      <c r="Z11" s="131">
        <f t="shared" si="8"/>
        <v>0</v>
      </c>
      <c r="AA11" s="97">
        <f>$Y11*SUM(Fasering!$D$5)</f>
        <v>0</v>
      </c>
      <c r="AB11" s="45">
        <f>$Y11*SUM(Fasering!$D$5:$D$6)</f>
        <v>0</v>
      </c>
      <c r="AC11" s="45">
        <f>$Y11*SUM(Fasering!$D$5:$D$7)</f>
        <v>0</v>
      </c>
      <c r="AD11" s="45">
        <f>$Y11*SUM(Fasering!$D$5:$D$8)</f>
        <v>0</v>
      </c>
      <c r="AE11" s="45">
        <f>$Y11*SUM(Fasering!$D$5:$D$9)</f>
        <v>0</v>
      </c>
      <c r="AF11" s="45">
        <f>$Y11*SUM(Fasering!$D$5:$D$10)</f>
        <v>0</v>
      </c>
      <c r="AG11" s="98">
        <f>$Y11*SUM(Fasering!$D$5:$D$11)</f>
        <v>0</v>
      </c>
      <c r="AH11" s="5">
        <f>($AK$2+(I11+R11)*12*7.57%)*SUM(Fasering!$D$5)</f>
        <v>0</v>
      </c>
      <c r="AI11" s="9">
        <f>($AK$2+(J11+S11)*12*7.57%)*SUM(Fasering!$D$5:$D$6)</f>
        <v>509.74115287111533</v>
      </c>
      <c r="AJ11" s="9">
        <f>($AK$2+(K11+T11)*12*7.57%)*SUM(Fasering!$D$5:$D$7)</f>
        <v>844.47050743706529</v>
      </c>
      <c r="AK11" s="9">
        <f>($AK$2+(L11+U11)*12*7.57%)*SUM(Fasering!$D$5:$D$8)</f>
        <v>1210.0136873240081</v>
      </c>
      <c r="AL11" s="9">
        <f>($AK$2+(M11+V11)*12*7.57%)*SUM(Fasering!$D$5:$D$9)</f>
        <v>1606.3706925319445</v>
      </c>
      <c r="AM11" s="9">
        <f>($AK$2+(N11+W11)*12*7.57%)*SUM(Fasering!$D$5:$D$10)</f>
        <v>2032.5466808808278</v>
      </c>
      <c r="AN11" s="86">
        <f>($AK$2+(O11+X11)*12*7.57%)*SUM(Fasering!$D$5:$D$11)</f>
        <v>2490.4620668842986</v>
      </c>
      <c r="AO11" s="5">
        <f>($AK$2+(I11+AA11)*12*7.57%)*SUM(Fasering!$D$5)</f>
        <v>0</v>
      </c>
      <c r="AP11" s="9">
        <f>($AK$2+(J11+AB11)*12*7.57%)*SUM(Fasering!$D$5:$D$6)</f>
        <v>508.85853711401234</v>
      </c>
      <c r="AQ11" s="9">
        <f>($AK$2+(K11+AC11)*12*7.57%)*SUM(Fasering!$D$5:$D$7)</f>
        <v>842.284509948493</v>
      </c>
      <c r="AR11" s="9">
        <f>($AK$2+(L11+AD11)*12*7.57%)*SUM(Fasering!$D$5:$D$8)</f>
        <v>1205.9431893558503</v>
      </c>
      <c r="AS11" s="9">
        <f>($AK$2+(M11+AE11)*12*7.57%)*SUM(Fasering!$D$5:$D$9)</f>
        <v>1599.8345753360845</v>
      </c>
      <c r="AT11" s="9">
        <f>($AK$2+(N11+AF11)*12*7.57%)*SUM(Fasering!$D$5:$D$10)</f>
        <v>2022.9713265249954</v>
      </c>
      <c r="AU11" s="86">
        <f>($AK$2+(O11+AG11)*12*7.57%)*SUM(Fasering!$D$5:$D$11)</f>
        <v>2477.2601621664003</v>
      </c>
    </row>
    <row r="12" spans="1:47" x14ac:dyDescent="0.3">
      <c r="A12" s="32">
        <f t="shared" si="6"/>
        <v>4</v>
      </c>
      <c r="B12" s="129">
        <v>29569.08</v>
      </c>
      <c r="C12" s="130"/>
      <c r="D12" s="129">
        <f t="shared" si="0"/>
        <v>32005.572192000003</v>
      </c>
      <c r="E12" s="131">
        <f t="shared" si="1"/>
        <v>793.39741030592552</v>
      </c>
      <c r="F12" s="129">
        <f t="shared" si="2"/>
        <v>2667.1310160000003</v>
      </c>
      <c r="G12" s="131">
        <f t="shared" si="3"/>
        <v>66.116450858827122</v>
      </c>
      <c r="H12" s="45">
        <f>'L4'!$H$10</f>
        <v>1707.89</v>
      </c>
      <c r="I12" s="45">
        <f>GEW!$E$12+($F12-GEW!$E$12)*SUM(Fasering!$D$5)</f>
        <v>1821.9627753333334</v>
      </c>
      <c r="J12" s="45">
        <f>GEW!$E$12+($F12-GEW!$E$12)*SUM(Fasering!$D$5:$D$6)</f>
        <v>2040.4925964477675</v>
      </c>
      <c r="K12" s="45">
        <f>GEW!$E$12+($F12-GEW!$E$12)*SUM(Fasering!$D$5:$D$7)</f>
        <v>2165.8766533289645</v>
      </c>
      <c r="L12" s="45">
        <f>GEW!$E$12+($F12-GEW!$E$12)*SUM(Fasering!$D$5:$D$8)</f>
        <v>2291.260710210162</v>
      </c>
      <c r="M12" s="45">
        <f>GEW!$E$12+($F12-GEW!$E$12)*SUM(Fasering!$D$5:$D$9)</f>
        <v>2416.644767091359</v>
      </c>
      <c r="N12" s="45">
        <f>GEW!$E$12+($F12-GEW!$E$12)*SUM(Fasering!$D$5:$D$10)</f>
        <v>2541.7469591188033</v>
      </c>
      <c r="O12" s="98">
        <f>GEW!$E$12+($F12-GEW!$E$12)*SUM(Fasering!$D$5:$D$11)</f>
        <v>2667.1310160000003</v>
      </c>
      <c r="P12" s="129">
        <f>((B12&lt;19968.2*1.2434)*913.03+(B12&gt;19968.2*1.2434)*(B12&lt;20424.71*1.2434)*(20424.71-B12/1.2434+456.51)+(B12&gt;20424.71*1.2434)*(B12&lt;22659.62*1.2434)*456.51+(B12&gt;22659.62*1.2434)*(B12&lt;23116.13*1.2434)*(23116.13-B12/1.2434))/12*Inhoud!$C$4</f>
        <v>0</v>
      </c>
      <c r="Q12" s="131">
        <f t="shared" si="7"/>
        <v>0</v>
      </c>
      <c r="R12" s="45">
        <f>$P12*SUM(Fasering!$D$5)</f>
        <v>0</v>
      </c>
      <c r="S12" s="45">
        <f>$P12*SUM(Fasering!$D$5:$D$6)</f>
        <v>0</v>
      </c>
      <c r="T12" s="45">
        <f>$P12*SUM(Fasering!$D$5:$D$7)</f>
        <v>0</v>
      </c>
      <c r="U12" s="45">
        <f>$P12*SUM(Fasering!$D$5:$D$8)</f>
        <v>0</v>
      </c>
      <c r="V12" s="45">
        <f>$P12*SUM(Fasering!$D$5:$D$9)</f>
        <v>0</v>
      </c>
      <c r="W12" s="45">
        <f>$P12*SUM(Fasering!$D$5:$D$10)</f>
        <v>0</v>
      </c>
      <c r="X12" s="98">
        <f>$P12*SUM(Fasering!$D$5:$D$11)</f>
        <v>0</v>
      </c>
      <c r="Y12" s="129">
        <f>((B12&lt;19968.2*1.2434)*456.51+(B12&gt;19968.2*1.2434)*(B12&lt;20196.46*1.2434)*(20196.46-B12/1.2434+228.26)+(B12&gt;20196.46*1.2434)*(B12&lt;22659.62*1.2434)*228.26+(B12&gt;22659.62*1.2434)*(B12&lt;22887.88*1.2434)*(22887.88-B12/1.2434))/12*Inhoud!$C$4</f>
        <v>0</v>
      </c>
      <c r="Z12" s="131">
        <f t="shared" si="8"/>
        <v>0</v>
      </c>
      <c r="AA12" s="97">
        <f>$Y12*SUM(Fasering!$D$5)</f>
        <v>0</v>
      </c>
      <c r="AB12" s="45">
        <f>$Y12*SUM(Fasering!$D$5:$D$6)</f>
        <v>0</v>
      </c>
      <c r="AC12" s="45">
        <f>$Y12*SUM(Fasering!$D$5:$D$7)</f>
        <v>0</v>
      </c>
      <c r="AD12" s="45">
        <f>$Y12*SUM(Fasering!$D$5:$D$8)</f>
        <v>0</v>
      </c>
      <c r="AE12" s="45">
        <f>$Y12*SUM(Fasering!$D$5:$D$9)</f>
        <v>0</v>
      </c>
      <c r="AF12" s="45">
        <f>$Y12*SUM(Fasering!$D$5:$D$10)</f>
        <v>0</v>
      </c>
      <c r="AG12" s="98">
        <f>$Y12*SUM(Fasering!$D$5:$D$11)</f>
        <v>0</v>
      </c>
      <c r="AH12" s="5">
        <f>($AK$2+(I12+R12)*12*7.57%)*SUM(Fasering!$D$5)</f>
        <v>0</v>
      </c>
      <c r="AI12" s="9">
        <f>($AK$2+(J12+S12)*12*7.57%)*SUM(Fasering!$D$5:$D$6)</f>
        <v>514.26856902607619</v>
      </c>
      <c r="AJ12" s="9">
        <f>($AK$2+(K12+T12)*12*7.57%)*SUM(Fasering!$D$5:$D$7)</f>
        <v>855.68367722790322</v>
      </c>
      <c r="AK12" s="9">
        <f>($AK$2+(L12+U12)*12*7.57%)*SUM(Fasering!$D$5:$D$8)</f>
        <v>1230.8934848026543</v>
      </c>
      <c r="AL12" s="9">
        <f>($AK$2+(M12+V12)*12*7.57%)*SUM(Fasering!$D$5:$D$9)</f>
        <v>1639.8979917503289</v>
      </c>
      <c r="AM12" s="9">
        <f>($AK$2+(N12+W12)*12*7.57%)*SUM(Fasering!$D$5:$D$10)</f>
        <v>2081.6638801277145</v>
      </c>
      <c r="AN12" s="86">
        <f>($AK$2+(O12+X12)*12*7.57%)*SUM(Fasering!$D$5:$D$11)</f>
        <v>2558.1818149344003</v>
      </c>
      <c r="AO12" s="5">
        <f>($AK$2+(I12+AA12)*12*7.57%)*SUM(Fasering!$D$5)</f>
        <v>0</v>
      </c>
      <c r="AP12" s="9">
        <f>($AK$2+(J12+AB12)*12*7.57%)*SUM(Fasering!$D$5:$D$6)</f>
        <v>514.26856902607619</v>
      </c>
      <c r="AQ12" s="9">
        <f>($AK$2+(K12+AC12)*12*7.57%)*SUM(Fasering!$D$5:$D$7)</f>
        <v>855.68367722790322</v>
      </c>
      <c r="AR12" s="9">
        <f>($AK$2+(L12+AD12)*12*7.57%)*SUM(Fasering!$D$5:$D$8)</f>
        <v>1230.8934848026543</v>
      </c>
      <c r="AS12" s="9">
        <f>($AK$2+(M12+AE12)*12*7.57%)*SUM(Fasering!$D$5:$D$9)</f>
        <v>1639.8979917503289</v>
      </c>
      <c r="AT12" s="9">
        <f>($AK$2+(N12+AF12)*12*7.57%)*SUM(Fasering!$D$5:$D$10)</f>
        <v>2081.6638801277145</v>
      </c>
      <c r="AU12" s="86">
        <f>($AK$2+(O12+AG12)*12*7.57%)*SUM(Fasering!$D$5:$D$11)</f>
        <v>2558.1818149344003</v>
      </c>
    </row>
    <row r="13" spans="1:47" x14ac:dyDescent="0.3">
      <c r="A13" s="32">
        <f t="shared" si="6"/>
        <v>5</v>
      </c>
      <c r="B13" s="129">
        <v>29579.040000000001</v>
      </c>
      <c r="C13" s="130"/>
      <c r="D13" s="129">
        <f t="shared" si="0"/>
        <v>32016.352896</v>
      </c>
      <c r="E13" s="131">
        <f t="shared" si="1"/>
        <v>793.66465697733508</v>
      </c>
      <c r="F13" s="129">
        <f t="shared" si="2"/>
        <v>2668.0294080000003</v>
      </c>
      <c r="G13" s="131">
        <f t="shared" si="3"/>
        <v>66.138721414777933</v>
      </c>
      <c r="H13" s="45">
        <f>'L4'!$H$10</f>
        <v>1707.89</v>
      </c>
      <c r="I13" s="45">
        <f>GEW!$E$12+($F13-GEW!$E$12)*SUM(Fasering!$D$5)</f>
        <v>1821.9627753333334</v>
      </c>
      <c r="J13" s="45">
        <f>GEW!$E$12+($F13-GEW!$E$12)*SUM(Fasering!$D$5:$D$6)</f>
        <v>2040.7248880006255</v>
      </c>
      <c r="K13" s="45">
        <f>GEW!$E$12+($F13-GEW!$E$12)*SUM(Fasering!$D$5:$D$7)</f>
        <v>2166.2422248942621</v>
      </c>
      <c r="L13" s="45">
        <f>GEW!$E$12+($F13-GEW!$E$12)*SUM(Fasering!$D$5:$D$8)</f>
        <v>2291.7595617878987</v>
      </c>
      <c r="M13" s="45">
        <f>GEW!$E$12+($F13-GEW!$E$12)*SUM(Fasering!$D$5:$D$9)</f>
        <v>2417.2768986815354</v>
      </c>
      <c r="N13" s="45">
        <f>GEW!$E$12+($F13-GEW!$E$12)*SUM(Fasering!$D$5:$D$10)</f>
        <v>2542.5120711063637</v>
      </c>
      <c r="O13" s="98">
        <f>GEW!$E$12+($F13-GEW!$E$12)*SUM(Fasering!$D$5:$D$11)</f>
        <v>2668.0294080000003</v>
      </c>
      <c r="P13" s="129">
        <f>((B13&lt;19968.2*1.2434)*913.03+(B13&gt;19968.2*1.2434)*(B13&lt;20424.71*1.2434)*(20424.71-B13/1.2434+456.51)+(B13&gt;20424.71*1.2434)*(B13&lt;22659.62*1.2434)*456.51+(B13&gt;22659.62*1.2434)*(B13&lt;23116.13*1.2434)*(23116.13-B13/1.2434))/12*Inhoud!$C$4</f>
        <v>0</v>
      </c>
      <c r="Q13" s="131">
        <f t="shared" si="7"/>
        <v>0</v>
      </c>
      <c r="R13" s="45">
        <f>$P13*SUM(Fasering!$D$5)</f>
        <v>0</v>
      </c>
      <c r="S13" s="45">
        <f>$P13*SUM(Fasering!$D$5:$D$6)</f>
        <v>0</v>
      </c>
      <c r="T13" s="45">
        <f>$P13*SUM(Fasering!$D$5:$D$7)</f>
        <v>0</v>
      </c>
      <c r="U13" s="45">
        <f>$P13*SUM(Fasering!$D$5:$D$8)</f>
        <v>0</v>
      </c>
      <c r="V13" s="45">
        <f>$P13*SUM(Fasering!$D$5:$D$9)</f>
        <v>0</v>
      </c>
      <c r="W13" s="45">
        <f>$P13*SUM(Fasering!$D$5:$D$10)</f>
        <v>0</v>
      </c>
      <c r="X13" s="98">
        <f>$P13*SUM(Fasering!$D$5:$D$11)</f>
        <v>0</v>
      </c>
      <c r="Y13" s="129">
        <f>((B13&lt;19968.2*1.2434)*456.51+(B13&gt;19968.2*1.2434)*(B13&lt;20196.46*1.2434)*(20196.46-B13/1.2434+228.26)+(B13&gt;20196.46*1.2434)*(B13&lt;22659.62*1.2434)*228.26+(B13&gt;22659.62*1.2434)*(B13&lt;22887.88*1.2434)*(22887.88-B13/1.2434))/12*Inhoud!$C$4</f>
        <v>0</v>
      </c>
      <c r="Z13" s="131">
        <f t="shared" si="8"/>
        <v>0</v>
      </c>
      <c r="AA13" s="97">
        <f>$Y13*SUM(Fasering!$D$5)</f>
        <v>0</v>
      </c>
      <c r="AB13" s="45">
        <f>$Y13*SUM(Fasering!$D$5:$D$6)</f>
        <v>0</v>
      </c>
      <c r="AC13" s="45">
        <f>$Y13*SUM(Fasering!$D$5:$D$7)</f>
        <v>0</v>
      </c>
      <c r="AD13" s="45">
        <f>$Y13*SUM(Fasering!$D$5:$D$8)</f>
        <v>0</v>
      </c>
      <c r="AE13" s="45">
        <f>$Y13*SUM(Fasering!$D$5:$D$9)</f>
        <v>0</v>
      </c>
      <c r="AF13" s="45">
        <f>$Y13*SUM(Fasering!$D$5:$D$10)</f>
        <v>0</v>
      </c>
      <c r="AG13" s="98">
        <f>$Y13*SUM(Fasering!$D$5:$D$11)</f>
        <v>0</v>
      </c>
      <c r="AH13" s="5">
        <f>($AK$2+(I13+R13)*12*7.57%)*SUM(Fasering!$D$5)</f>
        <v>0</v>
      </c>
      <c r="AI13" s="9">
        <f>($AK$2+(J13+S13)*12*7.57%)*SUM(Fasering!$D$5:$D$6)</f>
        <v>514.32312949371919</v>
      </c>
      <c r="AJ13" s="9">
        <f>($AK$2+(K13+T13)*12*7.57%)*SUM(Fasering!$D$5:$D$7)</f>
        <v>855.81880856255589</v>
      </c>
      <c r="AK13" s="9">
        <f>($AK$2+(L13+U13)*12*7.57%)*SUM(Fasering!$D$5:$D$8)</f>
        <v>1231.1451098964674</v>
      </c>
      <c r="AL13" s="9">
        <f>($AK$2+(M13+V13)*12*7.57%)*SUM(Fasering!$D$5:$D$9)</f>
        <v>1640.302033495454</v>
      </c>
      <c r="AM13" s="9">
        <f>($AK$2+(N13+W13)*12*7.57%)*SUM(Fasering!$D$5:$D$10)</f>
        <v>2082.2557977399902</v>
      </c>
      <c r="AN13" s="86">
        <f>($AK$2+(O13+X13)*12*7.57%)*SUM(Fasering!$D$5:$D$11)</f>
        <v>2558.9979142272005</v>
      </c>
      <c r="AO13" s="5">
        <f>($AK$2+(I13+AA13)*12*7.57%)*SUM(Fasering!$D$5)</f>
        <v>0</v>
      </c>
      <c r="AP13" s="9">
        <f>($AK$2+(J13+AB13)*12*7.57%)*SUM(Fasering!$D$5:$D$6)</f>
        <v>514.32312949371919</v>
      </c>
      <c r="AQ13" s="9">
        <f>($AK$2+(K13+AC13)*12*7.57%)*SUM(Fasering!$D$5:$D$7)</f>
        <v>855.81880856255589</v>
      </c>
      <c r="AR13" s="9">
        <f>($AK$2+(L13+AD13)*12*7.57%)*SUM(Fasering!$D$5:$D$8)</f>
        <v>1231.1451098964674</v>
      </c>
      <c r="AS13" s="9">
        <f>($AK$2+(M13+AE13)*12*7.57%)*SUM(Fasering!$D$5:$D$9)</f>
        <v>1640.302033495454</v>
      </c>
      <c r="AT13" s="9">
        <f>($AK$2+(N13+AF13)*12*7.57%)*SUM(Fasering!$D$5:$D$10)</f>
        <v>2082.2557977399902</v>
      </c>
      <c r="AU13" s="86">
        <f>($AK$2+(O13+AG13)*12*7.57%)*SUM(Fasering!$D$5:$D$11)</f>
        <v>2558.9979142272005</v>
      </c>
    </row>
    <row r="14" spans="1:47" x14ac:dyDescent="0.3">
      <c r="A14" s="32">
        <f t="shared" si="6"/>
        <v>6</v>
      </c>
      <c r="B14" s="129">
        <v>30986.639999999999</v>
      </c>
      <c r="C14" s="130"/>
      <c r="D14" s="129">
        <f t="shared" si="0"/>
        <v>33539.939136000001</v>
      </c>
      <c r="E14" s="131">
        <f t="shared" si="1"/>
        <v>831.43337331029579</v>
      </c>
      <c r="F14" s="129">
        <f t="shared" si="2"/>
        <v>2794.9949280000001</v>
      </c>
      <c r="G14" s="131">
        <f t="shared" si="3"/>
        <v>69.286114442524649</v>
      </c>
      <c r="H14" s="45">
        <f>'L4'!$H$10</f>
        <v>1707.89</v>
      </c>
      <c r="I14" s="45">
        <f>GEW!$E$12+($F14-GEW!$E$12)*SUM(Fasering!$D$5)</f>
        <v>1821.9627753333334</v>
      </c>
      <c r="J14" s="45">
        <f>GEW!$E$12+($F14-GEW!$E$12)*SUM(Fasering!$D$5:$D$6)</f>
        <v>2073.5535616756033</v>
      </c>
      <c r="K14" s="45">
        <f>GEW!$E$12+($F14-GEW!$E$12)*SUM(Fasering!$D$5:$D$7)</f>
        <v>2217.9067364718489</v>
      </c>
      <c r="L14" s="45">
        <f>GEW!$E$12+($F14-GEW!$E$12)*SUM(Fasering!$D$5:$D$8)</f>
        <v>2362.259911268095</v>
      </c>
      <c r="M14" s="45">
        <f>GEW!$E$12+($F14-GEW!$E$12)*SUM(Fasering!$D$5:$D$9)</f>
        <v>2506.6130860643407</v>
      </c>
      <c r="N14" s="45">
        <f>GEW!$E$12+($F14-GEW!$E$12)*SUM(Fasering!$D$5:$D$10)</f>
        <v>2650.6417532037544</v>
      </c>
      <c r="O14" s="98">
        <f>GEW!$E$12+($F14-GEW!$E$12)*SUM(Fasering!$D$5:$D$11)</f>
        <v>2794.9949280000001</v>
      </c>
      <c r="P14" s="129">
        <f>((B14&lt;19968.2*1.2434)*913.03+(B14&gt;19968.2*1.2434)*(B14&lt;20424.71*1.2434)*(20424.71-B14/1.2434+456.51)+(B14&gt;20424.71*1.2434)*(B14&lt;22659.62*1.2434)*456.51+(B14&gt;22659.62*1.2434)*(B14&lt;23116.13*1.2434)*(23116.13-B14/1.2434))/12*Inhoud!$C$4</f>
        <v>0</v>
      </c>
      <c r="Q14" s="131">
        <f t="shared" si="7"/>
        <v>0</v>
      </c>
      <c r="R14" s="45">
        <f>$P14*SUM(Fasering!$D$5)</f>
        <v>0</v>
      </c>
      <c r="S14" s="45">
        <f>$P14*SUM(Fasering!$D$5:$D$6)</f>
        <v>0</v>
      </c>
      <c r="T14" s="45">
        <f>$P14*SUM(Fasering!$D$5:$D$7)</f>
        <v>0</v>
      </c>
      <c r="U14" s="45">
        <f>$P14*SUM(Fasering!$D$5:$D$8)</f>
        <v>0</v>
      </c>
      <c r="V14" s="45">
        <f>$P14*SUM(Fasering!$D$5:$D$9)</f>
        <v>0</v>
      </c>
      <c r="W14" s="45">
        <f>$P14*SUM(Fasering!$D$5:$D$10)</f>
        <v>0</v>
      </c>
      <c r="X14" s="98">
        <f>$P14*SUM(Fasering!$D$5:$D$11)</f>
        <v>0</v>
      </c>
      <c r="Y14" s="129">
        <f>((B14&lt;19968.2*1.2434)*456.51+(B14&gt;19968.2*1.2434)*(B14&lt;20196.46*1.2434)*(20196.46-B14/1.2434+228.26)+(B14&gt;20196.46*1.2434)*(B14&lt;22659.62*1.2434)*228.26+(B14&gt;22659.62*1.2434)*(B14&lt;22887.88*1.2434)*(22887.88-B14/1.2434))/12*Inhoud!$C$4</f>
        <v>0</v>
      </c>
      <c r="Z14" s="131">
        <f t="shared" si="8"/>
        <v>0</v>
      </c>
      <c r="AA14" s="97">
        <f>$Y14*SUM(Fasering!$D$5)</f>
        <v>0</v>
      </c>
      <c r="AB14" s="45">
        <f>$Y14*SUM(Fasering!$D$5:$D$6)</f>
        <v>0</v>
      </c>
      <c r="AC14" s="45">
        <f>$Y14*SUM(Fasering!$D$5:$D$7)</f>
        <v>0</v>
      </c>
      <c r="AD14" s="45">
        <f>$Y14*SUM(Fasering!$D$5:$D$8)</f>
        <v>0</v>
      </c>
      <c r="AE14" s="45">
        <f>$Y14*SUM(Fasering!$D$5:$D$9)</f>
        <v>0</v>
      </c>
      <c r="AF14" s="45">
        <f>$Y14*SUM(Fasering!$D$5:$D$10)</f>
        <v>0</v>
      </c>
      <c r="AG14" s="98">
        <f>$Y14*SUM(Fasering!$D$5:$D$11)</f>
        <v>0</v>
      </c>
      <c r="AH14" s="5">
        <f>($AK$2+(I14+R14)*12*7.57%)*SUM(Fasering!$D$5)</f>
        <v>0</v>
      </c>
      <c r="AI14" s="9">
        <f>($AK$2+(J14+S14)*12*7.57%)*SUM(Fasering!$D$5:$D$6)</f>
        <v>522.03390401723186</v>
      </c>
      <c r="AJ14" s="9">
        <f>($AK$2+(K14+T14)*12*7.57%)*SUM(Fasering!$D$5:$D$7)</f>
        <v>874.91628513454646</v>
      </c>
      <c r="AK14" s="9">
        <f>($AK$2+(L14+U14)*12*7.57%)*SUM(Fasering!$D$5:$D$8)</f>
        <v>1266.7061020703445</v>
      </c>
      <c r="AL14" s="9">
        <f>($AK$2+(M14+V14)*12*7.57%)*SUM(Fasering!$D$5:$D$9)</f>
        <v>1697.4033548246255</v>
      </c>
      <c r="AM14" s="9">
        <f>($AK$2+(N14+W14)*12*7.57%)*SUM(Fasering!$D$5:$D$10)</f>
        <v>2165.9087325832343</v>
      </c>
      <c r="AN14" s="86">
        <f>($AK$2+(O14+X14)*12*7.57%)*SUM(Fasering!$D$5:$D$11)</f>
        <v>2674.3333925952002</v>
      </c>
      <c r="AO14" s="5">
        <f>($AK$2+(I14+AA14)*12*7.57%)*SUM(Fasering!$D$5)</f>
        <v>0</v>
      </c>
      <c r="AP14" s="9">
        <f>($AK$2+(J14+AB14)*12*7.57%)*SUM(Fasering!$D$5:$D$6)</f>
        <v>522.03390401723186</v>
      </c>
      <c r="AQ14" s="9">
        <f>($AK$2+(K14+AC14)*12*7.57%)*SUM(Fasering!$D$5:$D$7)</f>
        <v>874.91628513454646</v>
      </c>
      <c r="AR14" s="9">
        <f>($AK$2+(L14+AD14)*12*7.57%)*SUM(Fasering!$D$5:$D$8)</f>
        <v>1266.7061020703445</v>
      </c>
      <c r="AS14" s="9">
        <f>($AK$2+(M14+AE14)*12*7.57%)*SUM(Fasering!$D$5:$D$9)</f>
        <v>1697.4033548246255</v>
      </c>
      <c r="AT14" s="9">
        <f>($AK$2+(N14+AF14)*12*7.57%)*SUM(Fasering!$D$5:$D$10)</f>
        <v>2165.9087325832343</v>
      </c>
      <c r="AU14" s="86">
        <f>($AK$2+(O14+AG14)*12*7.57%)*SUM(Fasering!$D$5:$D$11)</f>
        <v>2674.3333925952002</v>
      </c>
    </row>
    <row r="15" spans="1:47" x14ac:dyDescent="0.3">
      <c r="A15" s="32">
        <f t="shared" si="6"/>
        <v>7</v>
      </c>
      <c r="B15" s="129">
        <v>32599.56</v>
      </c>
      <c r="C15" s="130"/>
      <c r="D15" s="129">
        <f t="shared" si="0"/>
        <v>35285.763744000003</v>
      </c>
      <c r="E15" s="131">
        <f t="shared" si="1"/>
        <v>874.71123488159378</v>
      </c>
      <c r="F15" s="129">
        <f t="shared" si="2"/>
        <v>2940.4803120000001</v>
      </c>
      <c r="G15" s="131">
        <f t="shared" si="3"/>
        <v>72.892602906799482</v>
      </c>
      <c r="H15" s="45">
        <f>'L4'!$H$10</f>
        <v>1707.89</v>
      </c>
      <c r="I15" s="45">
        <f>GEW!$E$12+($F15-GEW!$E$12)*SUM(Fasering!$D$5)</f>
        <v>1821.9627753333334</v>
      </c>
      <c r="J15" s="45">
        <f>GEW!$E$12+($F15-GEW!$E$12)*SUM(Fasering!$D$5:$D$6)</f>
        <v>2111.170799771543</v>
      </c>
      <c r="K15" s="45">
        <f>GEW!$E$12+($F15-GEW!$E$12)*SUM(Fasering!$D$5:$D$7)</f>
        <v>2277.107307666593</v>
      </c>
      <c r="L15" s="45">
        <f>GEW!$E$12+($F15-GEW!$E$12)*SUM(Fasering!$D$5:$D$8)</f>
        <v>2443.043815561643</v>
      </c>
      <c r="M15" s="45">
        <f>GEW!$E$12+($F15-GEW!$E$12)*SUM(Fasering!$D$5:$D$9)</f>
        <v>2608.980323456693</v>
      </c>
      <c r="N15" s="45">
        <f>GEW!$E$12+($F15-GEW!$E$12)*SUM(Fasering!$D$5:$D$10)</f>
        <v>2774.5438041049501</v>
      </c>
      <c r="O15" s="98">
        <f>GEW!$E$12+($F15-GEW!$E$12)*SUM(Fasering!$D$5:$D$11)</f>
        <v>2940.4803120000001</v>
      </c>
      <c r="P15" s="129">
        <f>((B15&lt;19968.2*1.2434)*913.03+(B15&gt;19968.2*1.2434)*(B15&lt;20424.71*1.2434)*(20424.71-B15/1.2434+456.51)+(B15&gt;20424.71*1.2434)*(B15&lt;22659.62*1.2434)*456.51+(B15&gt;22659.62*1.2434)*(B15&lt;23116.13*1.2434)*(23116.13-B15/1.2434))/12*Inhoud!$C$4</f>
        <v>0</v>
      </c>
      <c r="Q15" s="131">
        <f t="shared" si="7"/>
        <v>0</v>
      </c>
      <c r="R15" s="45">
        <f>$P15*SUM(Fasering!$D$5)</f>
        <v>0</v>
      </c>
      <c r="S15" s="45">
        <f>$P15*SUM(Fasering!$D$5:$D$6)</f>
        <v>0</v>
      </c>
      <c r="T15" s="45">
        <f>$P15*SUM(Fasering!$D$5:$D$7)</f>
        <v>0</v>
      </c>
      <c r="U15" s="45">
        <f>$P15*SUM(Fasering!$D$5:$D$8)</f>
        <v>0</v>
      </c>
      <c r="V15" s="45">
        <f>$P15*SUM(Fasering!$D$5:$D$9)</f>
        <v>0</v>
      </c>
      <c r="W15" s="45">
        <f>$P15*SUM(Fasering!$D$5:$D$10)</f>
        <v>0</v>
      </c>
      <c r="X15" s="98">
        <f>$P15*SUM(Fasering!$D$5:$D$11)</f>
        <v>0</v>
      </c>
      <c r="Y15" s="129">
        <f>((B15&lt;19968.2*1.2434)*456.51+(B15&gt;19968.2*1.2434)*(B15&lt;20196.46*1.2434)*(20196.46-B15/1.2434+228.26)+(B15&gt;20196.46*1.2434)*(B15&lt;22659.62*1.2434)*228.26+(B15&gt;22659.62*1.2434)*(B15&lt;22887.88*1.2434)*(22887.88-B15/1.2434))/12*Inhoud!$C$4</f>
        <v>0</v>
      </c>
      <c r="Z15" s="131">
        <f t="shared" si="8"/>
        <v>0</v>
      </c>
      <c r="AA15" s="97">
        <f>$Y15*SUM(Fasering!$D$5)</f>
        <v>0</v>
      </c>
      <c r="AB15" s="45">
        <f>$Y15*SUM(Fasering!$D$5:$D$6)</f>
        <v>0</v>
      </c>
      <c r="AC15" s="45">
        <f>$Y15*SUM(Fasering!$D$5:$D$7)</f>
        <v>0</v>
      </c>
      <c r="AD15" s="45">
        <f>$Y15*SUM(Fasering!$D$5:$D$8)</f>
        <v>0</v>
      </c>
      <c r="AE15" s="45">
        <f>$Y15*SUM(Fasering!$D$5:$D$9)</f>
        <v>0</v>
      </c>
      <c r="AF15" s="45">
        <f>$Y15*SUM(Fasering!$D$5:$D$10)</f>
        <v>0</v>
      </c>
      <c r="AG15" s="98">
        <f>$Y15*SUM(Fasering!$D$5:$D$11)</f>
        <v>0</v>
      </c>
      <c r="AH15" s="5">
        <f>($AK$2+(I15+R15)*12*7.57%)*SUM(Fasering!$D$5)</f>
        <v>0</v>
      </c>
      <c r="AI15" s="9">
        <f>($AK$2+(J15+S15)*12*7.57%)*SUM(Fasering!$D$5:$D$6)</f>
        <v>530.86941300022693</v>
      </c>
      <c r="AJ15" s="9">
        <f>($AK$2+(K15+T15)*12*7.57%)*SUM(Fasering!$D$5:$D$7)</f>
        <v>896.79942090642396</v>
      </c>
      <c r="AK15" s="9">
        <f>($AK$2+(L15+U15)*12*7.57%)*SUM(Fasering!$D$5:$D$8)</f>
        <v>1307.4542091299418</v>
      </c>
      <c r="AL15" s="9">
        <f>($AK$2+(M15+V15)*12*7.57%)*SUM(Fasering!$D$5:$D$9)</f>
        <v>1762.8337776707806</v>
      </c>
      <c r="AM15" s="9">
        <f>($AK$2+(N15+W15)*12*7.57%)*SUM(Fasering!$D$5:$D$10)</f>
        <v>2261.7637280843455</v>
      </c>
      <c r="AN15" s="86">
        <f>($AK$2+(O15+X15)*12*7.57%)*SUM(Fasering!$D$5:$D$11)</f>
        <v>2806.4923154208004</v>
      </c>
      <c r="AO15" s="5">
        <f>($AK$2+(I15+AA15)*12*7.57%)*SUM(Fasering!$D$5)</f>
        <v>0</v>
      </c>
      <c r="AP15" s="9">
        <f>($AK$2+(J15+AB15)*12*7.57%)*SUM(Fasering!$D$5:$D$6)</f>
        <v>530.86941300022693</v>
      </c>
      <c r="AQ15" s="9">
        <f>($AK$2+(K15+AC15)*12*7.57%)*SUM(Fasering!$D$5:$D$7)</f>
        <v>896.79942090642396</v>
      </c>
      <c r="AR15" s="9">
        <f>($AK$2+(L15+AD15)*12*7.57%)*SUM(Fasering!$D$5:$D$8)</f>
        <v>1307.4542091299418</v>
      </c>
      <c r="AS15" s="9">
        <f>($AK$2+(M15+AE15)*12*7.57%)*SUM(Fasering!$D$5:$D$9)</f>
        <v>1762.8337776707806</v>
      </c>
      <c r="AT15" s="9">
        <f>($AK$2+(N15+AF15)*12*7.57%)*SUM(Fasering!$D$5:$D$10)</f>
        <v>2261.7637280843455</v>
      </c>
      <c r="AU15" s="86">
        <f>($AK$2+(O15+AG15)*12*7.57%)*SUM(Fasering!$D$5:$D$11)</f>
        <v>2806.4923154208004</v>
      </c>
    </row>
    <row r="16" spans="1:47" x14ac:dyDescent="0.3">
      <c r="A16" s="32">
        <f t="shared" si="6"/>
        <v>8</v>
      </c>
      <c r="B16" s="129">
        <v>32599.56</v>
      </c>
      <c r="C16" s="130"/>
      <c r="D16" s="129">
        <f t="shared" si="0"/>
        <v>35285.763744000003</v>
      </c>
      <c r="E16" s="131">
        <f t="shared" si="1"/>
        <v>874.71123488159378</v>
      </c>
      <c r="F16" s="129">
        <f t="shared" si="2"/>
        <v>2940.4803120000001</v>
      </c>
      <c r="G16" s="131">
        <f t="shared" si="3"/>
        <v>72.892602906799482</v>
      </c>
      <c r="H16" s="45">
        <f>'L4'!$H$10</f>
        <v>1707.89</v>
      </c>
      <c r="I16" s="45">
        <f>GEW!$E$12+($F16-GEW!$E$12)*SUM(Fasering!$D$5)</f>
        <v>1821.9627753333334</v>
      </c>
      <c r="J16" s="45">
        <f>GEW!$E$12+($F16-GEW!$E$12)*SUM(Fasering!$D$5:$D$6)</f>
        <v>2111.170799771543</v>
      </c>
      <c r="K16" s="45">
        <f>GEW!$E$12+($F16-GEW!$E$12)*SUM(Fasering!$D$5:$D$7)</f>
        <v>2277.107307666593</v>
      </c>
      <c r="L16" s="45">
        <f>GEW!$E$12+($F16-GEW!$E$12)*SUM(Fasering!$D$5:$D$8)</f>
        <v>2443.043815561643</v>
      </c>
      <c r="M16" s="45">
        <f>GEW!$E$12+($F16-GEW!$E$12)*SUM(Fasering!$D$5:$D$9)</f>
        <v>2608.980323456693</v>
      </c>
      <c r="N16" s="45">
        <f>GEW!$E$12+($F16-GEW!$E$12)*SUM(Fasering!$D$5:$D$10)</f>
        <v>2774.5438041049501</v>
      </c>
      <c r="O16" s="98">
        <f>GEW!$E$12+($F16-GEW!$E$12)*SUM(Fasering!$D$5:$D$11)</f>
        <v>2940.4803120000001</v>
      </c>
      <c r="P16" s="129">
        <f>((B16&lt;19968.2*1.2434)*913.03+(B16&gt;19968.2*1.2434)*(B16&lt;20424.71*1.2434)*(20424.71-B16/1.2434+456.51)+(B16&gt;20424.71*1.2434)*(B16&lt;22659.62*1.2434)*456.51+(B16&gt;22659.62*1.2434)*(B16&lt;23116.13*1.2434)*(23116.13-B16/1.2434))/12*Inhoud!$C$4</f>
        <v>0</v>
      </c>
      <c r="Q16" s="131">
        <f t="shared" si="7"/>
        <v>0</v>
      </c>
      <c r="R16" s="45">
        <f>$P16*SUM(Fasering!$D$5)</f>
        <v>0</v>
      </c>
      <c r="S16" s="45">
        <f>$P16*SUM(Fasering!$D$5:$D$6)</f>
        <v>0</v>
      </c>
      <c r="T16" s="45">
        <f>$P16*SUM(Fasering!$D$5:$D$7)</f>
        <v>0</v>
      </c>
      <c r="U16" s="45">
        <f>$P16*SUM(Fasering!$D$5:$D$8)</f>
        <v>0</v>
      </c>
      <c r="V16" s="45">
        <f>$P16*SUM(Fasering!$D$5:$D$9)</f>
        <v>0</v>
      </c>
      <c r="W16" s="45">
        <f>$P16*SUM(Fasering!$D$5:$D$10)</f>
        <v>0</v>
      </c>
      <c r="X16" s="98">
        <f>$P16*SUM(Fasering!$D$5:$D$11)</f>
        <v>0</v>
      </c>
      <c r="Y16" s="129">
        <f>((B16&lt;19968.2*1.2434)*456.51+(B16&gt;19968.2*1.2434)*(B16&lt;20196.46*1.2434)*(20196.46-B16/1.2434+228.26)+(B16&gt;20196.46*1.2434)*(B16&lt;22659.62*1.2434)*228.26+(B16&gt;22659.62*1.2434)*(B16&lt;22887.88*1.2434)*(22887.88-B16/1.2434))/12*Inhoud!$C$4</f>
        <v>0</v>
      </c>
      <c r="Z16" s="131">
        <f t="shared" si="8"/>
        <v>0</v>
      </c>
      <c r="AA16" s="97">
        <f>$Y16*SUM(Fasering!$D$5)</f>
        <v>0</v>
      </c>
      <c r="AB16" s="45">
        <f>$Y16*SUM(Fasering!$D$5:$D$6)</f>
        <v>0</v>
      </c>
      <c r="AC16" s="45">
        <f>$Y16*SUM(Fasering!$D$5:$D$7)</f>
        <v>0</v>
      </c>
      <c r="AD16" s="45">
        <f>$Y16*SUM(Fasering!$D$5:$D$8)</f>
        <v>0</v>
      </c>
      <c r="AE16" s="45">
        <f>$Y16*SUM(Fasering!$D$5:$D$9)</f>
        <v>0</v>
      </c>
      <c r="AF16" s="45">
        <f>$Y16*SUM(Fasering!$D$5:$D$10)</f>
        <v>0</v>
      </c>
      <c r="AG16" s="98">
        <f>$Y16*SUM(Fasering!$D$5:$D$11)</f>
        <v>0</v>
      </c>
      <c r="AH16" s="5">
        <f>($AK$2+(I16+R16)*12*7.57%)*SUM(Fasering!$D$5)</f>
        <v>0</v>
      </c>
      <c r="AI16" s="9">
        <f>($AK$2+(J16+S16)*12*7.57%)*SUM(Fasering!$D$5:$D$6)</f>
        <v>530.86941300022693</v>
      </c>
      <c r="AJ16" s="9">
        <f>($AK$2+(K16+T16)*12*7.57%)*SUM(Fasering!$D$5:$D$7)</f>
        <v>896.79942090642396</v>
      </c>
      <c r="AK16" s="9">
        <f>($AK$2+(L16+U16)*12*7.57%)*SUM(Fasering!$D$5:$D$8)</f>
        <v>1307.4542091299418</v>
      </c>
      <c r="AL16" s="9">
        <f>($AK$2+(M16+V16)*12*7.57%)*SUM(Fasering!$D$5:$D$9)</f>
        <v>1762.8337776707806</v>
      </c>
      <c r="AM16" s="9">
        <f>($AK$2+(N16+W16)*12*7.57%)*SUM(Fasering!$D$5:$D$10)</f>
        <v>2261.7637280843455</v>
      </c>
      <c r="AN16" s="86">
        <f>($AK$2+(O16+X16)*12*7.57%)*SUM(Fasering!$D$5:$D$11)</f>
        <v>2806.4923154208004</v>
      </c>
      <c r="AO16" s="5">
        <f>($AK$2+(I16+AA16)*12*7.57%)*SUM(Fasering!$D$5)</f>
        <v>0</v>
      </c>
      <c r="AP16" s="9">
        <f>($AK$2+(J16+AB16)*12*7.57%)*SUM(Fasering!$D$5:$D$6)</f>
        <v>530.86941300022693</v>
      </c>
      <c r="AQ16" s="9">
        <f>($AK$2+(K16+AC16)*12*7.57%)*SUM(Fasering!$D$5:$D$7)</f>
        <v>896.79942090642396</v>
      </c>
      <c r="AR16" s="9">
        <f>($AK$2+(L16+AD16)*12*7.57%)*SUM(Fasering!$D$5:$D$8)</f>
        <v>1307.4542091299418</v>
      </c>
      <c r="AS16" s="9">
        <f>($AK$2+(M16+AE16)*12*7.57%)*SUM(Fasering!$D$5:$D$9)</f>
        <v>1762.8337776707806</v>
      </c>
      <c r="AT16" s="9">
        <f>($AK$2+(N16+AF16)*12*7.57%)*SUM(Fasering!$D$5:$D$10)</f>
        <v>2261.7637280843455</v>
      </c>
      <c r="AU16" s="86">
        <f>($AK$2+(O16+AG16)*12*7.57%)*SUM(Fasering!$D$5:$D$11)</f>
        <v>2806.4923154208004</v>
      </c>
    </row>
    <row r="17" spans="1:47" x14ac:dyDescent="0.3">
      <c r="A17" s="32">
        <f t="shared" si="6"/>
        <v>9</v>
      </c>
      <c r="B17" s="129">
        <v>33421.08</v>
      </c>
      <c r="C17" s="130"/>
      <c r="D17" s="129">
        <f t="shared" si="0"/>
        <v>36174.976992000004</v>
      </c>
      <c r="E17" s="131">
        <f t="shared" si="1"/>
        <v>896.7542555137718</v>
      </c>
      <c r="F17" s="129">
        <f t="shared" si="2"/>
        <v>3014.5814160000004</v>
      </c>
      <c r="G17" s="131">
        <f t="shared" si="3"/>
        <v>74.729521292814326</v>
      </c>
      <c r="H17" s="45">
        <f>'L4'!$H$10</f>
        <v>1707.89</v>
      </c>
      <c r="I17" s="45">
        <f>GEW!$E$12+($F17-GEW!$E$12)*SUM(Fasering!$D$5)</f>
        <v>1821.9627753333334</v>
      </c>
      <c r="J17" s="45">
        <f>GEW!$E$12+($F17-GEW!$E$12)*SUM(Fasering!$D$5:$D$6)</f>
        <v>2130.3306548422079</v>
      </c>
      <c r="K17" s="45">
        <f>GEW!$E$12+($F17-GEW!$E$12)*SUM(Fasering!$D$5:$D$7)</f>
        <v>2307.260355088602</v>
      </c>
      <c r="L17" s="45">
        <f>GEW!$E$12+($F17-GEW!$E$12)*SUM(Fasering!$D$5:$D$8)</f>
        <v>2484.1900553349956</v>
      </c>
      <c r="M17" s="45">
        <f>GEW!$E$12+($F17-GEW!$E$12)*SUM(Fasering!$D$5:$D$9)</f>
        <v>2661.1197555813892</v>
      </c>
      <c r="N17" s="45">
        <f>GEW!$E$12+($F17-GEW!$E$12)*SUM(Fasering!$D$5:$D$10)</f>
        <v>2837.6517157536068</v>
      </c>
      <c r="O17" s="98">
        <f>GEW!$E$12+($F17-GEW!$E$12)*SUM(Fasering!$D$5:$D$11)</f>
        <v>3014.5814160000004</v>
      </c>
      <c r="P17" s="129">
        <f>((B17&lt;19968.2*1.2434)*913.03+(B17&gt;19968.2*1.2434)*(B17&lt;20424.71*1.2434)*(20424.71-B17/1.2434+456.51)+(B17&gt;20424.71*1.2434)*(B17&lt;22659.62*1.2434)*456.51+(B17&gt;22659.62*1.2434)*(B17&lt;23116.13*1.2434)*(23116.13-B17/1.2434))/12*Inhoud!$C$4</f>
        <v>0</v>
      </c>
      <c r="Q17" s="131">
        <f t="shared" si="7"/>
        <v>0</v>
      </c>
      <c r="R17" s="45">
        <f>$P17*SUM(Fasering!$D$5)</f>
        <v>0</v>
      </c>
      <c r="S17" s="45">
        <f>$P17*SUM(Fasering!$D$5:$D$6)</f>
        <v>0</v>
      </c>
      <c r="T17" s="45">
        <f>$P17*SUM(Fasering!$D$5:$D$7)</f>
        <v>0</v>
      </c>
      <c r="U17" s="45">
        <f>$P17*SUM(Fasering!$D$5:$D$8)</f>
        <v>0</v>
      </c>
      <c r="V17" s="45">
        <f>$P17*SUM(Fasering!$D$5:$D$9)</f>
        <v>0</v>
      </c>
      <c r="W17" s="45">
        <f>$P17*SUM(Fasering!$D$5:$D$10)</f>
        <v>0</v>
      </c>
      <c r="X17" s="98">
        <f>$P17*SUM(Fasering!$D$5:$D$11)</f>
        <v>0</v>
      </c>
      <c r="Y17" s="129">
        <f>((B17&lt;19968.2*1.2434)*456.51+(B17&gt;19968.2*1.2434)*(B17&lt;20196.46*1.2434)*(20196.46-B17/1.2434+228.26)+(B17&gt;20196.46*1.2434)*(B17&lt;22659.62*1.2434)*228.26+(B17&gt;22659.62*1.2434)*(B17&lt;22887.88*1.2434)*(22887.88-B17/1.2434))/12*Inhoud!$C$4</f>
        <v>0</v>
      </c>
      <c r="Z17" s="131">
        <f t="shared" si="8"/>
        <v>0</v>
      </c>
      <c r="AA17" s="97">
        <f>$Y17*SUM(Fasering!$D$5)</f>
        <v>0</v>
      </c>
      <c r="AB17" s="45">
        <f>$Y17*SUM(Fasering!$D$5:$D$6)</f>
        <v>0</v>
      </c>
      <c r="AC17" s="45">
        <f>$Y17*SUM(Fasering!$D$5:$D$7)</f>
        <v>0</v>
      </c>
      <c r="AD17" s="45">
        <f>$Y17*SUM(Fasering!$D$5:$D$8)</f>
        <v>0</v>
      </c>
      <c r="AE17" s="45">
        <f>$Y17*SUM(Fasering!$D$5:$D$9)</f>
        <v>0</v>
      </c>
      <c r="AF17" s="45">
        <f>$Y17*SUM(Fasering!$D$5:$D$10)</f>
        <v>0</v>
      </c>
      <c r="AG17" s="98">
        <f>$Y17*SUM(Fasering!$D$5:$D$11)</f>
        <v>0</v>
      </c>
      <c r="AH17" s="5">
        <f>($AK$2+(I17+R17)*12*7.57%)*SUM(Fasering!$D$5)</f>
        <v>0</v>
      </c>
      <c r="AI17" s="9">
        <f>($AK$2+(J17+S17)*12*7.57%)*SUM(Fasering!$D$5:$D$6)</f>
        <v>535.36966554822061</v>
      </c>
      <c r="AJ17" s="9">
        <f>($AK$2+(K17+T17)*12*7.57%)*SUM(Fasering!$D$5:$D$7)</f>
        <v>907.94531388271116</v>
      </c>
      <c r="AK17" s="9">
        <f>($AK$2+(L17+U17)*12*7.57%)*SUM(Fasering!$D$5:$D$8)</f>
        <v>1328.208731928097</v>
      </c>
      <c r="AL17" s="9">
        <f>($AK$2+(M17+V17)*12*7.57%)*SUM(Fasering!$D$5:$D$9)</f>
        <v>1796.159919684379</v>
      </c>
      <c r="AM17" s="9">
        <f>($AK$2+(N17+W17)*12*7.57%)*SUM(Fasering!$D$5:$D$10)</f>
        <v>2310.5862337908115</v>
      </c>
      <c r="AN17" s="86">
        <f>($AK$2+(O17+X17)*12*7.57%)*SUM(Fasering!$D$5:$D$11)</f>
        <v>2873.8057582944007</v>
      </c>
      <c r="AO17" s="5">
        <f>($AK$2+(I17+AA17)*12*7.57%)*SUM(Fasering!$D$5)</f>
        <v>0</v>
      </c>
      <c r="AP17" s="9">
        <f>($AK$2+(J17+AB17)*12*7.57%)*SUM(Fasering!$D$5:$D$6)</f>
        <v>535.36966554822061</v>
      </c>
      <c r="AQ17" s="9">
        <f>($AK$2+(K17+AC17)*12*7.57%)*SUM(Fasering!$D$5:$D$7)</f>
        <v>907.94531388271116</v>
      </c>
      <c r="AR17" s="9">
        <f>($AK$2+(L17+AD17)*12*7.57%)*SUM(Fasering!$D$5:$D$8)</f>
        <v>1328.208731928097</v>
      </c>
      <c r="AS17" s="9">
        <f>($AK$2+(M17+AE17)*12*7.57%)*SUM(Fasering!$D$5:$D$9)</f>
        <v>1796.159919684379</v>
      </c>
      <c r="AT17" s="9">
        <f>($AK$2+(N17+AF17)*12*7.57%)*SUM(Fasering!$D$5:$D$10)</f>
        <v>2310.5862337908115</v>
      </c>
      <c r="AU17" s="86">
        <f>($AK$2+(O17+AG17)*12*7.57%)*SUM(Fasering!$D$5:$D$11)</f>
        <v>2873.8057582944007</v>
      </c>
    </row>
    <row r="18" spans="1:47" x14ac:dyDescent="0.3">
      <c r="A18" s="32">
        <f t="shared" si="6"/>
        <v>10</v>
      </c>
      <c r="B18" s="129">
        <v>33860.520000000004</v>
      </c>
      <c r="C18" s="130"/>
      <c r="D18" s="129">
        <f t="shared" si="0"/>
        <v>36650.626848000007</v>
      </c>
      <c r="E18" s="131">
        <f t="shared" si="1"/>
        <v>908.54530744994429</v>
      </c>
      <c r="F18" s="129">
        <f t="shared" si="2"/>
        <v>3054.2189040000007</v>
      </c>
      <c r="G18" s="131">
        <f t="shared" si="3"/>
        <v>75.712108954162034</v>
      </c>
      <c r="H18" s="45">
        <f>'L4'!$H$10</f>
        <v>1707.89</v>
      </c>
      <c r="I18" s="45">
        <f>GEW!$E$12+($F18-GEW!$E$12)*SUM(Fasering!$D$5)</f>
        <v>1821.9627753333334</v>
      </c>
      <c r="J18" s="45">
        <f>GEW!$E$12+($F18-GEW!$E$12)*SUM(Fasering!$D$5:$D$6)</f>
        <v>2140.579470102035</v>
      </c>
      <c r="K18" s="45">
        <f>GEW!$E$12+($F18-GEW!$E$12)*SUM(Fasering!$D$5:$D$7)</f>
        <v>2323.3895487285954</v>
      </c>
      <c r="L18" s="45">
        <f>GEW!$E$12+($F18-GEW!$E$12)*SUM(Fasering!$D$5:$D$8)</f>
        <v>2506.1996273551558</v>
      </c>
      <c r="M18" s="45">
        <f>GEW!$E$12+($F18-GEW!$E$12)*SUM(Fasering!$D$5:$D$9)</f>
        <v>2689.0097059817163</v>
      </c>
      <c r="N18" s="45">
        <f>GEW!$E$12+($F18-GEW!$E$12)*SUM(Fasering!$D$5:$D$10)</f>
        <v>2871.4088253734403</v>
      </c>
      <c r="O18" s="98">
        <f>GEW!$E$12+($F18-GEW!$E$12)*SUM(Fasering!$D$5:$D$11)</f>
        <v>3054.2189040000007</v>
      </c>
      <c r="P18" s="129">
        <f>((B18&lt;19968.2*1.2434)*913.03+(B18&gt;19968.2*1.2434)*(B18&lt;20424.71*1.2434)*(20424.71-B18/1.2434+456.51)+(B18&gt;20424.71*1.2434)*(B18&lt;22659.62*1.2434)*456.51+(B18&gt;22659.62*1.2434)*(B18&lt;23116.13*1.2434)*(23116.13-B18/1.2434))/12*Inhoud!$C$4</f>
        <v>0</v>
      </c>
      <c r="Q18" s="131">
        <f t="shared" si="7"/>
        <v>0</v>
      </c>
      <c r="R18" s="45">
        <f>$P18*SUM(Fasering!$D$5)</f>
        <v>0</v>
      </c>
      <c r="S18" s="45">
        <f>$P18*SUM(Fasering!$D$5:$D$6)</f>
        <v>0</v>
      </c>
      <c r="T18" s="45">
        <f>$P18*SUM(Fasering!$D$5:$D$7)</f>
        <v>0</v>
      </c>
      <c r="U18" s="45">
        <f>$P18*SUM(Fasering!$D$5:$D$8)</f>
        <v>0</v>
      </c>
      <c r="V18" s="45">
        <f>$P18*SUM(Fasering!$D$5:$D$9)</f>
        <v>0</v>
      </c>
      <c r="W18" s="45">
        <f>$P18*SUM(Fasering!$D$5:$D$10)</f>
        <v>0</v>
      </c>
      <c r="X18" s="98">
        <f>$P18*SUM(Fasering!$D$5:$D$11)</f>
        <v>0</v>
      </c>
      <c r="Y18" s="129">
        <f>((B18&lt;19968.2*1.2434)*456.51+(B18&gt;19968.2*1.2434)*(B18&lt;20196.46*1.2434)*(20196.46-B18/1.2434+228.26)+(B18&gt;20196.46*1.2434)*(B18&lt;22659.62*1.2434)*228.26+(B18&gt;22659.62*1.2434)*(B18&lt;22887.88*1.2434)*(22887.88-B18/1.2434))/12*Inhoud!$C$4</f>
        <v>0</v>
      </c>
      <c r="Z18" s="131">
        <f t="shared" si="8"/>
        <v>0</v>
      </c>
      <c r="AA18" s="97">
        <f>$Y18*SUM(Fasering!$D$5)</f>
        <v>0</v>
      </c>
      <c r="AB18" s="45">
        <f>$Y18*SUM(Fasering!$D$5:$D$6)</f>
        <v>0</v>
      </c>
      <c r="AC18" s="45">
        <f>$Y18*SUM(Fasering!$D$5:$D$7)</f>
        <v>0</v>
      </c>
      <c r="AD18" s="45">
        <f>$Y18*SUM(Fasering!$D$5:$D$8)</f>
        <v>0</v>
      </c>
      <c r="AE18" s="45">
        <f>$Y18*SUM(Fasering!$D$5:$D$9)</f>
        <v>0</v>
      </c>
      <c r="AF18" s="45">
        <f>$Y18*SUM(Fasering!$D$5:$D$10)</f>
        <v>0</v>
      </c>
      <c r="AG18" s="98">
        <f>$Y18*SUM(Fasering!$D$5:$D$11)</f>
        <v>0</v>
      </c>
      <c r="AH18" s="5">
        <f>($AK$2+(I18+R18)*12*7.57%)*SUM(Fasering!$D$5)</f>
        <v>0</v>
      </c>
      <c r="AI18" s="9">
        <f>($AK$2+(J18+S18)*12*7.57%)*SUM(Fasering!$D$5:$D$6)</f>
        <v>537.77689967482809</v>
      </c>
      <c r="AJ18" s="9">
        <f>($AK$2+(K18+T18)*12*7.57%)*SUM(Fasering!$D$5:$D$7)</f>
        <v>913.90737349111942</v>
      </c>
      <c r="AK18" s="9">
        <f>($AK$2+(L18+U18)*12*7.57%)*SUM(Fasering!$D$5:$D$8)</f>
        <v>1339.3105523322522</v>
      </c>
      <c r="AL18" s="9">
        <f>($AK$2+(M18+V18)*12*7.57%)*SUM(Fasering!$D$5:$D$9)</f>
        <v>1813.9864361982261</v>
      </c>
      <c r="AM18" s="9">
        <f>($AK$2+(N18+W18)*12*7.57%)*SUM(Fasering!$D$5:$D$10)</f>
        <v>2336.7019241058979</v>
      </c>
      <c r="AN18" s="86">
        <f>($AK$2+(O18+X18)*12*7.57%)*SUM(Fasering!$D$5:$D$11)</f>
        <v>2909.8124523936008</v>
      </c>
      <c r="AO18" s="5">
        <f>($AK$2+(I18+AA18)*12*7.57%)*SUM(Fasering!$D$5)</f>
        <v>0</v>
      </c>
      <c r="AP18" s="9">
        <f>($AK$2+(J18+AB18)*12*7.57%)*SUM(Fasering!$D$5:$D$6)</f>
        <v>537.77689967482809</v>
      </c>
      <c r="AQ18" s="9">
        <f>($AK$2+(K18+AC18)*12*7.57%)*SUM(Fasering!$D$5:$D$7)</f>
        <v>913.90737349111942</v>
      </c>
      <c r="AR18" s="9">
        <f>($AK$2+(L18+AD18)*12*7.57%)*SUM(Fasering!$D$5:$D$8)</f>
        <v>1339.3105523322522</v>
      </c>
      <c r="AS18" s="9">
        <f>($AK$2+(M18+AE18)*12*7.57%)*SUM(Fasering!$D$5:$D$9)</f>
        <v>1813.9864361982261</v>
      </c>
      <c r="AT18" s="9">
        <f>($AK$2+(N18+AF18)*12*7.57%)*SUM(Fasering!$D$5:$D$10)</f>
        <v>2336.7019241058979</v>
      </c>
      <c r="AU18" s="86">
        <f>($AK$2+(O18+AG18)*12*7.57%)*SUM(Fasering!$D$5:$D$11)</f>
        <v>2909.8124523936008</v>
      </c>
    </row>
    <row r="19" spans="1:47" x14ac:dyDescent="0.3">
      <c r="A19" s="32">
        <f t="shared" si="6"/>
        <v>11</v>
      </c>
      <c r="B19" s="129">
        <v>34242.120000000003</v>
      </c>
      <c r="C19" s="130"/>
      <c r="D19" s="129">
        <f t="shared" si="0"/>
        <v>37063.670688000006</v>
      </c>
      <c r="E19" s="131">
        <f t="shared" si="1"/>
        <v>918.78439678829159</v>
      </c>
      <c r="F19" s="129">
        <f t="shared" si="2"/>
        <v>3088.6392240000005</v>
      </c>
      <c r="G19" s="131">
        <f t="shared" si="3"/>
        <v>76.565366399024299</v>
      </c>
      <c r="H19" s="45">
        <f>'L4'!$H$10</f>
        <v>1707.89</v>
      </c>
      <c r="I19" s="45">
        <f>GEW!$E$12+($F19-GEW!$E$12)*SUM(Fasering!$D$5)</f>
        <v>1821.9627753333334</v>
      </c>
      <c r="J19" s="45">
        <f>GEW!$E$12+($F19-GEW!$E$12)*SUM(Fasering!$D$5:$D$6)</f>
        <v>2149.4793151392414</v>
      </c>
      <c r="K19" s="45">
        <f>GEW!$E$12+($F19-GEW!$E$12)*SUM(Fasering!$D$5:$D$7)</f>
        <v>2337.3957846038493</v>
      </c>
      <c r="L19" s="45">
        <f>GEW!$E$12+($F19-GEW!$E$12)*SUM(Fasering!$D$5:$D$8)</f>
        <v>2525.3122540684572</v>
      </c>
      <c r="M19" s="45">
        <f>GEW!$E$12+($F19-GEW!$E$12)*SUM(Fasering!$D$5:$D$9)</f>
        <v>2713.228723533065</v>
      </c>
      <c r="N19" s="45">
        <f>GEW!$E$12+($F19-GEW!$E$12)*SUM(Fasering!$D$5:$D$10)</f>
        <v>2900.7227545353926</v>
      </c>
      <c r="O19" s="98">
        <f>GEW!$E$12+($F19-GEW!$E$12)*SUM(Fasering!$D$5:$D$11)</f>
        <v>3088.6392240000005</v>
      </c>
      <c r="P19" s="129">
        <f>((B19&lt;19968.2*1.2434)*913.03+(B19&gt;19968.2*1.2434)*(B19&lt;20424.71*1.2434)*(20424.71-B19/1.2434+456.51)+(B19&gt;20424.71*1.2434)*(B19&lt;22659.62*1.2434)*456.51+(B19&gt;22659.62*1.2434)*(B19&lt;23116.13*1.2434)*(23116.13-B19/1.2434))/12*Inhoud!$C$4</f>
        <v>0</v>
      </c>
      <c r="Q19" s="131">
        <f t="shared" si="7"/>
        <v>0</v>
      </c>
      <c r="R19" s="45">
        <f>$P19*SUM(Fasering!$D$5)</f>
        <v>0</v>
      </c>
      <c r="S19" s="45">
        <f>$P19*SUM(Fasering!$D$5:$D$6)</f>
        <v>0</v>
      </c>
      <c r="T19" s="45">
        <f>$P19*SUM(Fasering!$D$5:$D$7)</f>
        <v>0</v>
      </c>
      <c r="U19" s="45">
        <f>$P19*SUM(Fasering!$D$5:$D$8)</f>
        <v>0</v>
      </c>
      <c r="V19" s="45">
        <f>$P19*SUM(Fasering!$D$5:$D$9)</f>
        <v>0</v>
      </c>
      <c r="W19" s="45">
        <f>$P19*SUM(Fasering!$D$5:$D$10)</f>
        <v>0</v>
      </c>
      <c r="X19" s="98">
        <f>$P19*SUM(Fasering!$D$5:$D$11)</f>
        <v>0</v>
      </c>
      <c r="Y19" s="129">
        <f>((B19&lt;19968.2*1.2434)*456.51+(B19&gt;19968.2*1.2434)*(B19&lt;20196.46*1.2434)*(20196.46-B19/1.2434+228.26)+(B19&gt;20196.46*1.2434)*(B19&lt;22659.62*1.2434)*228.26+(B19&gt;22659.62*1.2434)*(B19&lt;22887.88*1.2434)*(22887.88-B19/1.2434))/12*Inhoud!$C$4</f>
        <v>0</v>
      </c>
      <c r="Z19" s="131">
        <f t="shared" si="8"/>
        <v>0</v>
      </c>
      <c r="AA19" s="97">
        <f>$Y19*SUM(Fasering!$D$5)</f>
        <v>0</v>
      </c>
      <c r="AB19" s="45">
        <f>$Y19*SUM(Fasering!$D$5:$D$6)</f>
        <v>0</v>
      </c>
      <c r="AC19" s="45">
        <f>$Y19*SUM(Fasering!$D$5:$D$7)</f>
        <v>0</v>
      </c>
      <c r="AD19" s="45">
        <f>$Y19*SUM(Fasering!$D$5:$D$8)</f>
        <v>0</v>
      </c>
      <c r="AE19" s="45">
        <f>$Y19*SUM(Fasering!$D$5:$D$9)</f>
        <v>0</v>
      </c>
      <c r="AF19" s="45">
        <f>$Y19*SUM(Fasering!$D$5:$D$10)</f>
        <v>0</v>
      </c>
      <c r="AG19" s="98">
        <f>$Y19*SUM(Fasering!$D$5:$D$11)</f>
        <v>0</v>
      </c>
      <c r="AH19" s="5">
        <f>($AK$2+(I19+R19)*12*7.57%)*SUM(Fasering!$D$5)</f>
        <v>0</v>
      </c>
      <c r="AI19" s="9">
        <f>($AK$2+(J19+S19)*12*7.57%)*SUM(Fasering!$D$5:$D$6)</f>
        <v>539.86728867608724</v>
      </c>
      <c r="AJ19" s="9">
        <f>($AK$2+(K19+T19)*12*7.57%)*SUM(Fasering!$D$5:$D$7)</f>
        <v>919.08469450552082</v>
      </c>
      <c r="AK19" s="9">
        <f>($AK$2+(L19+U19)*12*7.57%)*SUM(Fasering!$D$5:$D$8)</f>
        <v>1348.9511282157071</v>
      </c>
      <c r="AL19" s="9">
        <f>($AK$2+(M19+V19)*12*7.57%)*SUM(Fasering!$D$5:$D$9)</f>
        <v>1829.4665898066462</v>
      </c>
      <c r="AM19" s="9">
        <f>($AK$2+(N19+W19)*12*7.57%)*SUM(Fasering!$D$5:$D$10)</f>
        <v>2359.3802133472886</v>
      </c>
      <c r="AN19" s="86">
        <f>($AK$2+(O19+X19)*12*7.57%)*SUM(Fasering!$D$5:$D$11)</f>
        <v>2941.0798710816007</v>
      </c>
      <c r="AO19" s="5">
        <f>($AK$2+(I19+AA19)*12*7.57%)*SUM(Fasering!$D$5)</f>
        <v>0</v>
      </c>
      <c r="AP19" s="9">
        <f>($AK$2+(J19+AB19)*12*7.57%)*SUM(Fasering!$D$5:$D$6)</f>
        <v>539.86728867608724</v>
      </c>
      <c r="AQ19" s="9">
        <f>($AK$2+(K19+AC19)*12*7.57%)*SUM(Fasering!$D$5:$D$7)</f>
        <v>919.08469450552082</v>
      </c>
      <c r="AR19" s="9">
        <f>($AK$2+(L19+AD19)*12*7.57%)*SUM(Fasering!$D$5:$D$8)</f>
        <v>1348.9511282157071</v>
      </c>
      <c r="AS19" s="9">
        <f>($AK$2+(M19+AE19)*12*7.57%)*SUM(Fasering!$D$5:$D$9)</f>
        <v>1829.4665898066462</v>
      </c>
      <c r="AT19" s="9">
        <f>($AK$2+(N19+AF19)*12*7.57%)*SUM(Fasering!$D$5:$D$10)</f>
        <v>2359.3802133472886</v>
      </c>
      <c r="AU19" s="86">
        <f>($AK$2+(O19+AG19)*12*7.57%)*SUM(Fasering!$D$5:$D$11)</f>
        <v>2941.0798710816007</v>
      </c>
    </row>
    <row r="20" spans="1:47" x14ac:dyDescent="0.3">
      <c r="A20" s="32">
        <f t="shared" si="6"/>
        <v>12</v>
      </c>
      <c r="B20" s="129">
        <v>35278.080000000002</v>
      </c>
      <c r="C20" s="130"/>
      <c r="D20" s="129">
        <f t="shared" si="0"/>
        <v>38184.993792000001</v>
      </c>
      <c r="E20" s="131">
        <f t="shared" si="1"/>
        <v>946.58127045431445</v>
      </c>
      <c r="F20" s="129">
        <f t="shared" si="2"/>
        <v>3182.0828160000001</v>
      </c>
      <c r="G20" s="131">
        <f t="shared" si="3"/>
        <v>78.881772537859547</v>
      </c>
      <c r="H20" s="45">
        <f>'L4'!$H$10</f>
        <v>1707.89</v>
      </c>
      <c r="I20" s="45">
        <f>GEW!$E$12+($F20-GEW!$E$12)*SUM(Fasering!$D$5)</f>
        <v>1821.9627753333334</v>
      </c>
      <c r="J20" s="45">
        <f>GEW!$E$12+($F20-GEW!$E$12)*SUM(Fasering!$D$5:$D$6)</f>
        <v>2173.6404353298703</v>
      </c>
      <c r="K20" s="45">
        <f>GEW!$E$12+($F20-GEW!$E$12)*SUM(Fasering!$D$5:$D$7)</f>
        <v>2375.4196318714799</v>
      </c>
      <c r="L20" s="45">
        <f>GEW!$E$12+($F20-GEW!$E$12)*SUM(Fasering!$D$5:$D$8)</f>
        <v>2577.1988284130889</v>
      </c>
      <c r="M20" s="45">
        <f>GEW!$E$12+($F20-GEW!$E$12)*SUM(Fasering!$D$5:$D$9)</f>
        <v>2778.9780249546984</v>
      </c>
      <c r="N20" s="45">
        <f>GEW!$E$12+($F20-GEW!$E$12)*SUM(Fasering!$D$5:$D$10)</f>
        <v>2980.303619458391</v>
      </c>
      <c r="O20" s="98">
        <f>GEW!$E$12+($F20-GEW!$E$12)*SUM(Fasering!$D$5:$D$11)</f>
        <v>3182.0828160000001</v>
      </c>
      <c r="P20" s="129">
        <f>((B20&lt;19968.2*1.2434)*913.03+(B20&gt;19968.2*1.2434)*(B20&lt;20424.71*1.2434)*(20424.71-B20/1.2434+456.51)+(B20&gt;20424.71*1.2434)*(B20&lt;22659.62*1.2434)*456.51+(B20&gt;22659.62*1.2434)*(B20&lt;23116.13*1.2434)*(23116.13-B20/1.2434))/12*Inhoud!$C$4</f>
        <v>0</v>
      </c>
      <c r="Q20" s="131">
        <f t="shared" si="7"/>
        <v>0</v>
      </c>
      <c r="R20" s="45">
        <f>$P20*SUM(Fasering!$D$5)</f>
        <v>0</v>
      </c>
      <c r="S20" s="45">
        <f>$P20*SUM(Fasering!$D$5:$D$6)</f>
        <v>0</v>
      </c>
      <c r="T20" s="45">
        <f>$P20*SUM(Fasering!$D$5:$D$7)</f>
        <v>0</v>
      </c>
      <c r="U20" s="45">
        <f>$P20*SUM(Fasering!$D$5:$D$8)</f>
        <v>0</v>
      </c>
      <c r="V20" s="45">
        <f>$P20*SUM(Fasering!$D$5:$D$9)</f>
        <v>0</v>
      </c>
      <c r="W20" s="45">
        <f>$P20*SUM(Fasering!$D$5:$D$10)</f>
        <v>0</v>
      </c>
      <c r="X20" s="98">
        <f>$P20*SUM(Fasering!$D$5:$D$11)</f>
        <v>0</v>
      </c>
      <c r="Y20" s="129">
        <f>((B20&lt;19968.2*1.2434)*456.51+(B20&gt;19968.2*1.2434)*(B20&lt;20196.46*1.2434)*(20196.46-B20/1.2434+228.26)+(B20&gt;20196.46*1.2434)*(B20&lt;22659.62*1.2434)*228.26+(B20&gt;22659.62*1.2434)*(B20&lt;22887.88*1.2434)*(22887.88-B20/1.2434))/12*Inhoud!$C$4</f>
        <v>0</v>
      </c>
      <c r="Z20" s="131">
        <f t="shared" si="8"/>
        <v>0</v>
      </c>
      <c r="AA20" s="97">
        <f>$Y20*SUM(Fasering!$D$5)</f>
        <v>0</v>
      </c>
      <c r="AB20" s="45">
        <f>$Y20*SUM(Fasering!$D$5:$D$6)</f>
        <v>0</v>
      </c>
      <c r="AC20" s="45">
        <f>$Y20*SUM(Fasering!$D$5:$D$7)</f>
        <v>0</v>
      </c>
      <c r="AD20" s="45">
        <f>$Y20*SUM(Fasering!$D$5:$D$8)</f>
        <v>0</v>
      </c>
      <c r="AE20" s="45">
        <f>$Y20*SUM(Fasering!$D$5:$D$9)</f>
        <v>0</v>
      </c>
      <c r="AF20" s="45">
        <f>$Y20*SUM(Fasering!$D$5:$D$10)</f>
        <v>0</v>
      </c>
      <c r="AG20" s="98">
        <f>$Y20*SUM(Fasering!$D$5:$D$11)</f>
        <v>0</v>
      </c>
      <c r="AH20" s="5">
        <f>($AK$2+(I20+R20)*12*7.57%)*SUM(Fasering!$D$5)</f>
        <v>0</v>
      </c>
      <c r="AI20" s="9">
        <f>($AK$2+(J20+S20)*12*7.57%)*SUM(Fasering!$D$5:$D$6)</f>
        <v>545.54223466598341</v>
      </c>
      <c r="AJ20" s="9">
        <f>($AK$2+(K20+T20)*12*7.57%)*SUM(Fasering!$D$5:$D$7)</f>
        <v>933.13998139776243</v>
      </c>
      <c r="AK20" s="9">
        <f>($AK$2+(L20+U20)*12*7.57%)*SUM(Fasering!$D$5:$D$8)</f>
        <v>1375.1231695999422</v>
      </c>
      <c r="AL20" s="9">
        <f>($AK$2+(M20+V20)*12*7.57%)*SUM(Fasering!$D$5:$D$9)</f>
        <v>1871.4917992725234</v>
      </c>
      <c r="AM20" s="9">
        <f>($AK$2+(N20+W20)*12*7.57%)*SUM(Fasering!$D$5:$D$10)</f>
        <v>2420.9467765614168</v>
      </c>
      <c r="AN20" s="86">
        <f>($AK$2+(O20+X20)*12*7.57%)*SUM(Fasering!$D$5:$D$11)</f>
        <v>3025.9640300544002</v>
      </c>
      <c r="AO20" s="5">
        <f>($AK$2+(I20+AA20)*12*7.57%)*SUM(Fasering!$D$5)</f>
        <v>0</v>
      </c>
      <c r="AP20" s="9">
        <f>($AK$2+(J20+AB20)*12*7.57%)*SUM(Fasering!$D$5:$D$6)</f>
        <v>545.54223466598341</v>
      </c>
      <c r="AQ20" s="9">
        <f>($AK$2+(K20+AC20)*12*7.57%)*SUM(Fasering!$D$5:$D$7)</f>
        <v>933.13998139776243</v>
      </c>
      <c r="AR20" s="9">
        <f>($AK$2+(L20+AD20)*12*7.57%)*SUM(Fasering!$D$5:$D$8)</f>
        <v>1375.1231695999422</v>
      </c>
      <c r="AS20" s="9">
        <f>($AK$2+(M20+AE20)*12*7.57%)*SUM(Fasering!$D$5:$D$9)</f>
        <v>1871.4917992725234</v>
      </c>
      <c r="AT20" s="9">
        <f>($AK$2+(N20+AF20)*12*7.57%)*SUM(Fasering!$D$5:$D$10)</f>
        <v>2420.9467765614168</v>
      </c>
      <c r="AU20" s="86">
        <f>($AK$2+(O20+AG20)*12*7.57%)*SUM(Fasering!$D$5:$D$11)</f>
        <v>3025.9640300544002</v>
      </c>
    </row>
    <row r="21" spans="1:47" x14ac:dyDescent="0.3">
      <c r="A21" s="32">
        <f t="shared" si="6"/>
        <v>13</v>
      </c>
      <c r="B21" s="129">
        <v>35288.159999999996</v>
      </c>
      <c r="C21" s="130"/>
      <c r="D21" s="129">
        <f t="shared" si="0"/>
        <v>38195.904383999994</v>
      </c>
      <c r="E21" s="131">
        <f t="shared" si="1"/>
        <v>946.85173696513857</v>
      </c>
      <c r="F21" s="129">
        <f t="shared" si="2"/>
        <v>3182.9920320000001</v>
      </c>
      <c r="G21" s="131">
        <f t="shared" si="3"/>
        <v>78.904311413761562</v>
      </c>
      <c r="H21" s="45">
        <f>'L4'!$H$10</f>
        <v>1707.89</v>
      </c>
      <c r="I21" s="45">
        <f>GEW!$E$12+($F21-GEW!$E$12)*SUM(Fasering!$D$5)</f>
        <v>1821.9627753333334</v>
      </c>
      <c r="J21" s="45">
        <f>GEW!$E$12+($F21-GEW!$E$12)*SUM(Fasering!$D$5:$D$6)</f>
        <v>2173.8755255761362</v>
      </c>
      <c r="K21" s="45">
        <f>GEW!$E$12+($F21-GEW!$E$12)*SUM(Fasering!$D$5:$D$7)</f>
        <v>2375.7896079134675</v>
      </c>
      <c r="L21" s="45">
        <f>GEW!$E$12+($F21-GEW!$E$12)*SUM(Fasering!$D$5:$D$8)</f>
        <v>2577.7036902507989</v>
      </c>
      <c r="M21" s="45">
        <f>GEW!$E$12+($F21-GEW!$E$12)*SUM(Fasering!$D$5:$D$9)</f>
        <v>2779.6177725881298</v>
      </c>
      <c r="N21" s="45">
        <f>GEW!$E$12+($F21-GEW!$E$12)*SUM(Fasering!$D$5:$D$10)</f>
        <v>2981.0779496626692</v>
      </c>
      <c r="O21" s="98">
        <f>GEW!$E$12+($F21-GEW!$E$12)*SUM(Fasering!$D$5:$D$11)</f>
        <v>3182.9920320000001</v>
      </c>
      <c r="P21" s="129">
        <f>((B21&lt;19968.2*1.2434)*913.03+(B21&gt;19968.2*1.2434)*(B21&lt;20424.71*1.2434)*(20424.71-B21/1.2434+456.51)+(B21&gt;20424.71*1.2434)*(B21&lt;22659.62*1.2434)*456.51+(B21&gt;22659.62*1.2434)*(B21&lt;23116.13*1.2434)*(23116.13-B21/1.2434))/12*Inhoud!$C$4</f>
        <v>0</v>
      </c>
      <c r="Q21" s="131">
        <f t="shared" si="7"/>
        <v>0</v>
      </c>
      <c r="R21" s="45">
        <f>$P21*SUM(Fasering!$D$5)</f>
        <v>0</v>
      </c>
      <c r="S21" s="45">
        <f>$P21*SUM(Fasering!$D$5:$D$6)</f>
        <v>0</v>
      </c>
      <c r="T21" s="45">
        <f>$P21*SUM(Fasering!$D$5:$D$7)</f>
        <v>0</v>
      </c>
      <c r="U21" s="45">
        <f>$P21*SUM(Fasering!$D$5:$D$8)</f>
        <v>0</v>
      </c>
      <c r="V21" s="45">
        <f>$P21*SUM(Fasering!$D$5:$D$9)</f>
        <v>0</v>
      </c>
      <c r="W21" s="45">
        <f>$P21*SUM(Fasering!$D$5:$D$10)</f>
        <v>0</v>
      </c>
      <c r="X21" s="98">
        <f>$P21*SUM(Fasering!$D$5:$D$11)</f>
        <v>0</v>
      </c>
      <c r="Y21" s="129">
        <f>((B21&lt;19968.2*1.2434)*456.51+(B21&gt;19968.2*1.2434)*(B21&lt;20196.46*1.2434)*(20196.46-B21/1.2434+228.26)+(B21&gt;20196.46*1.2434)*(B21&lt;22659.62*1.2434)*228.26+(B21&gt;22659.62*1.2434)*(B21&lt;22887.88*1.2434)*(22887.88-B21/1.2434))/12*Inhoud!$C$4</f>
        <v>0</v>
      </c>
      <c r="Z21" s="131">
        <f t="shared" si="8"/>
        <v>0</v>
      </c>
      <c r="AA21" s="97">
        <f>$Y21*SUM(Fasering!$D$5)</f>
        <v>0</v>
      </c>
      <c r="AB21" s="45">
        <f>$Y21*SUM(Fasering!$D$5:$D$6)</f>
        <v>0</v>
      </c>
      <c r="AC21" s="45">
        <f>$Y21*SUM(Fasering!$D$5:$D$7)</f>
        <v>0</v>
      </c>
      <c r="AD21" s="45">
        <f>$Y21*SUM(Fasering!$D$5:$D$8)</f>
        <v>0</v>
      </c>
      <c r="AE21" s="45">
        <f>$Y21*SUM(Fasering!$D$5:$D$9)</f>
        <v>0</v>
      </c>
      <c r="AF21" s="45">
        <f>$Y21*SUM(Fasering!$D$5:$D$10)</f>
        <v>0</v>
      </c>
      <c r="AG21" s="98">
        <f>$Y21*SUM(Fasering!$D$5:$D$11)</f>
        <v>0</v>
      </c>
      <c r="AH21" s="5">
        <f>($AK$2+(I21+R21)*12*7.57%)*SUM(Fasering!$D$5)</f>
        <v>0</v>
      </c>
      <c r="AI21" s="9">
        <f>($AK$2+(J21+S21)*12*7.57%)*SUM(Fasering!$D$5:$D$6)</f>
        <v>545.59745248865829</v>
      </c>
      <c r="AJ21" s="9">
        <f>($AK$2+(K21+T21)*12*7.57%)*SUM(Fasering!$D$5:$D$7)</f>
        <v>933.27674082078431</v>
      </c>
      <c r="AK21" s="9">
        <f>($AK$2+(L21+U21)*12*7.57%)*SUM(Fasering!$D$5:$D$8)</f>
        <v>1375.3778263213919</v>
      </c>
      <c r="AL21" s="9">
        <f>($AK$2+(M21+V21)*12*7.57%)*SUM(Fasering!$D$5:$D$9)</f>
        <v>1871.9007089904812</v>
      </c>
      <c r="AM21" s="9">
        <f>($AK$2+(N21+W21)*12*7.57%)*SUM(Fasering!$D$5:$D$10)</f>
        <v>2421.5458257111891</v>
      </c>
      <c r="AN21" s="86">
        <f>($AK$2+(O21+X21)*12*7.57%)*SUM(Fasering!$D$5:$D$11)</f>
        <v>3026.7899618688002</v>
      </c>
      <c r="AO21" s="5">
        <f>($AK$2+(I21+AA21)*12*7.57%)*SUM(Fasering!$D$5)</f>
        <v>0</v>
      </c>
      <c r="AP21" s="9">
        <f>($AK$2+(J21+AB21)*12*7.57%)*SUM(Fasering!$D$5:$D$6)</f>
        <v>545.59745248865829</v>
      </c>
      <c r="AQ21" s="9">
        <f>($AK$2+(K21+AC21)*12*7.57%)*SUM(Fasering!$D$5:$D$7)</f>
        <v>933.27674082078431</v>
      </c>
      <c r="AR21" s="9">
        <f>($AK$2+(L21+AD21)*12*7.57%)*SUM(Fasering!$D$5:$D$8)</f>
        <v>1375.3778263213919</v>
      </c>
      <c r="AS21" s="9">
        <f>($AK$2+(M21+AE21)*12*7.57%)*SUM(Fasering!$D$5:$D$9)</f>
        <v>1871.9007089904812</v>
      </c>
      <c r="AT21" s="9">
        <f>($AK$2+(N21+AF21)*12*7.57%)*SUM(Fasering!$D$5:$D$10)</f>
        <v>2421.5458257111891</v>
      </c>
      <c r="AU21" s="86">
        <f>($AK$2+(O21+AG21)*12*7.57%)*SUM(Fasering!$D$5:$D$11)</f>
        <v>3026.7899618688002</v>
      </c>
    </row>
    <row r="22" spans="1:47" x14ac:dyDescent="0.3">
      <c r="A22" s="32">
        <f t="shared" si="6"/>
        <v>14</v>
      </c>
      <c r="B22" s="129">
        <v>36695.760000000002</v>
      </c>
      <c r="C22" s="130"/>
      <c r="D22" s="129">
        <f t="shared" si="0"/>
        <v>39719.490624000005</v>
      </c>
      <c r="E22" s="131">
        <f t="shared" si="1"/>
        <v>984.62045329809951</v>
      </c>
      <c r="F22" s="129">
        <f t="shared" si="2"/>
        <v>3309.9575520000003</v>
      </c>
      <c r="G22" s="131">
        <f t="shared" si="3"/>
        <v>82.051704441508292</v>
      </c>
      <c r="H22" s="45">
        <f>'L4'!$H$10</f>
        <v>1707.89</v>
      </c>
      <c r="I22" s="45">
        <f>GEW!$E$12+($F22-GEW!$E$12)*SUM(Fasering!$D$5)</f>
        <v>1821.9627753333334</v>
      </c>
      <c r="J22" s="45">
        <f>GEW!$E$12+($F22-GEW!$E$12)*SUM(Fasering!$D$5:$D$6)</f>
        <v>2206.704199251114</v>
      </c>
      <c r="K22" s="45">
        <f>GEW!$E$12+($F22-GEW!$E$12)*SUM(Fasering!$D$5:$D$7)</f>
        <v>2427.4541194910548</v>
      </c>
      <c r="L22" s="45">
        <f>GEW!$E$12+($F22-GEW!$E$12)*SUM(Fasering!$D$5:$D$8)</f>
        <v>2648.2040397309952</v>
      </c>
      <c r="M22" s="45">
        <f>GEW!$E$12+($F22-GEW!$E$12)*SUM(Fasering!$D$5:$D$9)</f>
        <v>2868.9539599709356</v>
      </c>
      <c r="N22" s="45">
        <f>GEW!$E$12+($F22-GEW!$E$12)*SUM(Fasering!$D$5:$D$10)</f>
        <v>3089.2076317600599</v>
      </c>
      <c r="O22" s="98">
        <f>GEW!$E$12+($F22-GEW!$E$12)*SUM(Fasering!$D$5:$D$11)</f>
        <v>3309.9575520000003</v>
      </c>
      <c r="P22" s="129">
        <f>((B22&lt;19968.2*1.2434)*913.03+(B22&gt;19968.2*1.2434)*(B22&lt;20424.71*1.2434)*(20424.71-B22/1.2434+456.51)+(B22&gt;20424.71*1.2434)*(B22&lt;22659.62*1.2434)*456.51+(B22&gt;22659.62*1.2434)*(B22&lt;23116.13*1.2434)*(23116.13-B22/1.2434))/12*Inhoud!$C$4</f>
        <v>0</v>
      </c>
      <c r="Q22" s="131">
        <f t="shared" si="7"/>
        <v>0</v>
      </c>
      <c r="R22" s="45">
        <f>$P22*SUM(Fasering!$D$5)</f>
        <v>0</v>
      </c>
      <c r="S22" s="45">
        <f>$P22*SUM(Fasering!$D$5:$D$6)</f>
        <v>0</v>
      </c>
      <c r="T22" s="45">
        <f>$P22*SUM(Fasering!$D$5:$D$7)</f>
        <v>0</v>
      </c>
      <c r="U22" s="45">
        <f>$P22*SUM(Fasering!$D$5:$D$8)</f>
        <v>0</v>
      </c>
      <c r="V22" s="45">
        <f>$P22*SUM(Fasering!$D$5:$D$9)</f>
        <v>0</v>
      </c>
      <c r="W22" s="45">
        <f>$P22*SUM(Fasering!$D$5:$D$10)</f>
        <v>0</v>
      </c>
      <c r="X22" s="98">
        <f>$P22*SUM(Fasering!$D$5:$D$11)</f>
        <v>0</v>
      </c>
      <c r="Y22" s="129">
        <f>((B22&lt;19968.2*1.2434)*456.51+(B22&gt;19968.2*1.2434)*(B22&lt;20196.46*1.2434)*(20196.46-B22/1.2434+228.26)+(B22&gt;20196.46*1.2434)*(B22&lt;22659.62*1.2434)*228.26+(B22&gt;22659.62*1.2434)*(B22&lt;22887.88*1.2434)*(22887.88-B22/1.2434))/12*Inhoud!$C$4</f>
        <v>0</v>
      </c>
      <c r="Z22" s="131">
        <f t="shared" si="8"/>
        <v>0</v>
      </c>
      <c r="AA22" s="97">
        <f>$Y22*SUM(Fasering!$D$5)</f>
        <v>0</v>
      </c>
      <c r="AB22" s="45">
        <f>$Y22*SUM(Fasering!$D$5:$D$6)</f>
        <v>0</v>
      </c>
      <c r="AC22" s="45">
        <f>$Y22*SUM(Fasering!$D$5:$D$7)</f>
        <v>0</v>
      </c>
      <c r="AD22" s="45">
        <f>$Y22*SUM(Fasering!$D$5:$D$8)</f>
        <v>0</v>
      </c>
      <c r="AE22" s="45">
        <f>$Y22*SUM(Fasering!$D$5:$D$9)</f>
        <v>0</v>
      </c>
      <c r="AF22" s="45">
        <f>$Y22*SUM(Fasering!$D$5:$D$10)</f>
        <v>0</v>
      </c>
      <c r="AG22" s="98">
        <f>$Y22*SUM(Fasering!$D$5:$D$11)</f>
        <v>0</v>
      </c>
      <c r="AH22" s="5">
        <f>($AK$2+(I22+R22)*12*7.57%)*SUM(Fasering!$D$5)</f>
        <v>0</v>
      </c>
      <c r="AI22" s="9">
        <f>($AK$2+(J22+S22)*12*7.57%)*SUM(Fasering!$D$5:$D$6)</f>
        <v>553.30822701217085</v>
      </c>
      <c r="AJ22" s="9">
        <f>($AK$2+(K22+T22)*12*7.57%)*SUM(Fasering!$D$5:$D$7)</f>
        <v>952.37421739277477</v>
      </c>
      <c r="AK22" s="9">
        <f>($AK$2+(L22+U22)*12*7.57%)*SUM(Fasering!$D$5:$D$8)</f>
        <v>1410.9388184952688</v>
      </c>
      <c r="AL22" s="9">
        <f>($AK$2+(M22+V22)*12*7.57%)*SUM(Fasering!$D$5:$D$9)</f>
        <v>1929.0020303196532</v>
      </c>
      <c r="AM22" s="9">
        <f>($AK$2+(N22+W22)*12*7.57%)*SUM(Fasering!$D$5:$D$10)</f>
        <v>2505.1987605544332</v>
      </c>
      <c r="AN22" s="86">
        <f>($AK$2+(O22+X22)*12*7.57%)*SUM(Fasering!$D$5:$D$11)</f>
        <v>3142.1254402368008</v>
      </c>
      <c r="AO22" s="5">
        <f>($AK$2+(I22+AA22)*12*7.57%)*SUM(Fasering!$D$5)</f>
        <v>0</v>
      </c>
      <c r="AP22" s="9">
        <f>($AK$2+(J22+AB22)*12*7.57%)*SUM(Fasering!$D$5:$D$6)</f>
        <v>553.30822701217085</v>
      </c>
      <c r="AQ22" s="9">
        <f>($AK$2+(K22+AC22)*12*7.57%)*SUM(Fasering!$D$5:$D$7)</f>
        <v>952.37421739277477</v>
      </c>
      <c r="AR22" s="9">
        <f>($AK$2+(L22+AD22)*12*7.57%)*SUM(Fasering!$D$5:$D$8)</f>
        <v>1410.9388184952688</v>
      </c>
      <c r="AS22" s="9">
        <f>($AK$2+(M22+AE22)*12*7.57%)*SUM(Fasering!$D$5:$D$9)</f>
        <v>1929.0020303196532</v>
      </c>
      <c r="AT22" s="9">
        <f>($AK$2+(N22+AF22)*12*7.57%)*SUM(Fasering!$D$5:$D$10)</f>
        <v>2505.1987605544332</v>
      </c>
      <c r="AU22" s="86">
        <f>($AK$2+(O22+AG22)*12*7.57%)*SUM(Fasering!$D$5:$D$11)</f>
        <v>3142.1254402368008</v>
      </c>
    </row>
    <row r="23" spans="1:47" x14ac:dyDescent="0.3">
      <c r="A23" s="32">
        <f t="shared" si="6"/>
        <v>15</v>
      </c>
      <c r="B23" s="129">
        <v>36705.840000000004</v>
      </c>
      <c r="C23" s="130"/>
      <c r="D23" s="129">
        <f t="shared" si="0"/>
        <v>39730.401216000006</v>
      </c>
      <c r="E23" s="131">
        <f t="shared" si="1"/>
        <v>984.89091980892385</v>
      </c>
      <c r="F23" s="129">
        <f t="shared" si="2"/>
        <v>3310.8667680000003</v>
      </c>
      <c r="G23" s="131">
        <f t="shared" si="3"/>
        <v>82.074243317410307</v>
      </c>
      <c r="H23" s="45">
        <f>'L4'!$H$10</f>
        <v>1707.89</v>
      </c>
      <c r="I23" s="45">
        <f>GEW!$E$12+($F23-GEW!$E$12)*SUM(Fasering!$D$5)</f>
        <v>1821.9627753333334</v>
      </c>
      <c r="J23" s="45">
        <f>GEW!$E$12+($F23-GEW!$E$12)*SUM(Fasering!$D$5:$D$6)</f>
        <v>2206.9392894973798</v>
      </c>
      <c r="K23" s="45">
        <f>GEW!$E$12+($F23-GEW!$E$12)*SUM(Fasering!$D$5:$D$7)</f>
        <v>2427.8240955330425</v>
      </c>
      <c r="L23" s="45">
        <f>GEW!$E$12+($F23-GEW!$E$12)*SUM(Fasering!$D$5:$D$8)</f>
        <v>2648.7089015687052</v>
      </c>
      <c r="M23" s="45">
        <f>GEW!$E$12+($F23-GEW!$E$12)*SUM(Fasering!$D$5:$D$9)</f>
        <v>2869.5937076043674</v>
      </c>
      <c r="N23" s="45">
        <f>GEW!$E$12+($F23-GEW!$E$12)*SUM(Fasering!$D$5:$D$10)</f>
        <v>3089.9819619643381</v>
      </c>
      <c r="O23" s="98">
        <f>GEW!$E$12+($F23-GEW!$E$12)*SUM(Fasering!$D$5:$D$11)</f>
        <v>3310.8667680000003</v>
      </c>
      <c r="P23" s="129">
        <f>((B23&lt;19968.2*1.2434)*913.03+(B23&gt;19968.2*1.2434)*(B23&lt;20424.71*1.2434)*(20424.71-B23/1.2434+456.51)+(B23&gt;20424.71*1.2434)*(B23&lt;22659.62*1.2434)*456.51+(B23&gt;22659.62*1.2434)*(B23&lt;23116.13*1.2434)*(23116.13-B23/1.2434))/12*Inhoud!$C$4</f>
        <v>0</v>
      </c>
      <c r="Q23" s="131">
        <f t="shared" si="7"/>
        <v>0</v>
      </c>
      <c r="R23" s="45">
        <f>$P23*SUM(Fasering!$D$5)</f>
        <v>0</v>
      </c>
      <c r="S23" s="45">
        <f>$P23*SUM(Fasering!$D$5:$D$6)</f>
        <v>0</v>
      </c>
      <c r="T23" s="45">
        <f>$P23*SUM(Fasering!$D$5:$D$7)</f>
        <v>0</v>
      </c>
      <c r="U23" s="45">
        <f>$P23*SUM(Fasering!$D$5:$D$8)</f>
        <v>0</v>
      </c>
      <c r="V23" s="45">
        <f>$P23*SUM(Fasering!$D$5:$D$9)</f>
        <v>0</v>
      </c>
      <c r="W23" s="45">
        <f>$P23*SUM(Fasering!$D$5:$D$10)</f>
        <v>0</v>
      </c>
      <c r="X23" s="98">
        <f>$P23*SUM(Fasering!$D$5:$D$11)</f>
        <v>0</v>
      </c>
      <c r="Y23" s="129">
        <f>((B23&lt;19968.2*1.2434)*456.51+(B23&gt;19968.2*1.2434)*(B23&lt;20196.46*1.2434)*(20196.46-B23/1.2434+228.26)+(B23&gt;20196.46*1.2434)*(B23&lt;22659.62*1.2434)*228.26+(B23&gt;22659.62*1.2434)*(B23&lt;22887.88*1.2434)*(22887.88-B23/1.2434))/12*Inhoud!$C$4</f>
        <v>0</v>
      </c>
      <c r="Z23" s="131">
        <f t="shared" si="8"/>
        <v>0</v>
      </c>
      <c r="AA23" s="97">
        <f>$Y23*SUM(Fasering!$D$5)</f>
        <v>0</v>
      </c>
      <c r="AB23" s="45">
        <f>$Y23*SUM(Fasering!$D$5:$D$6)</f>
        <v>0</v>
      </c>
      <c r="AC23" s="45">
        <f>$Y23*SUM(Fasering!$D$5:$D$7)</f>
        <v>0</v>
      </c>
      <c r="AD23" s="45">
        <f>$Y23*SUM(Fasering!$D$5:$D$8)</f>
        <v>0</v>
      </c>
      <c r="AE23" s="45">
        <f>$Y23*SUM(Fasering!$D$5:$D$9)</f>
        <v>0</v>
      </c>
      <c r="AF23" s="45">
        <f>$Y23*SUM(Fasering!$D$5:$D$10)</f>
        <v>0</v>
      </c>
      <c r="AG23" s="98">
        <f>$Y23*SUM(Fasering!$D$5:$D$11)</f>
        <v>0</v>
      </c>
      <c r="AH23" s="5">
        <f>($AK$2+(I23+R23)*12*7.57%)*SUM(Fasering!$D$5)</f>
        <v>0</v>
      </c>
      <c r="AI23" s="9">
        <f>($AK$2+(J23+S23)*12*7.57%)*SUM(Fasering!$D$5:$D$6)</f>
        <v>553.36344483484561</v>
      </c>
      <c r="AJ23" s="9">
        <f>($AK$2+(K23+T23)*12*7.57%)*SUM(Fasering!$D$5:$D$7)</f>
        <v>952.51097681579665</v>
      </c>
      <c r="AK23" s="9">
        <f>($AK$2+(L23+U23)*12*7.57%)*SUM(Fasering!$D$5:$D$8)</f>
        <v>1411.1934752167188</v>
      </c>
      <c r="AL23" s="9">
        <f>($AK$2+(M23+V23)*12*7.57%)*SUM(Fasering!$D$5:$D$9)</f>
        <v>1929.4109400376112</v>
      </c>
      <c r="AM23" s="9">
        <f>($AK$2+(N23+W23)*12*7.57%)*SUM(Fasering!$D$5:$D$10)</f>
        <v>2505.797809704206</v>
      </c>
      <c r="AN23" s="86">
        <f>($AK$2+(O23+X23)*12*7.57%)*SUM(Fasering!$D$5:$D$11)</f>
        <v>3142.9513720512009</v>
      </c>
      <c r="AO23" s="5">
        <f>($AK$2+(I23+AA23)*12*7.57%)*SUM(Fasering!$D$5)</f>
        <v>0</v>
      </c>
      <c r="AP23" s="9">
        <f>($AK$2+(J23+AB23)*12*7.57%)*SUM(Fasering!$D$5:$D$6)</f>
        <v>553.36344483484561</v>
      </c>
      <c r="AQ23" s="9">
        <f>($AK$2+(K23+AC23)*12*7.57%)*SUM(Fasering!$D$5:$D$7)</f>
        <v>952.51097681579665</v>
      </c>
      <c r="AR23" s="9">
        <f>($AK$2+(L23+AD23)*12*7.57%)*SUM(Fasering!$D$5:$D$8)</f>
        <v>1411.1934752167188</v>
      </c>
      <c r="AS23" s="9">
        <f>($AK$2+(M23+AE23)*12*7.57%)*SUM(Fasering!$D$5:$D$9)</f>
        <v>1929.4109400376112</v>
      </c>
      <c r="AT23" s="9">
        <f>($AK$2+(N23+AF23)*12*7.57%)*SUM(Fasering!$D$5:$D$10)</f>
        <v>2505.797809704206</v>
      </c>
      <c r="AU23" s="86">
        <f>($AK$2+(O23+AG23)*12*7.57%)*SUM(Fasering!$D$5:$D$11)</f>
        <v>3142.9513720512009</v>
      </c>
    </row>
    <row r="24" spans="1:47" x14ac:dyDescent="0.3">
      <c r="A24" s="32">
        <f t="shared" si="6"/>
        <v>16</v>
      </c>
      <c r="B24" s="129">
        <v>38712.840000000004</v>
      </c>
      <c r="C24" s="130"/>
      <c r="D24" s="129">
        <f t="shared" si="0"/>
        <v>41902.778016000004</v>
      </c>
      <c r="E24" s="131">
        <f t="shared" si="1"/>
        <v>1038.7427340176848</v>
      </c>
      <c r="F24" s="129">
        <f t="shared" si="2"/>
        <v>3491.8981680000002</v>
      </c>
      <c r="G24" s="131">
        <f t="shared" si="3"/>
        <v>86.561894501473731</v>
      </c>
      <c r="H24" s="45">
        <f>'L4'!$H$10</f>
        <v>1707.89</v>
      </c>
      <c r="I24" s="45">
        <f>GEW!$E$12+($F24-GEW!$E$12)*SUM(Fasering!$D$5)</f>
        <v>1821.9627753333334</v>
      </c>
      <c r="J24" s="45">
        <f>GEW!$E$12+($F24-GEW!$E$12)*SUM(Fasering!$D$5:$D$6)</f>
        <v>2253.7474367449508</v>
      </c>
      <c r="K24" s="45">
        <f>GEW!$E$12+($F24-GEW!$E$12)*SUM(Fasering!$D$5:$D$7)</f>
        <v>2501.4889681788345</v>
      </c>
      <c r="L24" s="45">
        <f>GEW!$E$12+($F24-GEW!$E$12)*SUM(Fasering!$D$5:$D$8)</f>
        <v>2749.2304996127186</v>
      </c>
      <c r="M24" s="45">
        <f>GEW!$E$12+($F24-GEW!$E$12)*SUM(Fasering!$D$5:$D$9)</f>
        <v>2996.9720310466028</v>
      </c>
      <c r="N24" s="45">
        <f>GEW!$E$12+($F24-GEW!$E$12)*SUM(Fasering!$D$5:$D$10)</f>
        <v>3244.1566365661165</v>
      </c>
      <c r="O24" s="98">
        <f>GEW!$E$12+($F24-GEW!$E$12)*SUM(Fasering!$D$5:$D$11)</f>
        <v>3491.8981680000002</v>
      </c>
      <c r="P24" s="129">
        <f>((B24&lt;19968.2*1.2434)*913.03+(B24&gt;19968.2*1.2434)*(B24&lt;20424.71*1.2434)*(20424.71-B24/1.2434+456.51)+(B24&gt;20424.71*1.2434)*(B24&lt;22659.62*1.2434)*456.51+(B24&gt;22659.62*1.2434)*(B24&lt;23116.13*1.2434)*(23116.13-B24/1.2434))/12*Inhoud!$C$4</f>
        <v>0</v>
      </c>
      <c r="Q24" s="131">
        <f t="shared" si="7"/>
        <v>0</v>
      </c>
      <c r="R24" s="45">
        <f>$P24*SUM(Fasering!$D$5)</f>
        <v>0</v>
      </c>
      <c r="S24" s="45">
        <f>$P24*SUM(Fasering!$D$5:$D$6)</f>
        <v>0</v>
      </c>
      <c r="T24" s="45">
        <f>$P24*SUM(Fasering!$D$5:$D$7)</f>
        <v>0</v>
      </c>
      <c r="U24" s="45">
        <f>$P24*SUM(Fasering!$D$5:$D$8)</f>
        <v>0</v>
      </c>
      <c r="V24" s="45">
        <f>$P24*SUM(Fasering!$D$5:$D$9)</f>
        <v>0</v>
      </c>
      <c r="W24" s="45">
        <f>$P24*SUM(Fasering!$D$5:$D$10)</f>
        <v>0</v>
      </c>
      <c r="X24" s="98">
        <f>$P24*SUM(Fasering!$D$5:$D$11)</f>
        <v>0</v>
      </c>
      <c r="Y24" s="129">
        <f>((B24&lt;19968.2*1.2434)*456.51+(B24&gt;19968.2*1.2434)*(B24&lt;20196.46*1.2434)*(20196.46-B24/1.2434+228.26)+(B24&gt;20196.46*1.2434)*(B24&lt;22659.62*1.2434)*228.26+(B24&gt;22659.62*1.2434)*(B24&lt;22887.88*1.2434)*(22887.88-B24/1.2434))/12*Inhoud!$C$4</f>
        <v>0</v>
      </c>
      <c r="Z24" s="131">
        <f t="shared" si="8"/>
        <v>0</v>
      </c>
      <c r="AA24" s="97">
        <f>$Y24*SUM(Fasering!$D$5)</f>
        <v>0</v>
      </c>
      <c r="AB24" s="45">
        <f>$Y24*SUM(Fasering!$D$5:$D$6)</f>
        <v>0</v>
      </c>
      <c r="AC24" s="45">
        <f>$Y24*SUM(Fasering!$D$5:$D$7)</f>
        <v>0</v>
      </c>
      <c r="AD24" s="45">
        <f>$Y24*SUM(Fasering!$D$5:$D$8)</f>
        <v>0</v>
      </c>
      <c r="AE24" s="45">
        <f>$Y24*SUM(Fasering!$D$5:$D$9)</f>
        <v>0</v>
      </c>
      <c r="AF24" s="45">
        <f>$Y24*SUM(Fasering!$D$5:$D$10)</f>
        <v>0</v>
      </c>
      <c r="AG24" s="98">
        <f>$Y24*SUM(Fasering!$D$5:$D$11)</f>
        <v>0</v>
      </c>
      <c r="AH24" s="5">
        <f>($AK$2+(I24+R24)*12*7.57%)*SUM(Fasering!$D$5)</f>
        <v>0</v>
      </c>
      <c r="AI24" s="9">
        <f>($AK$2+(J24+S24)*12*7.57%)*SUM(Fasering!$D$5:$D$6)</f>
        <v>564.35770774241178</v>
      </c>
      <c r="AJ24" s="9">
        <f>($AK$2+(K24+T24)*12*7.57%)*SUM(Fasering!$D$5:$D$7)</f>
        <v>979.74075479248381</v>
      </c>
      <c r="AK24" s="9">
        <f>($AK$2+(L24+U24)*12*7.57%)*SUM(Fasering!$D$5:$D$8)</f>
        <v>1461.8974474339468</v>
      </c>
      <c r="AL24" s="9">
        <f>($AK$2+(M24+V24)*12*7.57%)*SUM(Fasering!$D$5:$D$9)</f>
        <v>2010.8277856668008</v>
      </c>
      <c r="AM24" s="9">
        <f>($AK$2+(N24+W24)*12*7.57%)*SUM(Fasering!$D$5:$D$10)</f>
        <v>2625.0727743464267</v>
      </c>
      <c r="AN24" s="86">
        <f>($AK$2+(O24+X24)*12*7.57%)*SUM(Fasering!$D$5:$D$11)</f>
        <v>3307.4002958112005</v>
      </c>
      <c r="AO24" s="5">
        <f>($AK$2+(I24+AA24)*12*7.57%)*SUM(Fasering!$D$5)</f>
        <v>0</v>
      </c>
      <c r="AP24" s="9">
        <f>($AK$2+(J24+AB24)*12*7.57%)*SUM(Fasering!$D$5:$D$6)</f>
        <v>564.35770774241178</v>
      </c>
      <c r="AQ24" s="9">
        <f>($AK$2+(K24+AC24)*12*7.57%)*SUM(Fasering!$D$5:$D$7)</f>
        <v>979.74075479248381</v>
      </c>
      <c r="AR24" s="9">
        <f>($AK$2+(L24+AD24)*12*7.57%)*SUM(Fasering!$D$5:$D$8)</f>
        <v>1461.8974474339468</v>
      </c>
      <c r="AS24" s="9">
        <f>($AK$2+(M24+AE24)*12*7.57%)*SUM(Fasering!$D$5:$D$9)</f>
        <v>2010.8277856668008</v>
      </c>
      <c r="AT24" s="9">
        <f>($AK$2+(N24+AF24)*12*7.57%)*SUM(Fasering!$D$5:$D$10)</f>
        <v>2625.0727743464267</v>
      </c>
      <c r="AU24" s="86">
        <f>($AK$2+(O24+AG24)*12*7.57%)*SUM(Fasering!$D$5:$D$11)</f>
        <v>3307.4002958112005</v>
      </c>
    </row>
    <row r="25" spans="1:47" x14ac:dyDescent="0.3">
      <c r="A25" s="32">
        <f t="shared" si="6"/>
        <v>17</v>
      </c>
      <c r="B25" s="129">
        <v>39533.879999999997</v>
      </c>
      <c r="C25" s="130"/>
      <c r="D25" s="129">
        <f t="shared" si="0"/>
        <v>42791.471711999999</v>
      </c>
      <c r="E25" s="131">
        <f t="shared" si="1"/>
        <v>1060.7728752922044</v>
      </c>
      <c r="F25" s="129">
        <f t="shared" si="2"/>
        <v>3565.9559759999997</v>
      </c>
      <c r="G25" s="131">
        <f t="shared" si="3"/>
        <v>88.397739607683704</v>
      </c>
      <c r="H25" s="45">
        <f>'L4'!$H$10</f>
        <v>1707.89</v>
      </c>
      <c r="I25" s="45">
        <f>GEW!$E$12+($F25-GEW!$E$12)*SUM(Fasering!$D$5)</f>
        <v>1821.9627753333334</v>
      </c>
      <c r="J25" s="45">
        <f>GEW!$E$12+($F25-GEW!$E$12)*SUM(Fasering!$D$5:$D$6)</f>
        <v>2272.8960970419835</v>
      </c>
      <c r="K25" s="45">
        <f>GEW!$E$12+($F25-GEW!$E$12)*SUM(Fasering!$D$5:$D$7)</f>
        <v>2531.6243976940818</v>
      </c>
      <c r="L25" s="45">
        <f>GEW!$E$12+($F25-GEW!$E$12)*SUM(Fasering!$D$5:$D$8)</f>
        <v>2790.3526983461797</v>
      </c>
      <c r="M25" s="45">
        <f>GEW!$E$12+($F25-GEW!$E$12)*SUM(Fasering!$D$5:$D$9)</f>
        <v>3049.0809989982781</v>
      </c>
      <c r="N25" s="45">
        <f>GEW!$E$12+($F25-GEW!$E$12)*SUM(Fasering!$D$5:$D$10)</f>
        <v>3307.2276753479018</v>
      </c>
      <c r="O25" s="98">
        <f>GEW!$E$12+($F25-GEW!$E$12)*SUM(Fasering!$D$5:$D$11)</f>
        <v>3565.9559759999997</v>
      </c>
      <c r="P25" s="129">
        <f>((B25&lt;19968.2*1.2434)*913.03+(B25&gt;19968.2*1.2434)*(B25&lt;20424.71*1.2434)*(20424.71-B25/1.2434+456.51)+(B25&gt;20424.71*1.2434)*(B25&lt;22659.62*1.2434)*456.51+(B25&gt;22659.62*1.2434)*(B25&lt;23116.13*1.2434)*(23116.13-B25/1.2434))/12*Inhoud!$C$4</f>
        <v>0</v>
      </c>
      <c r="Q25" s="131">
        <f t="shared" si="7"/>
        <v>0</v>
      </c>
      <c r="R25" s="45">
        <f>$P25*SUM(Fasering!$D$5)</f>
        <v>0</v>
      </c>
      <c r="S25" s="45">
        <f>$P25*SUM(Fasering!$D$5:$D$6)</f>
        <v>0</v>
      </c>
      <c r="T25" s="45">
        <f>$P25*SUM(Fasering!$D$5:$D$7)</f>
        <v>0</v>
      </c>
      <c r="U25" s="45">
        <f>$P25*SUM(Fasering!$D$5:$D$8)</f>
        <v>0</v>
      </c>
      <c r="V25" s="45">
        <f>$P25*SUM(Fasering!$D$5:$D$9)</f>
        <v>0</v>
      </c>
      <c r="W25" s="45">
        <f>$P25*SUM(Fasering!$D$5:$D$10)</f>
        <v>0</v>
      </c>
      <c r="X25" s="98">
        <f>$P25*SUM(Fasering!$D$5:$D$11)</f>
        <v>0</v>
      </c>
      <c r="Y25" s="129">
        <f>((B25&lt;19968.2*1.2434)*456.51+(B25&gt;19968.2*1.2434)*(B25&lt;20196.46*1.2434)*(20196.46-B25/1.2434+228.26)+(B25&gt;20196.46*1.2434)*(B25&lt;22659.62*1.2434)*228.26+(B25&gt;22659.62*1.2434)*(B25&lt;22887.88*1.2434)*(22887.88-B25/1.2434))/12*Inhoud!$C$4</f>
        <v>0</v>
      </c>
      <c r="Z25" s="131">
        <f t="shared" si="8"/>
        <v>0</v>
      </c>
      <c r="AA25" s="97">
        <f>$Y25*SUM(Fasering!$D$5)</f>
        <v>0</v>
      </c>
      <c r="AB25" s="45">
        <f>$Y25*SUM(Fasering!$D$5:$D$6)</f>
        <v>0</v>
      </c>
      <c r="AC25" s="45">
        <f>$Y25*SUM(Fasering!$D$5:$D$7)</f>
        <v>0</v>
      </c>
      <c r="AD25" s="45">
        <f>$Y25*SUM(Fasering!$D$5:$D$8)</f>
        <v>0</v>
      </c>
      <c r="AE25" s="45">
        <f>$Y25*SUM(Fasering!$D$5:$D$9)</f>
        <v>0</v>
      </c>
      <c r="AF25" s="45">
        <f>$Y25*SUM(Fasering!$D$5:$D$10)</f>
        <v>0</v>
      </c>
      <c r="AG25" s="98">
        <f>$Y25*SUM(Fasering!$D$5:$D$11)</f>
        <v>0</v>
      </c>
      <c r="AH25" s="5">
        <f>($AK$2+(I25+R25)*12*7.57%)*SUM(Fasering!$D$5)</f>
        <v>0</v>
      </c>
      <c r="AI25" s="9">
        <f>($AK$2+(J25+S25)*12*7.57%)*SUM(Fasering!$D$5:$D$6)</f>
        <v>568.85533087027807</v>
      </c>
      <c r="AJ25" s="9">
        <f>($AK$2+(K25+T25)*12*7.57%)*SUM(Fasering!$D$5:$D$7)</f>
        <v>990.88013541529358</v>
      </c>
      <c r="AK25" s="9">
        <f>($AK$2+(L25+U25)*12*7.57%)*SUM(Fasering!$D$5:$D$8)</f>
        <v>1482.6398437215566</v>
      </c>
      <c r="AL25" s="9">
        <f>($AK$2+(M25+V25)*12*7.57%)*SUM(Fasering!$D$5:$D$9)</f>
        <v>2044.1344557890679</v>
      </c>
      <c r="AM25" s="9">
        <f>($AK$2+(N25+W25)*12*7.57%)*SUM(Fasering!$D$5:$D$10)</f>
        <v>2673.8667539029038</v>
      </c>
      <c r="AN25" s="86">
        <f>($AK$2+(O25+X25)*12*7.57%)*SUM(Fasering!$D$5:$D$11)</f>
        <v>3374.6744085984001</v>
      </c>
      <c r="AO25" s="5">
        <f>($AK$2+(I25+AA25)*12*7.57%)*SUM(Fasering!$D$5)</f>
        <v>0</v>
      </c>
      <c r="AP25" s="9">
        <f>($AK$2+(J25+AB25)*12*7.57%)*SUM(Fasering!$D$5:$D$6)</f>
        <v>568.85533087027807</v>
      </c>
      <c r="AQ25" s="9">
        <f>($AK$2+(K25+AC25)*12*7.57%)*SUM(Fasering!$D$5:$D$7)</f>
        <v>990.88013541529358</v>
      </c>
      <c r="AR25" s="9">
        <f>($AK$2+(L25+AD25)*12*7.57%)*SUM(Fasering!$D$5:$D$8)</f>
        <v>1482.6398437215566</v>
      </c>
      <c r="AS25" s="9">
        <f>($AK$2+(M25+AE25)*12*7.57%)*SUM(Fasering!$D$5:$D$9)</f>
        <v>2044.1344557890679</v>
      </c>
      <c r="AT25" s="9">
        <f>($AK$2+(N25+AF25)*12*7.57%)*SUM(Fasering!$D$5:$D$10)</f>
        <v>2673.8667539029038</v>
      </c>
      <c r="AU25" s="86">
        <f>($AK$2+(O25+AG25)*12*7.57%)*SUM(Fasering!$D$5:$D$11)</f>
        <v>3374.6744085984001</v>
      </c>
    </row>
    <row r="26" spans="1:47" x14ac:dyDescent="0.3">
      <c r="A26" s="32">
        <f t="shared" si="6"/>
        <v>18</v>
      </c>
      <c r="B26" s="129">
        <v>40709.64</v>
      </c>
      <c r="C26" s="130"/>
      <c r="D26" s="129">
        <f t="shared" si="0"/>
        <v>44064.114335999999</v>
      </c>
      <c r="E26" s="131">
        <f t="shared" si="1"/>
        <v>1092.3208618762069</v>
      </c>
      <c r="F26" s="129">
        <f t="shared" si="2"/>
        <v>3672.009528</v>
      </c>
      <c r="G26" s="131">
        <f t="shared" si="3"/>
        <v>91.026738489683908</v>
      </c>
      <c r="H26" s="45">
        <f>'L4'!$H$10</f>
        <v>1707.89</v>
      </c>
      <c r="I26" s="45">
        <f>GEW!$E$12+($F26-GEW!$E$12)*SUM(Fasering!$D$5)</f>
        <v>1821.9627753333334</v>
      </c>
      <c r="J26" s="45">
        <f>GEW!$E$12+($F26-GEW!$E$12)*SUM(Fasering!$D$5:$D$6)</f>
        <v>2300.3176950528477</v>
      </c>
      <c r="K26" s="45">
        <f>GEW!$E$12+($F26-GEW!$E$12)*SUM(Fasering!$D$5:$D$7)</f>
        <v>2574.7794603059488</v>
      </c>
      <c r="L26" s="45">
        <f>GEW!$E$12+($F26-GEW!$E$12)*SUM(Fasering!$D$5:$D$8)</f>
        <v>2849.2412255590498</v>
      </c>
      <c r="M26" s="45">
        <f>GEW!$E$12+($F26-GEW!$E$12)*SUM(Fasering!$D$5:$D$9)</f>
        <v>3123.7029908121513</v>
      </c>
      <c r="N26" s="45">
        <f>GEW!$E$12+($F26-GEW!$E$12)*SUM(Fasering!$D$5:$D$10)</f>
        <v>3397.547762746899</v>
      </c>
      <c r="O26" s="98">
        <f>GEW!$E$12+($F26-GEW!$E$12)*SUM(Fasering!$D$5:$D$11)</f>
        <v>3672.009528</v>
      </c>
      <c r="P26" s="129">
        <f>((B26&lt;19968.2*1.2434)*913.03+(B26&gt;19968.2*1.2434)*(B26&lt;20424.71*1.2434)*(20424.71-B26/1.2434+456.51)+(B26&gt;20424.71*1.2434)*(B26&lt;22659.62*1.2434)*456.51+(B26&gt;22659.62*1.2434)*(B26&lt;23116.13*1.2434)*(23116.13-B26/1.2434))/12*Inhoud!$C$4</f>
        <v>0</v>
      </c>
      <c r="Q26" s="131">
        <f t="shared" si="7"/>
        <v>0</v>
      </c>
      <c r="R26" s="45">
        <f>$P26*SUM(Fasering!$D$5)</f>
        <v>0</v>
      </c>
      <c r="S26" s="45">
        <f>$P26*SUM(Fasering!$D$5:$D$6)</f>
        <v>0</v>
      </c>
      <c r="T26" s="45">
        <f>$P26*SUM(Fasering!$D$5:$D$7)</f>
        <v>0</v>
      </c>
      <c r="U26" s="45">
        <f>$P26*SUM(Fasering!$D$5:$D$8)</f>
        <v>0</v>
      </c>
      <c r="V26" s="45">
        <f>$P26*SUM(Fasering!$D$5:$D$9)</f>
        <v>0</v>
      </c>
      <c r="W26" s="45">
        <f>$P26*SUM(Fasering!$D$5:$D$10)</f>
        <v>0</v>
      </c>
      <c r="X26" s="98">
        <f>$P26*SUM(Fasering!$D$5:$D$11)</f>
        <v>0</v>
      </c>
      <c r="Y26" s="129">
        <f>((B26&lt;19968.2*1.2434)*456.51+(B26&gt;19968.2*1.2434)*(B26&lt;20196.46*1.2434)*(20196.46-B26/1.2434+228.26)+(B26&gt;20196.46*1.2434)*(B26&lt;22659.62*1.2434)*228.26+(B26&gt;22659.62*1.2434)*(B26&lt;22887.88*1.2434)*(22887.88-B26/1.2434))/12*Inhoud!$C$4</f>
        <v>0</v>
      </c>
      <c r="Z26" s="131">
        <f t="shared" si="8"/>
        <v>0</v>
      </c>
      <c r="AA26" s="97">
        <f>$Y26*SUM(Fasering!$D$5)</f>
        <v>0</v>
      </c>
      <c r="AB26" s="45">
        <f>$Y26*SUM(Fasering!$D$5:$D$6)</f>
        <v>0</v>
      </c>
      <c r="AC26" s="45">
        <f>$Y26*SUM(Fasering!$D$5:$D$7)</f>
        <v>0</v>
      </c>
      <c r="AD26" s="45">
        <f>$Y26*SUM(Fasering!$D$5:$D$8)</f>
        <v>0</v>
      </c>
      <c r="AE26" s="45">
        <f>$Y26*SUM(Fasering!$D$5:$D$9)</f>
        <v>0</v>
      </c>
      <c r="AF26" s="45">
        <f>$Y26*SUM(Fasering!$D$5:$D$10)</f>
        <v>0</v>
      </c>
      <c r="AG26" s="98">
        <f>$Y26*SUM(Fasering!$D$5:$D$11)</f>
        <v>0</v>
      </c>
      <c r="AH26" s="5">
        <f>($AK$2+(I26+R26)*12*7.57%)*SUM(Fasering!$D$5)</f>
        <v>0</v>
      </c>
      <c r="AI26" s="9">
        <f>($AK$2+(J26+S26)*12*7.57%)*SUM(Fasering!$D$5:$D$6)</f>
        <v>575.29609547227096</v>
      </c>
      <c r="AJ26" s="9">
        <f>($AK$2+(K26+T26)*12*7.57%)*SUM(Fasering!$D$5:$D$7)</f>
        <v>1006.8321452577799</v>
      </c>
      <c r="AK26" s="9">
        <f>($AK$2+(L26+U26)*12*7.57%)*SUM(Fasering!$D$5:$D$8)</f>
        <v>1512.3437313020891</v>
      </c>
      <c r="AL26" s="9">
        <f>($AK$2+(M26+V26)*12*7.57%)*SUM(Fasering!$D$5:$D$9)</f>
        <v>2091.8308536051995</v>
      </c>
      <c r="AM26" s="9">
        <f>($AK$2+(N26+W26)*12*7.57%)*SUM(Fasering!$D$5:$D$10)</f>
        <v>2743.7415583013781</v>
      </c>
      <c r="AN26" s="86">
        <f>($AK$2+(O26+X26)*12*7.57%)*SUM(Fasering!$D$5:$D$11)</f>
        <v>3471.0134552352001</v>
      </c>
      <c r="AO26" s="5">
        <f>($AK$2+(I26+AA26)*12*7.57%)*SUM(Fasering!$D$5)</f>
        <v>0</v>
      </c>
      <c r="AP26" s="9">
        <f>($AK$2+(J26+AB26)*12*7.57%)*SUM(Fasering!$D$5:$D$6)</f>
        <v>575.29609547227096</v>
      </c>
      <c r="AQ26" s="9">
        <f>($AK$2+(K26+AC26)*12*7.57%)*SUM(Fasering!$D$5:$D$7)</f>
        <v>1006.8321452577799</v>
      </c>
      <c r="AR26" s="9">
        <f>($AK$2+(L26+AD26)*12*7.57%)*SUM(Fasering!$D$5:$D$8)</f>
        <v>1512.3437313020891</v>
      </c>
      <c r="AS26" s="9">
        <f>($AK$2+(M26+AE26)*12*7.57%)*SUM(Fasering!$D$5:$D$9)</f>
        <v>2091.8308536051995</v>
      </c>
      <c r="AT26" s="9">
        <f>($AK$2+(N26+AF26)*12*7.57%)*SUM(Fasering!$D$5:$D$10)</f>
        <v>2743.7415583013781</v>
      </c>
      <c r="AU26" s="86">
        <f>($AK$2+(O26+AG26)*12*7.57%)*SUM(Fasering!$D$5:$D$11)</f>
        <v>3471.0134552352001</v>
      </c>
    </row>
    <row r="27" spans="1:47" x14ac:dyDescent="0.3">
      <c r="A27" s="32">
        <f t="shared" si="6"/>
        <v>19</v>
      </c>
      <c r="B27" s="129">
        <v>41530.68</v>
      </c>
      <c r="C27" s="130"/>
      <c r="D27" s="129">
        <f t="shared" si="0"/>
        <v>44952.808032000001</v>
      </c>
      <c r="E27" s="131">
        <f t="shared" si="1"/>
        <v>1114.3510031507267</v>
      </c>
      <c r="F27" s="129">
        <f t="shared" si="2"/>
        <v>3746.0673360000001</v>
      </c>
      <c r="G27" s="131">
        <f t="shared" si="3"/>
        <v>92.862583595893895</v>
      </c>
      <c r="H27" s="45">
        <f>'L4'!$H$10</f>
        <v>1707.89</v>
      </c>
      <c r="I27" s="45">
        <f>GEW!$E$12+($F27-GEW!$E$12)*SUM(Fasering!$D$5)</f>
        <v>1821.9627753333334</v>
      </c>
      <c r="J27" s="45">
        <f>GEW!$E$12+($F27-GEW!$E$12)*SUM(Fasering!$D$5:$D$6)</f>
        <v>2319.4663553498808</v>
      </c>
      <c r="K27" s="45">
        <f>GEW!$E$12+($F27-GEW!$E$12)*SUM(Fasering!$D$5:$D$7)</f>
        <v>2604.9148898211961</v>
      </c>
      <c r="L27" s="45">
        <f>GEW!$E$12+($F27-GEW!$E$12)*SUM(Fasering!$D$5:$D$8)</f>
        <v>2890.3634242925118</v>
      </c>
      <c r="M27" s="45">
        <f>GEW!$E$12+($F27-GEW!$E$12)*SUM(Fasering!$D$5:$D$9)</f>
        <v>3175.8119587638266</v>
      </c>
      <c r="N27" s="45">
        <f>GEW!$E$12+($F27-GEW!$E$12)*SUM(Fasering!$D$5:$D$10)</f>
        <v>3460.6188015286848</v>
      </c>
      <c r="O27" s="98">
        <f>GEW!$E$12+($F27-GEW!$E$12)*SUM(Fasering!$D$5:$D$11)</f>
        <v>3746.0673360000001</v>
      </c>
      <c r="P27" s="129">
        <f>((B27&lt;19968.2*1.2434)*913.03+(B27&gt;19968.2*1.2434)*(B27&lt;20424.71*1.2434)*(20424.71-B27/1.2434+456.51)+(B27&gt;20424.71*1.2434)*(B27&lt;22659.62*1.2434)*456.51+(B27&gt;22659.62*1.2434)*(B27&lt;23116.13*1.2434)*(23116.13-B27/1.2434))/12*Inhoud!$C$4</f>
        <v>0</v>
      </c>
      <c r="Q27" s="131">
        <f t="shared" si="7"/>
        <v>0</v>
      </c>
      <c r="R27" s="45">
        <f>$P27*SUM(Fasering!$D$5)</f>
        <v>0</v>
      </c>
      <c r="S27" s="45">
        <f>$P27*SUM(Fasering!$D$5:$D$6)</f>
        <v>0</v>
      </c>
      <c r="T27" s="45">
        <f>$P27*SUM(Fasering!$D$5:$D$7)</f>
        <v>0</v>
      </c>
      <c r="U27" s="45">
        <f>$P27*SUM(Fasering!$D$5:$D$8)</f>
        <v>0</v>
      </c>
      <c r="V27" s="45">
        <f>$P27*SUM(Fasering!$D$5:$D$9)</f>
        <v>0</v>
      </c>
      <c r="W27" s="45">
        <f>$P27*SUM(Fasering!$D$5:$D$10)</f>
        <v>0</v>
      </c>
      <c r="X27" s="98">
        <f>$P27*SUM(Fasering!$D$5:$D$11)</f>
        <v>0</v>
      </c>
      <c r="Y27" s="129">
        <f>((B27&lt;19968.2*1.2434)*456.51+(B27&gt;19968.2*1.2434)*(B27&lt;20196.46*1.2434)*(20196.46-B27/1.2434+228.26)+(B27&gt;20196.46*1.2434)*(B27&lt;22659.62*1.2434)*228.26+(B27&gt;22659.62*1.2434)*(B27&lt;22887.88*1.2434)*(22887.88-B27/1.2434))/12*Inhoud!$C$4</f>
        <v>0</v>
      </c>
      <c r="Z27" s="131">
        <f t="shared" si="8"/>
        <v>0</v>
      </c>
      <c r="AA27" s="97">
        <f>$Y27*SUM(Fasering!$D$5)</f>
        <v>0</v>
      </c>
      <c r="AB27" s="45">
        <f>$Y27*SUM(Fasering!$D$5:$D$6)</f>
        <v>0</v>
      </c>
      <c r="AC27" s="45">
        <f>$Y27*SUM(Fasering!$D$5:$D$7)</f>
        <v>0</v>
      </c>
      <c r="AD27" s="45">
        <f>$Y27*SUM(Fasering!$D$5:$D$8)</f>
        <v>0</v>
      </c>
      <c r="AE27" s="45">
        <f>$Y27*SUM(Fasering!$D$5:$D$9)</f>
        <v>0</v>
      </c>
      <c r="AF27" s="45">
        <f>$Y27*SUM(Fasering!$D$5:$D$10)</f>
        <v>0</v>
      </c>
      <c r="AG27" s="98">
        <f>$Y27*SUM(Fasering!$D$5:$D$11)</f>
        <v>0</v>
      </c>
      <c r="AH27" s="5">
        <f>($AK$2+(I27+R27)*12*7.57%)*SUM(Fasering!$D$5)</f>
        <v>0</v>
      </c>
      <c r="AI27" s="9">
        <f>($AK$2+(J27+S27)*12*7.57%)*SUM(Fasering!$D$5:$D$6)</f>
        <v>579.79371860013748</v>
      </c>
      <c r="AJ27" s="9">
        <f>($AK$2+(K27+T27)*12*7.57%)*SUM(Fasering!$D$5:$D$7)</f>
        <v>1017.9715258805896</v>
      </c>
      <c r="AK27" s="9">
        <f>($AK$2+(L27+U27)*12*7.57%)*SUM(Fasering!$D$5:$D$8)</f>
        <v>1533.0861275896996</v>
      </c>
      <c r="AL27" s="9">
        <f>($AK$2+(M27+V27)*12*7.57%)*SUM(Fasering!$D$5:$D$9)</f>
        <v>2125.1375237274665</v>
      </c>
      <c r="AM27" s="9">
        <f>($AK$2+(N27+W27)*12*7.57%)*SUM(Fasering!$D$5:$D$10)</f>
        <v>2792.5355378578547</v>
      </c>
      <c r="AN27" s="86">
        <f>($AK$2+(O27+X27)*12*7.57%)*SUM(Fasering!$D$5:$D$11)</f>
        <v>3538.2875680224001</v>
      </c>
      <c r="AO27" s="5">
        <f>($AK$2+(I27+AA27)*12*7.57%)*SUM(Fasering!$D$5)</f>
        <v>0</v>
      </c>
      <c r="AP27" s="9">
        <f>($AK$2+(J27+AB27)*12*7.57%)*SUM(Fasering!$D$5:$D$6)</f>
        <v>579.79371860013748</v>
      </c>
      <c r="AQ27" s="9">
        <f>($AK$2+(K27+AC27)*12*7.57%)*SUM(Fasering!$D$5:$D$7)</f>
        <v>1017.9715258805896</v>
      </c>
      <c r="AR27" s="9">
        <f>($AK$2+(L27+AD27)*12*7.57%)*SUM(Fasering!$D$5:$D$8)</f>
        <v>1533.0861275896996</v>
      </c>
      <c r="AS27" s="9">
        <f>($AK$2+(M27+AE27)*12*7.57%)*SUM(Fasering!$D$5:$D$9)</f>
        <v>2125.1375237274665</v>
      </c>
      <c r="AT27" s="9">
        <f>($AK$2+(N27+AF27)*12*7.57%)*SUM(Fasering!$D$5:$D$10)</f>
        <v>2792.5355378578547</v>
      </c>
      <c r="AU27" s="86">
        <f>($AK$2+(O27+AG27)*12*7.57%)*SUM(Fasering!$D$5:$D$11)</f>
        <v>3538.2875680224001</v>
      </c>
    </row>
    <row r="28" spans="1:47" x14ac:dyDescent="0.3">
      <c r="A28" s="32">
        <f t="shared" si="6"/>
        <v>20</v>
      </c>
      <c r="B28" s="129">
        <v>41530.68</v>
      </c>
      <c r="C28" s="130"/>
      <c r="D28" s="129">
        <f t="shared" si="0"/>
        <v>44952.808032000001</v>
      </c>
      <c r="E28" s="131">
        <f t="shared" si="1"/>
        <v>1114.3510031507267</v>
      </c>
      <c r="F28" s="129">
        <f t="shared" si="2"/>
        <v>3746.0673360000001</v>
      </c>
      <c r="G28" s="131">
        <f t="shared" si="3"/>
        <v>92.862583595893895</v>
      </c>
      <c r="H28" s="45">
        <f>'L4'!$H$10</f>
        <v>1707.89</v>
      </c>
      <c r="I28" s="45">
        <f>GEW!$E$12+($F28-GEW!$E$12)*SUM(Fasering!$D$5)</f>
        <v>1821.9627753333334</v>
      </c>
      <c r="J28" s="45">
        <f>GEW!$E$12+($F28-GEW!$E$12)*SUM(Fasering!$D$5:$D$6)</f>
        <v>2319.4663553498808</v>
      </c>
      <c r="K28" s="45">
        <f>GEW!$E$12+($F28-GEW!$E$12)*SUM(Fasering!$D$5:$D$7)</f>
        <v>2604.9148898211961</v>
      </c>
      <c r="L28" s="45">
        <f>GEW!$E$12+($F28-GEW!$E$12)*SUM(Fasering!$D$5:$D$8)</f>
        <v>2890.3634242925118</v>
      </c>
      <c r="M28" s="45">
        <f>GEW!$E$12+($F28-GEW!$E$12)*SUM(Fasering!$D$5:$D$9)</f>
        <v>3175.8119587638266</v>
      </c>
      <c r="N28" s="45">
        <f>GEW!$E$12+($F28-GEW!$E$12)*SUM(Fasering!$D$5:$D$10)</f>
        <v>3460.6188015286848</v>
      </c>
      <c r="O28" s="98">
        <f>GEW!$E$12+($F28-GEW!$E$12)*SUM(Fasering!$D$5:$D$11)</f>
        <v>3746.0673360000001</v>
      </c>
      <c r="P28" s="129">
        <f>((B28&lt;19968.2*1.2434)*913.03+(B28&gt;19968.2*1.2434)*(B28&lt;20424.71*1.2434)*(20424.71-B28/1.2434+456.51)+(B28&gt;20424.71*1.2434)*(B28&lt;22659.62*1.2434)*456.51+(B28&gt;22659.62*1.2434)*(B28&lt;23116.13*1.2434)*(23116.13-B28/1.2434))/12*Inhoud!$C$4</f>
        <v>0</v>
      </c>
      <c r="Q28" s="131">
        <f t="shared" si="7"/>
        <v>0</v>
      </c>
      <c r="R28" s="45">
        <f>$P28*SUM(Fasering!$D$5)</f>
        <v>0</v>
      </c>
      <c r="S28" s="45">
        <f>$P28*SUM(Fasering!$D$5:$D$6)</f>
        <v>0</v>
      </c>
      <c r="T28" s="45">
        <f>$P28*SUM(Fasering!$D$5:$D$7)</f>
        <v>0</v>
      </c>
      <c r="U28" s="45">
        <f>$P28*SUM(Fasering!$D$5:$D$8)</f>
        <v>0</v>
      </c>
      <c r="V28" s="45">
        <f>$P28*SUM(Fasering!$D$5:$D$9)</f>
        <v>0</v>
      </c>
      <c r="W28" s="45">
        <f>$P28*SUM(Fasering!$D$5:$D$10)</f>
        <v>0</v>
      </c>
      <c r="X28" s="98">
        <f>$P28*SUM(Fasering!$D$5:$D$11)</f>
        <v>0</v>
      </c>
      <c r="Y28" s="129">
        <f>((B28&lt;19968.2*1.2434)*456.51+(B28&gt;19968.2*1.2434)*(B28&lt;20196.46*1.2434)*(20196.46-B28/1.2434+228.26)+(B28&gt;20196.46*1.2434)*(B28&lt;22659.62*1.2434)*228.26+(B28&gt;22659.62*1.2434)*(B28&lt;22887.88*1.2434)*(22887.88-B28/1.2434))/12*Inhoud!$C$4</f>
        <v>0</v>
      </c>
      <c r="Z28" s="131">
        <f t="shared" si="8"/>
        <v>0</v>
      </c>
      <c r="AA28" s="97">
        <f>$Y28*SUM(Fasering!$D$5)</f>
        <v>0</v>
      </c>
      <c r="AB28" s="45">
        <f>$Y28*SUM(Fasering!$D$5:$D$6)</f>
        <v>0</v>
      </c>
      <c r="AC28" s="45">
        <f>$Y28*SUM(Fasering!$D$5:$D$7)</f>
        <v>0</v>
      </c>
      <c r="AD28" s="45">
        <f>$Y28*SUM(Fasering!$D$5:$D$8)</f>
        <v>0</v>
      </c>
      <c r="AE28" s="45">
        <f>$Y28*SUM(Fasering!$D$5:$D$9)</f>
        <v>0</v>
      </c>
      <c r="AF28" s="45">
        <f>$Y28*SUM(Fasering!$D$5:$D$10)</f>
        <v>0</v>
      </c>
      <c r="AG28" s="98">
        <f>$Y28*SUM(Fasering!$D$5:$D$11)</f>
        <v>0</v>
      </c>
      <c r="AH28" s="5">
        <f>($AK$2+(I28+R28)*12*7.57%)*SUM(Fasering!$D$5)</f>
        <v>0</v>
      </c>
      <c r="AI28" s="9">
        <f>($AK$2+(J28+S28)*12*7.57%)*SUM(Fasering!$D$5:$D$6)</f>
        <v>579.79371860013748</v>
      </c>
      <c r="AJ28" s="9">
        <f>($AK$2+(K28+T28)*12*7.57%)*SUM(Fasering!$D$5:$D$7)</f>
        <v>1017.9715258805896</v>
      </c>
      <c r="AK28" s="9">
        <f>($AK$2+(L28+U28)*12*7.57%)*SUM(Fasering!$D$5:$D$8)</f>
        <v>1533.0861275896996</v>
      </c>
      <c r="AL28" s="9">
        <f>($AK$2+(M28+V28)*12*7.57%)*SUM(Fasering!$D$5:$D$9)</f>
        <v>2125.1375237274665</v>
      </c>
      <c r="AM28" s="9">
        <f>($AK$2+(N28+W28)*12*7.57%)*SUM(Fasering!$D$5:$D$10)</f>
        <v>2792.5355378578547</v>
      </c>
      <c r="AN28" s="86">
        <f>($AK$2+(O28+X28)*12*7.57%)*SUM(Fasering!$D$5:$D$11)</f>
        <v>3538.2875680224001</v>
      </c>
      <c r="AO28" s="5">
        <f>($AK$2+(I28+AA28)*12*7.57%)*SUM(Fasering!$D$5)</f>
        <v>0</v>
      </c>
      <c r="AP28" s="9">
        <f>($AK$2+(J28+AB28)*12*7.57%)*SUM(Fasering!$D$5:$D$6)</f>
        <v>579.79371860013748</v>
      </c>
      <c r="AQ28" s="9">
        <f>($AK$2+(K28+AC28)*12*7.57%)*SUM(Fasering!$D$5:$D$7)</f>
        <v>1017.9715258805896</v>
      </c>
      <c r="AR28" s="9">
        <f>($AK$2+(L28+AD28)*12*7.57%)*SUM(Fasering!$D$5:$D$8)</f>
        <v>1533.0861275896996</v>
      </c>
      <c r="AS28" s="9">
        <f>($AK$2+(M28+AE28)*12*7.57%)*SUM(Fasering!$D$5:$D$9)</f>
        <v>2125.1375237274665</v>
      </c>
      <c r="AT28" s="9">
        <f>($AK$2+(N28+AF28)*12*7.57%)*SUM(Fasering!$D$5:$D$10)</f>
        <v>2792.5355378578547</v>
      </c>
      <c r="AU28" s="86">
        <f>($AK$2+(O28+AG28)*12*7.57%)*SUM(Fasering!$D$5:$D$11)</f>
        <v>3538.2875680224001</v>
      </c>
    </row>
    <row r="29" spans="1:47" x14ac:dyDescent="0.3">
      <c r="A29" s="32">
        <f t="shared" si="6"/>
        <v>21</v>
      </c>
      <c r="B29" s="129">
        <v>42351.72</v>
      </c>
      <c r="C29" s="130"/>
      <c r="D29" s="129">
        <f t="shared" si="0"/>
        <v>45841.501728000003</v>
      </c>
      <c r="E29" s="131">
        <f t="shared" si="1"/>
        <v>1136.3811444252465</v>
      </c>
      <c r="F29" s="129">
        <f t="shared" si="2"/>
        <v>3820.1251440000001</v>
      </c>
      <c r="G29" s="131">
        <f t="shared" si="3"/>
        <v>94.698428702103868</v>
      </c>
      <c r="H29" s="45">
        <f>'L4'!$H$10</f>
        <v>1707.89</v>
      </c>
      <c r="I29" s="45">
        <f>GEW!$E$12+($F29-GEW!$E$12)*SUM(Fasering!$D$5)</f>
        <v>1821.9627753333334</v>
      </c>
      <c r="J29" s="45">
        <f>GEW!$E$12+($F29-GEW!$E$12)*SUM(Fasering!$D$5:$D$6)</f>
        <v>2338.6150156469139</v>
      </c>
      <c r="K29" s="45">
        <f>GEW!$E$12+($F29-GEW!$E$12)*SUM(Fasering!$D$5:$D$7)</f>
        <v>2635.0503193364434</v>
      </c>
      <c r="L29" s="45">
        <f>GEW!$E$12+($F29-GEW!$E$12)*SUM(Fasering!$D$5:$D$8)</f>
        <v>2931.4856230259729</v>
      </c>
      <c r="M29" s="45">
        <f>GEW!$E$12+($F29-GEW!$E$12)*SUM(Fasering!$D$5:$D$9)</f>
        <v>3227.9209267155029</v>
      </c>
      <c r="N29" s="45">
        <f>GEW!$E$12+($F29-GEW!$E$12)*SUM(Fasering!$D$5:$D$10)</f>
        <v>3523.6898403104706</v>
      </c>
      <c r="O29" s="98">
        <f>GEW!$E$12+($F29-GEW!$E$12)*SUM(Fasering!$D$5:$D$11)</f>
        <v>3820.1251440000001</v>
      </c>
      <c r="P29" s="129">
        <f>((B29&lt;19968.2*1.2434)*913.03+(B29&gt;19968.2*1.2434)*(B29&lt;20424.71*1.2434)*(20424.71-B29/1.2434+456.51)+(B29&gt;20424.71*1.2434)*(B29&lt;22659.62*1.2434)*456.51+(B29&gt;22659.62*1.2434)*(B29&lt;23116.13*1.2434)*(23116.13-B29/1.2434))/12*Inhoud!$C$4</f>
        <v>0</v>
      </c>
      <c r="Q29" s="131">
        <f t="shared" si="7"/>
        <v>0</v>
      </c>
      <c r="R29" s="45">
        <f>$P29*SUM(Fasering!$D$5)</f>
        <v>0</v>
      </c>
      <c r="S29" s="45">
        <f>$P29*SUM(Fasering!$D$5:$D$6)</f>
        <v>0</v>
      </c>
      <c r="T29" s="45">
        <f>$P29*SUM(Fasering!$D$5:$D$7)</f>
        <v>0</v>
      </c>
      <c r="U29" s="45">
        <f>$P29*SUM(Fasering!$D$5:$D$8)</f>
        <v>0</v>
      </c>
      <c r="V29" s="45">
        <f>$P29*SUM(Fasering!$D$5:$D$9)</f>
        <v>0</v>
      </c>
      <c r="W29" s="45">
        <f>$P29*SUM(Fasering!$D$5:$D$10)</f>
        <v>0</v>
      </c>
      <c r="X29" s="98">
        <f>$P29*SUM(Fasering!$D$5:$D$11)</f>
        <v>0</v>
      </c>
      <c r="Y29" s="129">
        <f>((B29&lt;19968.2*1.2434)*456.51+(B29&gt;19968.2*1.2434)*(B29&lt;20196.46*1.2434)*(20196.46-B29/1.2434+228.26)+(B29&gt;20196.46*1.2434)*(B29&lt;22659.62*1.2434)*228.26+(B29&gt;22659.62*1.2434)*(B29&lt;22887.88*1.2434)*(22887.88-B29/1.2434))/12*Inhoud!$C$4</f>
        <v>0</v>
      </c>
      <c r="Z29" s="131">
        <f t="shared" si="8"/>
        <v>0</v>
      </c>
      <c r="AA29" s="97">
        <f>$Y29*SUM(Fasering!$D$5)</f>
        <v>0</v>
      </c>
      <c r="AB29" s="45">
        <f>$Y29*SUM(Fasering!$D$5:$D$6)</f>
        <v>0</v>
      </c>
      <c r="AC29" s="45">
        <f>$Y29*SUM(Fasering!$D$5:$D$7)</f>
        <v>0</v>
      </c>
      <c r="AD29" s="45">
        <f>$Y29*SUM(Fasering!$D$5:$D$8)</f>
        <v>0</v>
      </c>
      <c r="AE29" s="45">
        <f>$Y29*SUM(Fasering!$D$5:$D$9)</f>
        <v>0</v>
      </c>
      <c r="AF29" s="45">
        <f>$Y29*SUM(Fasering!$D$5:$D$10)</f>
        <v>0</v>
      </c>
      <c r="AG29" s="98">
        <f>$Y29*SUM(Fasering!$D$5:$D$11)</f>
        <v>0</v>
      </c>
      <c r="AH29" s="5">
        <f>($AK$2+(I29+R29)*12*7.57%)*SUM(Fasering!$D$5)</f>
        <v>0</v>
      </c>
      <c r="AI29" s="9">
        <f>($AK$2+(J29+S29)*12*7.57%)*SUM(Fasering!$D$5:$D$6)</f>
        <v>584.29134172800389</v>
      </c>
      <c r="AJ29" s="9">
        <f>($AK$2+(K29+T29)*12*7.57%)*SUM(Fasering!$D$5:$D$7)</f>
        <v>1029.1109065033993</v>
      </c>
      <c r="AK29" s="9">
        <f>($AK$2+(L29+U29)*12*7.57%)*SUM(Fasering!$D$5:$D$8)</f>
        <v>1553.8285238773094</v>
      </c>
      <c r="AL29" s="9">
        <f>($AK$2+(M29+V29)*12*7.57%)*SUM(Fasering!$D$5:$D$9)</f>
        <v>2158.4441938497339</v>
      </c>
      <c r="AM29" s="9">
        <f>($AK$2+(N29+W29)*12*7.57%)*SUM(Fasering!$D$5:$D$10)</f>
        <v>2841.3295174143313</v>
      </c>
      <c r="AN29" s="86">
        <f>($AK$2+(O29+X29)*12*7.57%)*SUM(Fasering!$D$5:$D$11)</f>
        <v>3605.5616808096006</v>
      </c>
      <c r="AO29" s="5">
        <f>($AK$2+(I29+AA29)*12*7.57%)*SUM(Fasering!$D$5)</f>
        <v>0</v>
      </c>
      <c r="AP29" s="9">
        <f>($AK$2+(J29+AB29)*12*7.57%)*SUM(Fasering!$D$5:$D$6)</f>
        <v>584.29134172800389</v>
      </c>
      <c r="AQ29" s="9">
        <f>($AK$2+(K29+AC29)*12*7.57%)*SUM(Fasering!$D$5:$D$7)</f>
        <v>1029.1109065033993</v>
      </c>
      <c r="AR29" s="9">
        <f>($AK$2+(L29+AD29)*12*7.57%)*SUM(Fasering!$D$5:$D$8)</f>
        <v>1553.8285238773094</v>
      </c>
      <c r="AS29" s="9">
        <f>($AK$2+(M29+AE29)*12*7.57%)*SUM(Fasering!$D$5:$D$9)</f>
        <v>2158.4441938497339</v>
      </c>
      <c r="AT29" s="9">
        <f>($AK$2+(N29+AF29)*12*7.57%)*SUM(Fasering!$D$5:$D$10)</f>
        <v>2841.3295174143313</v>
      </c>
      <c r="AU29" s="86">
        <f>($AK$2+(O29+AG29)*12*7.57%)*SUM(Fasering!$D$5:$D$11)</f>
        <v>3605.5616808096006</v>
      </c>
    </row>
    <row r="30" spans="1:47" x14ac:dyDescent="0.3">
      <c r="A30" s="32">
        <f t="shared" si="6"/>
        <v>22</v>
      </c>
      <c r="B30" s="129">
        <v>42415.32</v>
      </c>
      <c r="C30" s="130"/>
      <c r="D30" s="129">
        <f t="shared" si="0"/>
        <v>45910.342367999998</v>
      </c>
      <c r="E30" s="131">
        <f t="shared" si="1"/>
        <v>1138.087659314971</v>
      </c>
      <c r="F30" s="129">
        <f t="shared" si="2"/>
        <v>3825.8618640000004</v>
      </c>
      <c r="G30" s="131">
        <f t="shared" si="3"/>
        <v>94.840638276247603</v>
      </c>
      <c r="H30" s="45">
        <f>'L4'!$H$10</f>
        <v>1707.89</v>
      </c>
      <c r="I30" s="45">
        <f>GEW!$E$12+($F30-GEW!$E$12)*SUM(Fasering!$D$5)</f>
        <v>1821.9627753333334</v>
      </c>
      <c r="J30" s="45">
        <f>GEW!$E$12+($F30-GEW!$E$12)*SUM(Fasering!$D$5:$D$6)</f>
        <v>2340.098323153115</v>
      </c>
      <c r="K30" s="45">
        <f>GEW!$E$12+($F30-GEW!$E$12)*SUM(Fasering!$D$5:$D$7)</f>
        <v>2637.3846919823191</v>
      </c>
      <c r="L30" s="45">
        <f>GEW!$E$12+($F30-GEW!$E$12)*SUM(Fasering!$D$5:$D$8)</f>
        <v>2934.6710608115236</v>
      </c>
      <c r="M30" s="45">
        <f>GEW!$E$12+($F30-GEW!$E$12)*SUM(Fasering!$D$5:$D$9)</f>
        <v>3231.9574296407277</v>
      </c>
      <c r="N30" s="45">
        <f>GEW!$E$12+($F30-GEW!$E$12)*SUM(Fasering!$D$5:$D$10)</f>
        <v>3528.5754951707963</v>
      </c>
      <c r="O30" s="98">
        <f>GEW!$E$12+($F30-GEW!$E$12)*SUM(Fasering!$D$5:$D$11)</f>
        <v>3825.8618640000004</v>
      </c>
      <c r="P30" s="129">
        <f>((B30&lt;19968.2*1.2434)*913.03+(B30&gt;19968.2*1.2434)*(B30&lt;20424.71*1.2434)*(20424.71-B30/1.2434+456.51)+(B30&gt;20424.71*1.2434)*(B30&lt;22659.62*1.2434)*456.51+(B30&gt;22659.62*1.2434)*(B30&lt;23116.13*1.2434)*(23116.13-B30/1.2434))/12*Inhoud!$C$4</f>
        <v>0</v>
      </c>
      <c r="Q30" s="131">
        <f t="shared" si="7"/>
        <v>0</v>
      </c>
      <c r="R30" s="45">
        <f>$P30*SUM(Fasering!$D$5)</f>
        <v>0</v>
      </c>
      <c r="S30" s="45">
        <f>$P30*SUM(Fasering!$D$5:$D$6)</f>
        <v>0</v>
      </c>
      <c r="T30" s="45">
        <f>$P30*SUM(Fasering!$D$5:$D$7)</f>
        <v>0</v>
      </c>
      <c r="U30" s="45">
        <f>$P30*SUM(Fasering!$D$5:$D$8)</f>
        <v>0</v>
      </c>
      <c r="V30" s="45">
        <f>$P30*SUM(Fasering!$D$5:$D$9)</f>
        <v>0</v>
      </c>
      <c r="W30" s="45">
        <f>$P30*SUM(Fasering!$D$5:$D$10)</f>
        <v>0</v>
      </c>
      <c r="X30" s="98">
        <f>$P30*SUM(Fasering!$D$5:$D$11)</f>
        <v>0</v>
      </c>
      <c r="Y30" s="129">
        <f>((B30&lt;19968.2*1.2434)*456.51+(B30&gt;19968.2*1.2434)*(B30&lt;20196.46*1.2434)*(20196.46-B30/1.2434+228.26)+(B30&gt;20196.46*1.2434)*(B30&lt;22659.62*1.2434)*228.26+(B30&gt;22659.62*1.2434)*(B30&lt;22887.88*1.2434)*(22887.88-B30/1.2434))/12*Inhoud!$C$4</f>
        <v>0</v>
      </c>
      <c r="Z30" s="131">
        <f t="shared" si="8"/>
        <v>0</v>
      </c>
      <c r="AA30" s="97">
        <f>$Y30*SUM(Fasering!$D$5)</f>
        <v>0</v>
      </c>
      <c r="AB30" s="45">
        <f>$Y30*SUM(Fasering!$D$5:$D$6)</f>
        <v>0</v>
      </c>
      <c r="AC30" s="45">
        <f>$Y30*SUM(Fasering!$D$5:$D$7)</f>
        <v>0</v>
      </c>
      <c r="AD30" s="45">
        <f>$Y30*SUM(Fasering!$D$5:$D$8)</f>
        <v>0</v>
      </c>
      <c r="AE30" s="45">
        <f>$Y30*SUM(Fasering!$D$5:$D$9)</f>
        <v>0</v>
      </c>
      <c r="AF30" s="45">
        <f>$Y30*SUM(Fasering!$D$5:$D$10)</f>
        <v>0</v>
      </c>
      <c r="AG30" s="98">
        <f>$Y30*SUM(Fasering!$D$5:$D$11)</f>
        <v>0</v>
      </c>
      <c r="AH30" s="5">
        <f>($AK$2+(I30+R30)*12*7.57%)*SUM(Fasering!$D$5)</f>
        <v>0</v>
      </c>
      <c r="AI30" s="9">
        <f>($AK$2+(J30+S30)*12*7.57%)*SUM(Fasering!$D$5:$D$6)</f>
        <v>584.63973989488034</v>
      </c>
      <c r="AJ30" s="9">
        <f>($AK$2+(K30+T30)*12*7.57%)*SUM(Fasering!$D$5:$D$7)</f>
        <v>1029.9737933391332</v>
      </c>
      <c r="AK30" s="9">
        <f>($AK$2+(L30+U30)*12*7.57%)*SUM(Fasering!$D$5:$D$8)</f>
        <v>1555.4352865245519</v>
      </c>
      <c r="AL30" s="9">
        <f>($AK$2+(M30+V30)*12*7.57%)*SUM(Fasering!$D$5:$D$9)</f>
        <v>2161.024219451137</v>
      </c>
      <c r="AM30" s="9">
        <f>($AK$2+(N30+W30)*12*7.57%)*SUM(Fasering!$D$5:$D$10)</f>
        <v>2845.1092322878967</v>
      </c>
      <c r="AN30" s="86">
        <f>($AK$2+(O30+X30)*12*7.57%)*SUM(Fasering!$D$5:$D$11)</f>
        <v>3610.7729172576005</v>
      </c>
      <c r="AO30" s="5">
        <f>($AK$2+(I30+AA30)*12*7.57%)*SUM(Fasering!$D$5)</f>
        <v>0</v>
      </c>
      <c r="AP30" s="9">
        <f>($AK$2+(J30+AB30)*12*7.57%)*SUM(Fasering!$D$5:$D$6)</f>
        <v>584.63973989488034</v>
      </c>
      <c r="AQ30" s="9">
        <f>($AK$2+(K30+AC30)*12*7.57%)*SUM(Fasering!$D$5:$D$7)</f>
        <v>1029.9737933391332</v>
      </c>
      <c r="AR30" s="9">
        <f>($AK$2+(L30+AD30)*12*7.57%)*SUM(Fasering!$D$5:$D$8)</f>
        <v>1555.4352865245519</v>
      </c>
      <c r="AS30" s="9">
        <f>($AK$2+(M30+AE30)*12*7.57%)*SUM(Fasering!$D$5:$D$9)</f>
        <v>2161.024219451137</v>
      </c>
      <c r="AT30" s="9">
        <f>($AK$2+(N30+AF30)*12*7.57%)*SUM(Fasering!$D$5:$D$10)</f>
        <v>2845.1092322878967</v>
      </c>
      <c r="AU30" s="86">
        <f>($AK$2+(O30+AG30)*12*7.57%)*SUM(Fasering!$D$5:$D$11)</f>
        <v>3610.7729172576005</v>
      </c>
    </row>
    <row r="31" spans="1:47" x14ac:dyDescent="0.3">
      <c r="A31" s="32">
        <f t="shared" si="6"/>
        <v>23</v>
      </c>
      <c r="B31" s="129">
        <v>43833</v>
      </c>
      <c r="C31" s="130"/>
      <c r="D31" s="129">
        <f t="shared" si="0"/>
        <v>47444.839200000002</v>
      </c>
      <c r="E31" s="131">
        <f t="shared" si="1"/>
        <v>1176.1268421587561</v>
      </c>
      <c r="F31" s="129">
        <f t="shared" si="2"/>
        <v>3953.7366000000002</v>
      </c>
      <c r="G31" s="131">
        <f t="shared" si="3"/>
        <v>98.010570179896334</v>
      </c>
      <c r="H31" s="45">
        <f>'L4'!$H$10</f>
        <v>1707.89</v>
      </c>
      <c r="I31" s="45">
        <f>GEW!$E$12+($F31-GEW!$E$12)*SUM(Fasering!$D$5)</f>
        <v>1821.9627753333334</v>
      </c>
      <c r="J31" s="45">
        <f>GEW!$E$12+($F31-GEW!$E$12)*SUM(Fasering!$D$5:$D$6)</f>
        <v>2373.1620870743582</v>
      </c>
      <c r="K31" s="45">
        <f>GEW!$E$12+($F31-GEW!$E$12)*SUM(Fasering!$D$5:$D$7)</f>
        <v>2689.419179601894</v>
      </c>
      <c r="L31" s="45">
        <f>GEW!$E$12+($F31-GEW!$E$12)*SUM(Fasering!$D$5:$D$8)</f>
        <v>3005.6762721294294</v>
      </c>
      <c r="M31" s="45">
        <f>GEW!$E$12+($F31-GEW!$E$12)*SUM(Fasering!$D$5:$D$9)</f>
        <v>3321.9333646569648</v>
      </c>
      <c r="N31" s="45">
        <f>GEW!$E$12+($F31-GEW!$E$12)*SUM(Fasering!$D$5:$D$10)</f>
        <v>3637.4795074724652</v>
      </c>
      <c r="O31" s="98">
        <f>GEW!$E$12+($F31-GEW!$E$12)*SUM(Fasering!$D$5:$D$11)</f>
        <v>3953.7366000000002</v>
      </c>
      <c r="P31" s="129">
        <f>((B31&lt;19968.2*1.2434)*913.03+(B31&gt;19968.2*1.2434)*(B31&lt;20424.71*1.2434)*(20424.71-B31/1.2434+456.51)+(B31&gt;20424.71*1.2434)*(B31&lt;22659.62*1.2434)*456.51+(B31&gt;22659.62*1.2434)*(B31&lt;23116.13*1.2434)*(23116.13-B31/1.2434))/12*Inhoud!$C$4</f>
        <v>0</v>
      </c>
      <c r="Q31" s="131">
        <f t="shared" si="7"/>
        <v>0</v>
      </c>
      <c r="R31" s="45">
        <f>$P31*SUM(Fasering!$D$5)</f>
        <v>0</v>
      </c>
      <c r="S31" s="45">
        <f>$P31*SUM(Fasering!$D$5:$D$6)</f>
        <v>0</v>
      </c>
      <c r="T31" s="45">
        <f>$P31*SUM(Fasering!$D$5:$D$7)</f>
        <v>0</v>
      </c>
      <c r="U31" s="45">
        <f>$P31*SUM(Fasering!$D$5:$D$8)</f>
        <v>0</v>
      </c>
      <c r="V31" s="45">
        <f>$P31*SUM(Fasering!$D$5:$D$9)</f>
        <v>0</v>
      </c>
      <c r="W31" s="45">
        <f>$P31*SUM(Fasering!$D$5:$D$10)</f>
        <v>0</v>
      </c>
      <c r="X31" s="98">
        <f>$P31*SUM(Fasering!$D$5:$D$11)</f>
        <v>0</v>
      </c>
      <c r="Y31" s="129">
        <f>((B31&lt;19968.2*1.2434)*456.51+(B31&gt;19968.2*1.2434)*(B31&lt;20196.46*1.2434)*(20196.46-B31/1.2434+228.26)+(B31&gt;20196.46*1.2434)*(B31&lt;22659.62*1.2434)*228.26+(B31&gt;22659.62*1.2434)*(B31&lt;22887.88*1.2434)*(22887.88-B31/1.2434))/12*Inhoud!$C$4</f>
        <v>0</v>
      </c>
      <c r="Z31" s="131">
        <f t="shared" si="8"/>
        <v>0</v>
      </c>
      <c r="AA31" s="97">
        <f>$Y31*SUM(Fasering!$D$5)</f>
        <v>0</v>
      </c>
      <c r="AB31" s="45">
        <f>$Y31*SUM(Fasering!$D$5:$D$6)</f>
        <v>0</v>
      </c>
      <c r="AC31" s="45">
        <f>$Y31*SUM(Fasering!$D$5:$D$7)</f>
        <v>0</v>
      </c>
      <c r="AD31" s="45">
        <f>$Y31*SUM(Fasering!$D$5:$D$8)</f>
        <v>0</v>
      </c>
      <c r="AE31" s="45">
        <f>$Y31*SUM(Fasering!$D$5:$D$9)</f>
        <v>0</v>
      </c>
      <c r="AF31" s="45">
        <f>$Y31*SUM(Fasering!$D$5:$D$10)</f>
        <v>0</v>
      </c>
      <c r="AG31" s="98">
        <f>$Y31*SUM(Fasering!$D$5:$D$11)</f>
        <v>0</v>
      </c>
      <c r="AH31" s="5">
        <f>($AK$2+(I31+R31)*12*7.57%)*SUM(Fasering!$D$5)</f>
        <v>0</v>
      </c>
      <c r="AI31" s="9">
        <f>($AK$2+(J31+S31)*12*7.57%)*SUM(Fasering!$D$5:$D$6)</f>
        <v>592.40573224106777</v>
      </c>
      <c r="AJ31" s="9">
        <f>($AK$2+(K31+T31)*12*7.57%)*SUM(Fasering!$D$5:$D$7)</f>
        <v>1049.2080293341455</v>
      </c>
      <c r="AK31" s="9">
        <f>($AK$2+(L31+U31)*12*7.57%)*SUM(Fasering!$D$5:$D$8)</f>
        <v>1591.2509354198785</v>
      </c>
      <c r="AL31" s="9">
        <f>($AK$2+(M31+V31)*12*7.57%)*SUM(Fasering!$D$5:$D$9)</f>
        <v>2218.5344504982672</v>
      </c>
      <c r="AM31" s="9">
        <f>($AK$2+(N31+W31)*12*7.57%)*SUM(Fasering!$D$5:$D$10)</f>
        <v>2929.3612162809136</v>
      </c>
      <c r="AN31" s="86">
        <f>($AK$2+(O31+X31)*12*7.57%)*SUM(Fasering!$D$5:$D$11)</f>
        <v>3726.9343274400003</v>
      </c>
      <c r="AO31" s="5">
        <f>($AK$2+(I31+AA31)*12*7.57%)*SUM(Fasering!$D$5)</f>
        <v>0</v>
      </c>
      <c r="AP31" s="9">
        <f>($AK$2+(J31+AB31)*12*7.57%)*SUM(Fasering!$D$5:$D$6)</f>
        <v>592.40573224106777</v>
      </c>
      <c r="AQ31" s="9">
        <f>($AK$2+(K31+AC31)*12*7.57%)*SUM(Fasering!$D$5:$D$7)</f>
        <v>1049.2080293341455</v>
      </c>
      <c r="AR31" s="9">
        <f>($AK$2+(L31+AD31)*12*7.57%)*SUM(Fasering!$D$5:$D$8)</f>
        <v>1591.2509354198785</v>
      </c>
      <c r="AS31" s="9">
        <f>($AK$2+(M31+AE31)*12*7.57%)*SUM(Fasering!$D$5:$D$9)</f>
        <v>2218.5344504982672</v>
      </c>
      <c r="AT31" s="9">
        <f>($AK$2+(N31+AF31)*12*7.57%)*SUM(Fasering!$D$5:$D$10)</f>
        <v>2929.3612162809136</v>
      </c>
      <c r="AU31" s="86">
        <f>($AK$2+(O31+AG31)*12*7.57%)*SUM(Fasering!$D$5:$D$11)</f>
        <v>3726.9343274400003</v>
      </c>
    </row>
    <row r="32" spans="1:47" x14ac:dyDescent="0.3">
      <c r="A32" s="32">
        <f t="shared" si="6"/>
        <v>24</v>
      </c>
      <c r="B32" s="129">
        <v>45240.600000000006</v>
      </c>
      <c r="C32" s="130"/>
      <c r="D32" s="129">
        <f t="shared" si="0"/>
        <v>48968.425440000006</v>
      </c>
      <c r="E32" s="131">
        <f t="shared" si="1"/>
        <v>1213.8955584917169</v>
      </c>
      <c r="F32" s="129">
        <f t="shared" si="2"/>
        <v>4080.7021200000008</v>
      </c>
      <c r="G32" s="131">
        <f t="shared" si="3"/>
        <v>101.15796320764308</v>
      </c>
      <c r="H32" s="45">
        <f>'L4'!$H$10</f>
        <v>1707.89</v>
      </c>
      <c r="I32" s="45">
        <f>GEW!$E$12+($F32-GEW!$E$12)*SUM(Fasering!$D$5)</f>
        <v>1821.9627753333334</v>
      </c>
      <c r="J32" s="45">
        <f>GEW!$E$12+($F32-GEW!$E$12)*SUM(Fasering!$D$5:$D$6)</f>
        <v>2405.9907607493365</v>
      </c>
      <c r="K32" s="45">
        <f>GEW!$E$12+($F32-GEW!$E$12)*SUM(Fasering!$D$5:$D$7)</f>
        <v>2741.0836911794813</v>
      </c>
      <c r="L32" s="45">
        <f>GEW!$E$12+($F32-GEW!$E$12)*SUM(Fasering!$D$5:$D$8)</f>
        <v>3076.1766216096257</v>
      </c>
      <c r="M32" s="45">
        <f>GEW!$E$12+($F32-GEW!$E$12)*SUM(Fasering!$D$5:$D$9)</f>
        <v>3411.269552039771</v>
      </c>
      <c r="N32" s="45">
        <f>GEW!$E$12+($F32-GEW!$E$12)*SUM(Fasering!$D$5:$D$10)</f>
        <v>3745.6091895698564</v>
      </c>
      <c r="O32" s="98">
        <f>GEW!$E$12+($F32-GEW!$E$12)*SUM(Fasering!$D$5:$D$11)</f>
        <v>4080.7021200000008</v>
      </c>
      <c r="P32" s="129">
        <f>((B32&lt;19968.2*1.2434)*913.03+(B32&gt;19968.2*1.2434)*(B32&lt;20424.71*1.2434)*(20424.71-B32/1.2434+456.51)+(B32&gt;20424.71*1.2434)*(B32&lt;22659.62*1.2434)*456.51+(B32&gt;22659.62*1.2434)*(B32&lt;23116.13*1.2434)*(23116.13-B32/1.2434))/12*Inhoud!$C$4</f>
        <v>0</v>
      </c>
      <c r="Q32" s="131">
        <f t="shared" si="7"/>
        <v>0</v>
      </c>
      <c r="R32" s="45">
        <f>$P32*SUM(Fasering!$D$5)</f>
        <v>0</v>
      </c>
      <c r="S32" s="45">
        <f>$P32*SUM(Fasering!$D$5:$D$6)</f>
        <v>0</v>
      </c>
      <c r="T32" s="45">
        <f>$P32*SUM(Fasering!$D$5:$D$7)</f>
        <v>0</v>
      </c>
      <c r="U32" s="45">
        <f>$P32*SUM(Fasering!$D$5:$D$8)</f>
        <v>0</v>
      </c>
      <c r="V32" s="45">
        <f>$P32*SUM(Fasering!$D$5:$D$9)</f>
        <v>0</v>
      </c>
      <c r="W32" s="45">
        <f>$P32*SUM(Fasering!$D$5:$D$10)</f>
        <v>0</v>
      </c>
      <c r="X32" s="98">
        <f>$P32*SUM(Fasering!$D$5:$D$11)</f>
        <v>0</v>
      </c>
      <c r="Y32" s="129">
        <f>((B32&lt;19968.2*1.2434)*456.51+(B32&gt;19968.2*1.2434)*(B32&lt;20196.46*1.2434)*(20196.46-B32/1.2434+228.26)+(B32&gt;20196.46*1.2434)*(B32&lt;22659.62*1.2434)*228.26+(B32&gt;22659.62*1.2434)*(B32&lt;22887.88*1.2434)*(22887.88-B32/1.2434))/12*Inhoud!$C$4</f>
        <v>0</v>
      </c>
      <c r="Z32" s="131">
        <f t="shared" si="8"/>
        <v>0</v>
      </c>
      <c r="AA32" s="97">
        <f>$Y32*SUM(Fasering!$D$5)</f>
        <v>0</v>
      </c>
      <c r="AB32" s="45">
        <f>$Y32*SUM(Fasering!$D$5:$D$6)</f>
        <v>0</v>
      </c>
      <c r="AC32" s="45">
        <f>$Y32*SUM(Fasering!$D$5:$D$7)</f>
        <v>0</v>
      </c>
      <c r="AD32" s="45">
        <f>$Y32*SUM(Fasering!$D$5:$D$8)</f>
        <v>0</v>
      </c>
      <c r="AE32" s="45">
        <f>$Y32*SUM(Fasering!$D$5:$D$9)</f>
        <v>0</v>
      </c>
      <c r="AF32" s="45">
        <f>$Y32*SUM(Fasering!$D$5:$D$10)</f>
        <v>0</v>
      </c>
      <c r="AG32" s="98">
        <f>$Y32*SUM(Fasering!$D$5:$D$11)</f>
        <v>0</v>
      </c>
      <c r="AH32" s="5">
        <f>($AK$2+(I32+R32)*12*7.57%)*SUM(Fasering!$D$5)</f>
        <v>0</v>
      </c>
      <c r="AI32" s="9">
        <f>($AK$2+(J32+S32)*12*7.57%)*SUM(Fasering!$D$5:$D$6)</f>
        <v>600.11650676458044</v>
      </c>
      <c r="AJ32" s="9">
        <f>($AK$2+(K32+T32)*12*7.57%)*SUM(Fasering!$D$5:$D$7)</f>
        <v>1068.305505906136</v>
      </c>
      <c r="AK32" s="9">
        <f>($AK$2+(L32+U32)*12*7.57%)*SUM(Fasering!$D$5:$D$8)</f>
        <v>1626.8119275937554</v>
      </c>
      <c r="AL32" s="9">
        <f>($AK$2+(M32+V32)*12*7.57%)*SUM(Fasering!$D$5:$D$9)</f>
        <v>2275.6357718274389</v>
      </c>
      <c r="AM32" s="9">
        <f>($AK$2+(N32+W32)*12*7.57%)*SUM(Fasering!$D$5:$D$10)</f>
        <v>3013.0141511241577</v>
      </c>
      <c r="AN32" s="86">
        <f>($AK$2+(O32+X32)*12*7.57%)*SUM(Fasering!$D$5:$D$11)</f>
        <v>3842.2698058080009</v>
      </c>
      <c r="AO32" s="5">
        <f>($AK$2+(I32+AA32)*12*7.57%)*SUM(Fasering!$D$5)</f>
        <v>0</v>
      </c>
      <c r="AP32" s="9">
        <f>($AK$2+(J32+AB32)*12*7.57%)*SUM(Fasering!$D$5:$D$6)</f>
        <v>600.11650676458044</v>
      </c>
      <c r="AQ32" s="9">
        <f>($AK$2+(K32+AC32)*12*7.57%)*SUM(Fasering!$D$5:$D$7)</f>
        <v>1068.305505906136</v>
      </c>
      <c r="AR32" s="9">
        <f>($AK$2+(L32+AD32)*12*7.57%)*SUM(Fasering!$D$5:$D$8)</f>
        <v>1626.8119275937554</v>
      </c>
      <c r="AS32" s="9">
        <f>($AK$2+(M32+AE32)*12*7.57%)*SUM(Fasering!$D$5:$D$9)</f>
        <v>2275.6357718274389</v>
      </c>
      <c r="AT32" s="9">
        <f>($AK$2+(N32+AF32)*12*7.57%)*SUM(Fasering!$D$5:$D$10)</f>
        <v>3013.0141511241577</v>
      </c>
      <c r="AU32" s="86">
        <f>($AK$2+(O32+AG32)*12*7.57%)*SUM(Fasering!$D$5:$D$11)</f>
        <v>3842.2698058080009</v>
      </c>
    </row>
    <row r="33" spans="1:47" x14ac:dyDescent="0.3">
      <c r="A33" s="32">
        <f t="shared" si="6"/>
        <v>25</v>
      </c>
      <c r="B33" s="129">
        <v>45250.559999999998</v>
      </c>
      <c r="C33" s="130"/>
      <c r="D33" s="129">
        <f t="shared" si="0"/>
        <v>48979.206143999996</v>
      </c>
      <c r="E33" s="131">
        <f t="shared" si="1"/>
        <v>1214.1628051631262</v>
      </c>
      <c r="F33" s="129">
        <f t="shared" si="2"/>
        <v>4081.6005119999995</v>
      </c>
      <c r="G33" s="131">
        <f t="shared" si="3"/>
        <v>101.18023376359385</v>
      </c>
      <c r="H33" s="45">
        <f>'L4'!$H$10</f>
        <v>1707.89</v>
      </c>
      <c r="I33" s="45">
        <f>GEW!$E$12+($F33-GEW!$E$12)*SUM(Fasering!$D$5)</f>
        <v>1821.9627753333334</v>
      </c>
      <c r="J33" s="45">
        <f>GEW!$E$12+($F33-GEW!$E$12)*SUM(Fasering!$D$5:$D$6)</f>
        <v>2406.223052302194</v>
      </c>
      <c r="K33" s="45">
        <f>GEW!$E$12+($F33-GEW!$E$12)*SUM(Fasering!$D$5:$D$7)</f>
        <v>2741.449262744778</v>
      </c>
      <c r="L33" s="45">
        <f>GEW!$E$12+($F33-GEW!$E$12)*SUM(Fasering!$D$5:$D$8)</f>
        <v>3076.6754731873625</v>
      </c>
      <c r="M33" s="45">
        <f>GEW!$E$12+($F33-GEW!$E$12)*SUM(Fasering!$D$5:$D$9)</f>
        <v>3411.9016836299465</v>
      </c>
      <c r="N33" s="45">
        <f>GEW!$E$12+($F33-GEW!$E$12)*SUM(Fasering!$D$5:$D$10)</f>
        <v>3746.3743015574155</v>
      </c>
      <c r="O33" s="98">
        <f>GEW!$E$12+($F33-GEW!$E$12)*SUM(Fasering!$D$5:$D$11)</f>
        <v>4081.6005119999995</v>
      </c>
      <c r="P33" s="129">
        <f>((B33&lt;19968.2*1.2434)*913.03+(B33&gt;19968.2*1.2434)*(B33&lt;20424.71*1.2434)*(20424.71-B33/1.2434+456.51)+(B33&gt;20424.71*1.2434)*(B33&lt;22659.62*1.2434)*456.51+(B33&gt;22659.62*1.2434)*(B33&lt;23116.13*1.2434)*(23116.13-B33/1.2434))/12*Inhoud!$C$4</f>
        <v>0</v>
      </c>
      <c r="Q33" s="131">
        <f t="shared" si="7"/>
        <v>0</v>
      </c>
      <c r="R33" s="45">
        <f>$P33*SUM(Fasering!$D$5)</f>
        <v>0</v>
      </c>
      <c r="S33" s="45">
        <f>$P33*SUM(Fasering!$D$5:$D$6)</f>
        <v>0</v>
      </c>
      <c r="T33" s="45">
        <f>$P33*SUM(Fasering!$D$5:$D$7)</f>
        <v>0</v>
      </c>
      <c r="U33" s="45">
        <f>$P33*SUM(Fasering!$D$5:$D$8)</f>
        <v>0</v>
      </c>
      <c r="V33" s="45">
        <f>$P33*SUM(Fasering!$D$5:$D$9)</f>
        <v>0</v>
      </c>
      <c r="W33" s="45">
        <f>$P33*SUM(Fasering!$D$5:$D$10)</f>
        <v>0</v>
      </c>
      <c r="X33" s="98">
        <f>$P33*SUM(Fasering!$D$5:$D$11)</f>
        <v>0</v>
      </c>
      <c r="Y33" s="129">
        <f>((B33&lt;19968.2*1.2434)*456.51+(B33&gt;19968.2*1.2434)*(B33&lt;20196.46*1.2434)*(20196.46-B33/1.2434+228.26)+(B33&gt;20196.46*1.2434)*(B33&lt;22659.62*1.2434)*228.26+(B33&gt;22659.62*1.2434)*(B33&lt;22887.88*1.2434)*(22887.88-B33/1.2434))/12*Inhoud!$C$4</f>
        <v>0</v>
      </c>
      <c r="Z33" s="131">
        <f t="shared" si="8"/>
        <v>0</v>
      </c>
      <c r="AA33" s="97">
        <f>$Y33*SUM(Fasering!$D$5)</f>
        <v>0</v>
      </c>
      <c r="AB33" s="45">
        <f>$Y33*SUM(Fasering!$D$5:$D$6)</f>
        <v>0</v>
      </c>
      <c r="AC33" s="45">
        <f>$Y33*SUM(Fasering!$D$5:$D$7)</f>
        <v>0</v>
      </c>
      <c r="AD33" s="45">
        <f>$Y33*SUM(Fasering!$D$5:$D$8)</f>
        <v>0</v>
      </c>
      <c r="AE33" s="45">
        <f>$Y33*SUM(Fasering!$D$5:$D$9)</f>
        <v>0</v>
      </c>
      <c r="AF33" s="45">
        <f>$Y33*SUM(Fasering!$D$5:$D$10)</f>
        <v>0</v>
      </c>
      <c r="AG33" s="98">
        <f>$Y33*SUM(Fasering!$D$5:$D$11)</f>
        <v>0</v>
      </c>
      <c r="AH33" s="5">
        <f>($AK$2+(I33+R33)*12*7.57%)*SUM(Fasering!$D$5)</f>
        <v>0</v>
      </c>
      <c r="AI33" s="9">
        <f>($AK$2+(J33+S33)*12*7.57%)*SUM(Fasering!$D$5:$D$6)</f>
        <v>600.17106723222332</v>
      </c>
      <c r="AJ33" s="9">
        <f>($AK$2+(K33+T33)*12*7.57%)*SUM(Fasering!$D$5:$D$7)</f>
        <v>1068.4406372407884</v>
      </c>
      <c r="AK33" s="9">
        <f>($AK$2+(L33+U33)*12*7.57%)*SUM(Fasering!$D$5:$D$8)</f>
        <v>1627.0635526875687</v>
      </c>
      <c r="AL33" s="9">
        <f>($AK$2+(M33+V33)*12*7.57%)*SUM(Fasering!$D$5:$D$9)</f>
        <v>2276.0398135725636</v>
      </c>
      <c r="AM33" s="9">
        <f>($AK$2+(N33+W33)*12*7.57%)*SUM(Fasering!$D$5:$D$10)</f>
        <v>3013.606068736432</v>
      </c>
      <c r="AN33" s="86">
        <f>($AK$2+(O33+X33)*12*7.57%)*SUM(Fasering!$D$5:$D$11)</f>
        <v>3843.0859051008001</v>
      </c>
      <c r="AO33" s="5">
        <f>($AK$2+(I33+AA33)*12*7.57%)*SUM(Fasering!$D$5)</f>
        <v>0</v>
      </c>
      <c r="AP33" s="9">
        <f>($AK$2+(J33+AB33)*12*7.57%)*SUM(Fasering!$D$5:$D$6)</f>
        <v>600.17106723222332</v>
      </c>
      <c r="AQ33" s="9">
        <f>($AK$2+(K33+AC33)*12*7.57%)*SUM(Fasering!$D$5:$D$7)</f>
        <v>1068.4406372407884</v>
      </c>
      <c r="AR33" s="9">
        <f>($AK$2+(L33+AD33)*12*7.57%)*SUM(Fasering!$D$5:$D$8)</f>
        <v>1627.0635526875687</v>
      </c>
      <c r="AS33" s="9">
        <f>($AK$2+(M33+AE33)*12*7.57%)*SUM(Fasering!$D$5:$D$9)</f>
        <v>2276.0398135725636</v>
      </c>
      <c r="AT33" s="9">
        <f>($AK$2+(N33+AF33)*12*7.57%)*SUM(Fasering!$D$5:$D$10)</f>
        <v>3013.606068736432</v>
      </c>
      <c r="AU33" s="86">
        <f>($AK$2+(O33+AG33)*12*7.57%)*SUM(Fasering!$D$5:$D$11)</f>
        <v>3843.0859051008001</v>
      </c>
    </row>
    <row r="34" spans="1:47" x14ac:dyDescent="0.3">
      <c r="A34" s="32">
        <f t="shared" si="6"/>
        <v>26</v>
      </c>
      <c r="B34" s="129">
        <v>45250.559999999998</v>
      </c>
      <c r="C34" s="130"/>
      <c r="D34" s="129">
        <f t="shared" si="0"/>
        <v>48979.206143999996</v>
      </c>
      <c r="E34" s="131">
        <f t="shared" si="1"/>
        <v>1214.1628051631262</v>
      </c>
      <c r="F34" s="129">
        <f t="shared" si="2"/>
        <v>4081.6005119999995</v>
      </c>
      <c r="G34" s="131">
        <f t="shared" si="3"/>
        <v>101.18023376359385</v>
      </c>
      <c r="H34" s="45">
        <f>'L4'!$H$10</f>
        <v>1707.89</v>
      </c>
      <c r="I34" s="45">
        <f>GEW!$E$12+($F34-GEW!$E$12)*SUM(Fasering!$D$5)</f>
        <v>1821.9627753333334</v>
      </c>
      <c r="J34" s="45">
        <f>GEW!$E$12+($F34-GEW!$E$12)*SUM(Fasering!$D$5:$D$6)</f>
        <v>2406.223052302194</v>
      </c>
      <c r="K34" s="45">
        <f>GEW!$E$12+($F34-GEW!$E$12)*SUM(Fasering!$D$5:$D$7)</f>
        <v>2741.449262744778</v>
      </c>
      <c r="L34" s="45">
        <f>GEW!$E$12+($F34-GEW!$E$12)*SUM(Fasering!$D$5:$D$8)</f>
        <v>3076.6754731873625</v>
      </c>
      <c r="M34" s="45">
        <f>GEW!$E$12+($F34-GEW!$E$12)*SUM(Fasering!$D$5:$D$9)</f>
        <v>3411.9016836299465</v>
      </c>
      <c r="N34" s="45">
        <f>GEW!$E$12+($F34-GEW!$E$12)*SUM(Fasering!$D$5:$D$10)</f>
        <v>3746.3743015574155</v>
      </c>
      <c r="O34" s="98">
        <f>GEW!$E$12+($F34-GEW!$E$12)*SUM(Fasering!$D$5:$D$11)</f>
        <v>4081.6005119999995</v>
      </c>
      <c r="P34" s="129">
        <f>((B34&lt;19968.2*1.2434)*913.03+(B34&gt;19968.2*1.2434)*(B34&lt;20424.71*1.2434)*(20424.71-B34/1.2434+456.51)+(B34&gt;20424.71*1.2434)*(B34&lt;22659.62*1.2434)*456.51+(B34&gt;22659.62*1.2434)*(B34&lt;23116.13*1.2434)*(23116.13-B34/1.2434))/12*Inhoud!$C$4</f>
        <v>0</v>
      </c>
      <c r="Q34" s="131">
        <f t="shared" si="7"/>
        <v>0</v>
      </c>
      <c r="R34" s="45">
        <f>$P34*SUM(Fasering!$D$5)</f>
        <v>0</v>
      </c>
      <c r="S34" s="45">
        <f>$P34*SUM(Fasering!$D$5:$D$6)</f>
        <v>0</v>
      </c>
      <c r="T34" s="45">
        <f>$P34*SUM(Fasering!$D$5:$D$7)</f>
        <v>0</v>
      </c>
      <c r="U34" s="45">
        <f>$P34*SUM(Fasering!$D$5:$D$8)</f>
        <v>0</v>
      </c>
      <c r="V34" s="45">
        <f>$P34*SUM(Fasering!$D$5:$D$9)</f>
        <v>0</v>
      </c>
      <c r="W34" s="45">
        <f>$P34*SUM(Fasering!$D$5:$D$10)</f>
        <v>0</v>
      </c>
      <c r="X34" s="98">
        <f>$P34*SUM(Fasering!$D$5:$D$11)</f>
        <v>0</v>
      </c>
      <c r="Y34" s="129">
        <f>((B34&lt;19968.2*1.2434)*456.51+(B34&gt;19968.2*1.2434)*(B34&lt;20196.46*1.2434)*(20196.46-B34/1.2434+228.26)+(B34&gt;20196.46*1.2434)*(B34&lt;22659.62*1.2434)*228.26+(B34&gt;22659.62*1.2434)*(B34&lt;22887.88*1.2434)*(22887.88-B34/1.2434))/12*Inhoud!$C$4</f>
        <v>0</v>
      </c>
      <c r="Z34" s="131">
        <f t="shared" si="8"/>
        <v>0</v>
      </c>
      <c r="AA34" s="97">
        <f>$Y34*SUM(Fasering!$D$5)</f>
        <v>0</v>
      </c>
      <c r="AB34" s="45">
        <f>$Y34*SUM(Fasering!$D$5:$D$6)</f>
        <v>0</v>
      </c>
      <c r="AC34" s="45">
        <f>$Y34*SUM(Fasering!$D$5:$D$7)</f>
        <v>0</v>
      </c>
      <c r="AD34" s="45">
        <f>$Y34*SUM(Fasering!$D$5:$D$8)</f>
        <v>0</v>
      </c>
      <c r="AE34" s="45">
        <f>$Y34*SUM(Fasering!$D$5:$D$9)</f>
        <v>0</v>
      </c>
      <c r="AF34" s="45">
        <f>$Y34*SUM(Fasering!$D$5:$D$10)</f>
        <v>0</v>
      </c>
      <c r="AG34" s="98">
        <f>$Y34*SUM(Fasering!$D$5:$D$11)</f>
        <v>0</v>
      </c>
      <c r="AH34" s="5">
        <f>($AK$2+(I34+R34)*12*7.57%)*SUM(Fasering!$D$5)</f>
        <v>0</v>
      </c>
      <c r="AI34" s="9">
        <f>($AK$2+(J34+S34)*12*7.57%)*SUM(Fasering!$D$5:$D$6)</f>
        <v>600.17106723222332</v>
      </c>
      <c r="AJ34" s="9">
        <f>($AK$2+(K34+T34)*12*7.57%)*SUM(Fasering!$D$5:$D$7)</f>
        <v>1068.4406372407884</v>
      </c>
      <c r="AK34" s="9">
        <f>($AK$2+(L34+U34)*12*7.57%)*SUM(Fasering!$D$5:$D$8)</f>
        <v>1627.0635526875687</v>
      </c>
      <c r="AL34" s="9">
        <f>($AK$2+(M34+V34)*12*7.57%)*SUM(Fasering!$D$5:$D$9)</f>
        <v>2276.0398135725636</v>
      </c>
      <c r="AM34" s="9">
        <f>($AK$2+(N34+W34)*12*7.57%)*SUM(Fasering!$D$5:$D$10)</f>
        <v>3013.606068736432</v>
      </c>
      <c r="AN34" s="86">
        <f>($AK$2+(O34+X34)*12*7.57%)*SUM(Fasering!$D$5:$D$11)</f>
        <v>3843.0859051008001</v>
      </c>
      <c r="AO34" s="5">
        <f>($AK$2+(I34+AA34)*12*7.57%)*SUM(Fasering!$D$5)</f>
        <v>0</v>
      </c>
      <c r="AP34" s="9">
        <f>($AK$2+(J34+AB34)*12*7.57%)*SUM(Fasering!$D$5:$D$6)</f>
        <v>600.17106723222332</v>
      </c>
      <c r="AQ34" s="9">
        <f>($AK$2+(K34+AC34)*12*7.57%)*SUM(Fasering!$D$5:$D$7)</f>
        <v>1068.4406372407884</v>
      </c>
      <c r="AR34" s="9">
        <f>($AK$2+(L34+AD34)*12*7.57%)*SUM(Fasering!$D$5:$D$8)</f>
        <v>1627.0635526875687</v>
      </c>
      <c r="AS34" s="9">
        <f>($AK$2+(M34+AE34)*12*7.57%)*SUM(Fasering!$D$5:$D$9)</f>
        <v>2276.0398135725636</v>
      </c>
      <c r="AT34" s="9">
        <f>($AK$2+(N34+AF34)*12*7.57%)*SUM(Fasering!$D$5:$D$10)</f>
        <v>3013.606068736432</v>
      </c>
      <c r="AU34" s="86">
        <f>($AK$2+(O34+AG34)*12*7.57%)*SUM(Fasering!$D$5:$D$11)</f>
        <v>3843.0859051008001</v>
      </c>
    </row>
    <row r="35" spans="1:47" x14ac:dyDescent="0.3">
      <c r="A35" s="32">
        <f t="shared" si="6"/>
        <v>27</v>
      </c>
      <c r="B35" s="129">
        <v>45260.639999999999</v>
      </c>
      <c r="C35" s="130"/>
      <c r="D35" s="129">
        <f t="shared" si="0"/>
        <v>48990.116736000004</v>
      </c>
      <c r="E35" s="131">
        <f t="shared" si="1"/>
        <v>1214.4332716739507</v>
      </c>
      <c r="F35" s="129">
        <f t="shared" si="2"/>
        <v>4082.509728</v>
      </c>
      <c r="G35" s="131">
        <f t="shared" si="3"/>
        <v>101.20277263949589</v>
      </c>
      <c r="H35" s="45">
        <f>'L4'!$H$10</f>
        <v>1707.89</v>
      </c>
      <c r="I35" s="45">
        <f>GEW!$E$12+($F35-GEW!$E$12)*SUM(Fasering!$D$5)</f>
        <v>1821.9627753333334</v>
      </c>
      <c r="J35" s="45">
        <f>GEW!$E$12+($F35-GEW!$E$12)*SUM(Fasering!$D$5:$D$6)</f>
        <v>2406.4581425484598</v>
      </c>
      <c r="K35" s="45">
        <f>GEW!$E$12+($F35-GEW!$E$12)*SUM(Fasering!$D$5:$D$7)</f>
        <v>2741.8192387867662</v>
      </c>
      <c r="L35" s="45">
        <f>GEW!$E$12+($F35-GEW!$E$12)*SUM(Fasering!$D$5:$D$8)</f>
        <v>3077.1803350250725</v>
      </c>
      <c r="M35" s="45">
        <f>GEW!$E$12+($F35-GEW!$E$12)*SUM(Fasering!$D$5:$D$9)</f>
        <v>3412.5414312633789</v>
      </c>
      <c r="N35" s="45">
        <f>GEW!$E$12+($F35-GEW!$E$12)*SUM(Fasering!$D$5:$D$10)</f>
        <v>3747.1486317616937</v>
      </c>
      <c r="O35" s="98">
        <f>GEW!$E$12+($F35-GEW!$E$12)*SUM(Fasering!$D$5:$D$11)</f>
        <v>4082.509728</v>
      </c>
      <c r="P35" s="129">
        <f>((B35&lt;19968.2*1.2434)*913.03+(B35&gt;19968.2*1.2434)*(B35&lt;20424.71*1.2434)*(20424.71-B35/1.2434+456.51)+(B35&gt;20424.71*1.2434)*(B35&lt;22659.62*1.2434)*456.51+(B35&gt;22659.62*1.2434)*(B35&lt;23116.13*1.2434)*(23116.13-B35/1.2434))/12*Inhoud!$C$4</f>
        <v>0</v>
      </c>
      <c r="Q35" s="131">
        <f t="shared" si="7"/>
        <v>0</v>
      </c>
      <c r="R35" s="45">
        <f>$P35*SUM(Fasering!$D$5)</f>
        <v>0</v>
      </c>
      <c r="S35" s="45">
        <f>$P35*SUM(Fasering!$D$5:$D$6)</f>
        <v>0</v>
      </c>
      <c r="T35" s="45">
        <f>$P35*SUM(Fasering!$D$5:$D$7)</f>
        <v>0</v>
      </c>
      <c r="U35" s="45">
        <f>$P35*SUM(Fasering!$D$5:$D$8)</f>
        <v>0</v>
      </c>
      <c r="V35" s="45">
        <f>$P35*SUM(Fasering!$D$5:$D$9)</f>
        <v>0</v>
      </c>
      <c r="W35" s="45">
        <f>$P35*SUM(Fasering!$D$5:$D$10)</f>
        <v>0</v>
      </c>
      <c r="X35" s="98">
        <f>$P35*SUM(Fasering!$D$5:$D$11)</f>
        <v>0</v>
      </c>
      <c r="Y35" s="129">
        <f>((B35&lt;19968.2*1.2434)*456.51+(B35&gt;19968.2*1.2434)*(B35&lt;20196.46*1.2434)*(20196.46-B35/1.2434+228.26)+(B35&gt;20196.46*1.2434)*(B35&lt;22659.62*1.2434)*228.26+(B35&gt;22659.62*1.2434)*(B35&lt;22887.88*1.2434)*(22887.88-B35/1.2434))/12*Inhoud!$C$4</f>
        <v>0</v>
      </c>
      <c r="Z35" s="131">
        <f t="shared" si="8"/>
        <v>0</v>
      </c>
      <c r="AA35" s="97">
        <f>$Y35*SUM(Fasering!$D$5)</f>
        <v>0</v>
      </c>
      <c r="AB35" s="45">
        <f>$Y35*SUM(Fasering!$D$5:$D$6)</f>
        <v>0</v>
      </c>
      <c r="AC35" s="45">
        <f>$Y35*SUM(Fasering!$D$5:$D$7)</f>
        <v>0</v>
      </c>
      <c r="AD35" s="45">
        <f>$Y35*SUM(Fasering!$D$5:$D$8)</f>
        <v>0</v>
      </c>
      <c r="AE35" s="45">
        <f>$Y35*SUM(Fasering!$D$5:$D$9)</f>
        <v>0</v>
      </c>
      <c r="AF35" s="45">
        <f>$Y35*SUM(Fasering!$D$5:$D$10)</f>
        <v>0</v>
      </c>
      <c r="AG35" s="98">
        <f>$Y35*SUM(Fasering!$D$5:$D$11)</f>
        <v>0</v>
      </c>
      <c r="AH35" s="5">
        <f>($AK$2+(I35+R35)*12*7.57%)*SUM(Fasering!$D$5)</f>
        <v>0</v>
      </c>
      <c r="AI35" s="9">
        <f>($AK$2+(J35+S35)*12*7.57%)*SUM(Fasering!$D$5:$D$6)</f>
        <v>600.22628505489809</v>
      </c>
      <c r="AJ35" s="9">
        <f>($AK$2+(K35+T35)*12*7.57%)*SUM(Fasering!$D$5:$D$7)</f>
        <v>1068.5773966638103</v>
      </c>
      <c r="AK35" s="9">
        <f>($AK$2+(L35+U35)*12*7.57%)*SUM(Fasering!$D$5:$D$8)</f>
        <v>1627.3182094090184</v>
      </c>
      <c r="AL35" s="9">
        <f>($AK$2+(M35+V35)*12*7.57%)*SUM(Fasering!$D$5:$D$9)</f>
        <v>2276.4487232905221</v>
      </c>
      <c r="AM35" s="9">
        <f>($AK$2+(N35+W35)*12*7.57%)*SUM(Fasering!$D$5:$D$10)</f>
        <v>3014.2051178862043</v>
      </c>
      <c r="AN35" s="86">
        <f>($AK$2+(O35+X35)*12*7.57%)*SUM(Fasering!$D$5:$D$11)</f>
        <v>3843.9118369152002</v>
      </c>
      <c r="AO35" s="5">
        <f>($AK$2+(I35+AA35)*12*7.57%)*SUM(Fasering!$D$5)</f>
        <v>0</v>
      </c>
      <c r="AP35" s="9">
        <f>($AK$2+(J35+AB35)*12*7.57%)*SUM(Fasering!$D$5:$D$6)</f>
        <v>600.22628505489809</v>
      </c>
      <c r="AQ35" s="9">
        <f>($AK$2+(K35+AC35)*12*7.57%)*SUM(Fasering!$D$5:$D$7)</f>
        <v>1068.5773966638103</v>
      </c>
      <c r="AR35" s="9">
        <f>($AK$2+(L35+AD35)*12*7.57%)*SUM(Fasering!$D$5:$D$8)</f>
        <v>1627.3182094090184</v>
      </c>
      <c r="AS35" s="9">
        <f>($AK$2+(M35+AE35)*12*7.57%)*SUM(Fasering!$D$5:$D$9)</f>
        <v>2276.4487232905221</v>
      </c>
      <c r="AT35" s="9">
        <f>($AK$2+(N35+AF35)*12*7.57%)*SUM(Fasering!$D$5:$D$10)</f>
        <v>3014.2051178862043</v>
      </c>
      <c r="AU35" s="86">
        <f>($AK$2+(O35+AG35)*12*7.57%)*SUM(Fasering!$D$5:$D$11)</f>
        <v>3843.9118369152002</v>
      </c>
    </row>
    <row r="36" spans="1:47" x14ac:dyDescent="0.3">
      <c r="A36" s="35"/>
      <c r="B36" s="132"/>
      <c r="C36" s="133"/>
      <c r="D36" s="132"/>
      <c r="E36" s="133"/>
      <c r="F36" s="132"/>
      <c r="G36" s="133"/>
      <c r="H36" s="46"/>
      <c r="I36" s="46"/>
      <c r="J36" s="46"/>
      <c r="K36" s="46"/>
      <c r="L36" s="46"/>
      <c r="M36" s="46"/>
      <c r="N36" s="46"/>
      <c r="O36" s="100"/>
      <c r="P36" s="132"/>
      <c r="Q36" s="133"/>
      <c r="R36" s="46"/>
      <c r="S36" s="46"/>
      <c r="T36" s="46"/>
      <c r="U36" s="46"/>
      <c r="V36" s="46"/>
      <c r="W36" s="46"/>
      <c r="X36" s="100"/>
      <c r="Y36" s="132"/>
      <c r="Z36" s="133"/>
      <c r="AA36" s="99"/>
      <c r="AB36" s="46"/>
      <c r="AC36" s="46"/>
      <c r="AD36" s="46"/>
      <c r="AE36" s="46"/>
      <c r="AF36" s="46"/>
      <c r="AG36" s="100"/>
      <c r="AH36" s="87"/>
      <c r="AI36" s="88"/>
      <c r="AJ36" s="88"/>
      <c r="AK36" s="88"/>
      <c r="AL36" s="88"/>
      <c r="AM36" s="88"/>
      <c r="AN36" s="89"/>
      <c r="AO36" s="87"/>
      <c r="AP36" s="88"/>
      <c r="AQ36" s="88"/>
      <c r="AR36" s="88"/>
      <c r="AS36" s="88"/>
      <c r="AT36" s="88"/>
      <c r="AU36" s="89"/>
    </row>
  </sheetData>
  <mergeCells count="169">
    <mergeCell ref="AH4:AN4"/>
    <mergeCell ref="AO4:AU4"/>
    <mergeCell ref="AA4:AG4"/>
    <mergeCell ref="B5:C5"/>
    <mergeCell ref="D5:E5"/>
    <mergeCell ref="F5:G5"/>
    <mergeCell ref="P5:Q5"/>
    <mergeCell ref="Y5:Z5"/>
    <mergeCell ref="B4:E4"/>
    <mergeCell ref="F4:G4"/>
    <mergeCell ref="P4:Q4"/>
    <mergeCell ref="R4:X4"/>
    <mergeCell ref="Y4:Z4"/>
    <mergeCell ref="H4:O4"/>
    <mergeCell ref="B6:C6"/>
    <mergeCell ref="D6:E6"/>
    <mergeCell ref="F6:G6"/>
    <mergeCell ref="P6:Q6"/>
    <mergeCell ref="Y6:Z6"/>
    <mergeCell ref="B7:C7"/>
    <mergeCell ref="D7:E7"/>
    <mergeCell ref="F7:G7"/>
    <mergeCell ref="P7:Q7"/>
    <mergeCell ref="Y7:Z7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6:C36"/>
    <mergeCell ref="D36:E36"/>
    <mergeCell ref="F36:G36"/>
    <mergeCell ref="P36:Q36"/>
    <mergeCell ref="Y36:Z36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5" max="1048575" man="1"/>
    <brk id="24" max="1048575" man="1"/>
    <brk id="33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zoomScale="80" zoomScaleNormal="80" workbookViewId="0"/>
  </sheetViews>
  <sheetFormatPr defaultRowHeight="15" x14ac:dyDescent="0.3"/>
  <cols>
    <col min="1" max="1" width="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25" style="23" customWidth="1"/>
    <col min="16" max="17" width="7.75" style="23" customWidth="1"/>
    <col min="18" max="24" width="11.25" style="23" customWidth="1"/>
    <col min="25" max="26" width="7.75" style="23" customWidth="1"/>
    <col min="27" max="33" width="11.25" style="23" customWidth="1"/>
    <col min="34" max="43" width="11.25" customWidth="1"/>
    <col min="44" max="44" width="11.25" style="23" customWidth="1"/>
    <col min="45" max="47" width="11.25" customWidth="1"/>
  </cols>
  <sheetData>
    <row r="1" spans="1:47" ht="16.5" x14ac:dyDescent="0.3">
      <c r="A1" s="21" t="s">
        <v>75</v>
      </c>
      <c r="B1" s="21" t="s">
        <v>19</v>
      </c>
      <c r="C1" s="21" t="s">
        <v>128</v>
      </c>
      <c r="D1" s="21"/>
      <c r="E1" s="21"/>
      <c r="G1" s="21"/>
      <c r="H1" s="21"/>
      <c r="I1" s="21"/>
      <c r="L1" s="104">
        <f>D8</f>
        <v>43374</v>
      </c>
      <c r="O1" s="24" t="s">
        <v>76</v>
      </c>
      <c r="AE1"/>
      <c r="AF1"/>
      <c r="AG1"/>
      <c r="AR1"/>
    </row>
    <row r="2" spans="1:47" ht="16.5" x14ac:dyDescent="0.3">
      <c r="A2" s="21"/>
      <c r="B2" s="21"/>
      <c r="C2"/>
      <c r="D2"/>
      <c r="E2"/>
      <c r="F2"/>
      <c r="G2"/>
      <c r="H2"/>
      <c r="I2"/>
      <c r="J2"/>
      <c r="K2"/>
      <c r="L2"/>
      <c r="M2"/>
      <c r="N2"/>
      <c r="O2" s="24"/>
      <c r="P2" s="24"/>
      <c r="Q2" s="24"/>
      <c r="R2" s="24"/>
      <c r="AE2"/>
      <c r="AF2"/>
      <c r="AG2"/>
      <c r="AH2" s="80" t="str">
        <f>'L4'!$AH$2</f>
        <v>Berekening eindejaarspremie 2018:</v>
      </c>
      <c r="AR2"/>
    </row>
    <row r="3" spans="1:47" ht="16.5" x14ac:dyDescent="0.3">
      <c r="A3" s="21"/>
      <c r="B3" s="21"/>
      <c r="C3"/>
      <c r="D3"/>
      <c r="E3"/>
      <c r="F3"/>
      <c r="G3"/>
      <c r="H3"/>
      <c r="I3"/>
      <c r="J3"/>
      <c r="K3"/>
      <c r="L3"/>
      <c r="M3"/>
      <c r="N3" s="23" t="s">
        <v>21</v>
      </c>
      <c r="O3" s="25">
        <f>'L4'!O3</f>
        <v>1.3459000000000001</v>
      </c>
      <c r="AH3" s="81" t="s">
        <v>94</v>
      </c>
      <c r="AK3" s="82">
        <f>'L4'!$AK$3</f>
        <v>135.36000000000001</v>
      </c>
      <c r="AR3"/>
    </row>
    <row r="4" spans="1:47" ht="16.5" x14ac:dyDescent="0.3">
      <c r="A4" s="21"/>
      <c r="B4" s="21"/>
      <c r="C4" s="67"/>
      <c r="D4" s="68"/>
      <c r="E4" s="68"/>
      <c r="F4" s="68"/>
      <c r="G4" s="68"/>
      <c r="H4" s="67"/>
      <c r="I4" s="67"/>
      <c r="J4" s="68"/>
      <c r="K4" s="69"/>
      <c r="L4" s="69"/>
      <c r="AH4" s="81" t="s">
        <v>49</v>
      </c>
      <c r="AR4"/>
    </row>
    <row r="5" spans="1:47" ht="17.25" x14ac:dyDescent="0.35">
      <c r="A5" s="21"/>
      <c r="B5" s="21"/>
      <c r="C5" s="21"/>
      <c r="D5" s="21"/>
      <c r="E5" s="26"/>
      <c r="F5" s="27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47" x14ac:dyDescent="0.3">
      <c r="A6" s="28"/>
      <c r="B6" s="138" t="s">
        <v>22</v>
      </c>
      <c r="C6" s="153"/>
      <c r="D6" s="153"/>
      <c r="E6" s="139"/>
      <c r="F6" s="138" t="s">
        <v>23</v>
      </c>
      <c r="G6" s="139"/>
      <c r="H6" s="150" t="s">
        <v>38</v>
      </c>
      <c r="I6" s="151"/>
      <c r="J6" s="151"/>
      <c r="K6" s="151"/>
      <c r="L6" s="151"/>
      <c r="M6" s="151"/>
      <c r="N6" s="151"/>
      <c r="O6" s="152"/>
      <c r="P6" s="138" t="s">
        <v>24</v>
      </c>
      <c r="Q6" s="141"/>
      <c r="R6" s="150" t="s">
        <v>39</v>
      </c>
      <c r="S6" s="151"/>
      <c r="T6" s="151"/>
      <c r="U6" s="151"/>
      <c r="V6" s="151"/>
      <c r="W6" s="151"/>
      <c r="X6" s="152"/>
      <c r="Y6" s="138" t="s">
        <v>25</v>
      </c>
      <c r="Z6" s="139"/>
      <c r="AA6" s="150" t="s">
        <v>40</v>
      </c>
      <c r="AB6" s="151"/>
      <c r="AC6" s="151"/>
      <c r="AD6" s="151"/>
      <c r="AE6" s="151"/>
      <c r="AF6" s="151"/>
      <c r="AG6" s="152"/>
      <c r="AH6" s="150" t="s">
        <v>101</v>
      </c>
      <c r="AI6" s="151"/>
      <c r="AJ6" s="151"/>
      <c r="AK6" s="151"/>
      <c r="AL6" s="151"/>
      <c r="AM6" s="151"/>
      <c r="AN6" s="152"/>
      <c r="AO6" s="150" t="s">
        <v>102</v>
      </c>
      <c r="AP6" s="151"/>
      <c r="AQ6" s="151"/>
      <c r="AR6" s="151"/>
      <c r="AS6" s="151"/>
      <c r="AT6" s="151"/>
      <c r="AU6" s="152"/>
    </row>
    <row r="7" spans="1:47" x14ac:dyDescent="0.3">
      <c r="A7" s="32"/>
      <c r="B7" s="154">
        <v>1</v>
      </c>
      <c r="C7" s="155"/>
      <c r="D7" s="154"/>
      <c r="E7" s="155"/>
      <c r="F7" s="154"/>
      <c r="G7" s="155"/>
      <c r="H7" s="43" t="s">
        <v>107</v>
      </c>
      <c r="I7" s="43" t="s">
        <v>108</v>
      </c>
      <c r="J7" s="43" t="s">
        <v>32</v>
      </c>
      <c r="K7" s="43" t="s">
        <v>33</v>
      </c>
      <c r="L7" s="43" t="s">
        <v>34</v>
      </c>
      <c r="M7" s="43" t="s">
        <v>35</v>
      </c>
      <c r="N7" s="43" t="s">
        <v>36</v>
      </c>
      <c r="O7" s="108" t="s">
        <v>37</v>
      </c>
      <c r="P7" s="154"/>
      <c r="Q7" s="155"/>
      <c r="R7" s="43" t="s">
        <v>109</v>
      </c>
      <c r="S7" s="43" t="s">
        <v>32</v>
      </c>
      <c r="T7" s="43" t="s">
        <v>33</v>
      </c>
      <c r="U7" s="43" t="s">
        <v>34</v>
      </c>
      <c r="V7" s="43" t="s">
        <v>35</v>
      </c>
      <c r="W7" s="43" t="s">
        <v>36</v>
      </c>
      <c r="X7" s="108" t="s">
        <v>37</v>
      </c>
      <c r="Y7" s="156" t="s">
        <v>27</v>
      </c>
      <c r="Z7" s="155"/>
      <c r="AA7" s="43" t="s">
        <v>109</v>
      </c>
      <c r="AB7" s="43" t="s">
        <v>32</v>
      </c>
      <c r="AC7" s="43" t="s">
        <v>33</v>
      </c>
      <c r="AD7" s="43" t="s">
        <v>34</v>
      </c>
      <c r="AE7" s="43" t="s">
        <v>35</v>
      </c>
      <c r="AF7" s="43" t="s">
        <v>36</v>
      </c>
      <c r="AG7" s="108" t="s">
        <v>37</v>
      </c>
      <c r="AH7" s="43" t="s">
        <v>109</v>
      </c>
      <c r="AI7" s="43" t="s">
        <v>32</v>
      </c>
      <c r="AJ7" s="43" t="s">
        <v>33</v>
      </c>
      <c r="AK7" s="43" t="s">
        <v>34</v>
      </c>
      <c r="AL7" s="43" t="s">
        <v>35</v>
      </c>
      <c r="AM7" s="43" t="s">
        <v>36</v>
      </c>
      <c r="AN7" s="108" t="s">
        <v>37</v>
      </c>
      <c r="AO7" s="43" t="s">
        <v>109</v>
      </c>
      <c r="AP7" s="43" t="s">
        <v>32</v>
      </c>
      <c r="AQ7" s="43" t="s">
        <v>33</v>
      </c>
      <c r="AR7" s="43" t="s">
        <v>34</v>
      </c>
      <c r="AS7" s="43" t="s">
        <v>35</v>
      </c>
      <c r="AT7" s="43" t="s">
        <v>36</v>
      </c>
      <c r="AU7" s="108" t="s">
        <v>37</v>
      </c>
    </row>
    <row r="8" spans="1:47" x14ac:dyDescent="0.3">
      <c r="A8" s="32"/>
      <c r="B8" s="142" t="s">
        <v>30</v>
      </c>
      <c r="C8" s="143"/>
      <c r="D8" s="148">
        <f>'L4'!$D$8</f>
        <v>43374</v>
      </c>
      <c r="E8" s="147"/>
      <c r="F8" s="148">
        <f>D8</f>
        <v>43374</v>
      </c>
      <c r="G8" s="149"/>
      <c r="H8" s="47"/>
      <c r="I8" s="47" t="s">
        <v>103</v>
      </c>
      <c r="J8" s="47" t="s">
        <v>104</v>
      </c>
      <c r="K8" s="47" t="s">
        <v>105</v>
      </c>
      <c r="L8" s="47" t="s">
        <v>105</v>
      </c>
      <c r="M8" s="47" t="s">
        <v>105</v>
      </c>
      <c r="N8" s="47" t="s">
        <v>106</v>
      </c>
      <c r="O8" s="53" t="s">
        <v>105</v>
      </c>
      <c r="P8" s="146"/>
      <c r="Q8" s="147"/>
      <c r="R8" s="47" t="s">
        <v>103</v>
      </c>
      <c r="S8" s="47" t="s">
        <v>104</v>
      </c>
      <c r="T8" s="47" t="s">
        <v>105</v>
      </c>
      <c r="U8" s="47" t="s">
        <v>105</v>
      </c>
      <c r="V8" s="47" t="s">
        <v>105</v>
      </c>
      <c r="W8" s="47" t="s">
        <v>106</v>
      </c>
      <c r="X8" s="53" t="s">
        <v>105</v>
      </c>
      <c r="Y8" s="146"/>
      <c r="Z8" s="147"/>
      <c r="AA8" s="47" t="s">
        <v>103</v>
      </c>
      <c r="AB8" s="47" t="s">
        <v>104</v>
      </c>
      <c r="AC8" s="47" t="s">
        <v>105</v>
      </c>
      <c r="AD8" s="47" t="s">
        <v>105</v>
      </c>
      <c r="AE8" s="47" t="s">
        <v>105</v>
      </c>
      <c r="AF8" s="47" t="s">
        <v>106</v>
      </c>
      <c r="AG8" s="53" t="s">
        <v>105</v>
      </c>
      <c r="AH8" s="47" t="s">
        <v>103</v>
      </c>
      <c r="AI8" s="47" t="s">
        <v>104</v>
      </c>
      <c r="AJ8" s="47" t="s">
        <v>105</v>
      </c>
      <c r="AK8" s="47" t="s">
        <v>105</v>
      </c>
      <c r="AL8" s="47" t="s">
        <v>105</v>
      </c>
      <c r="AM8" s="47" t="s">
        <v>106</v>
      </c>
      <c r="AN8" s="53" t="s">
        <v>105</v>
      </c>
      <c r="AO8" s="47" t="s">
        <v>103</v>
      </c>
      <c r="AP8" s="47" t="s">
        <v>104</v>
      </c>
      <c r="AQ8" s="47" t="s">
        <v>105</v>
      </c>
      <c r="AR8" s="47" t="s">
        <v>105</v>
      </c>
      <c r="AS8" s="47" t="s">
        <v>105</v>
      </c>
      <c r="AT8" s="47" t="s">
        <v>106</v>
      </c>
      <c r="AU8" s="53" t="s">
        <v>105</v>
      </c>
    </row>
    <row r="9" spans="1:47" x14ac:dyDescent="0.3">
      <c r="A9" s="32"/>
      <c r="B9" s="138"/>
      <c r="C9" s="139"/>
      <c r="D9" s="140"/>
      <c r="E9" s="141"/>
      <c r="F9" s="140"/>
      <c r="G9" s="141"/>
      <c r="H9" s="44"/>
      <c r="I9" s="44"/>
      <c r="J9" s="44"/>
      <c r="K9" s="44"/>
      <c r="L9" s="44"/>
      <c r="M9" s="44"/>
      <c r="N9" s="44"/>
      <c r="O9" s="78"/>
      <c r="P9" s="140"/>
      <c r="Q9" s="141"/>
      <c r="R9" s="44"/>
      <c r="S9" s="44"/>
      <c r="T9" s="44"/>
      <c r="U9" s="44"/>
      <c r="V9" s="44"/>
      <c r="W9" s="44"/>
      <c r="X9" s="78"/>
      <c r="Y9" s="140"/>
      <c r="Z9" s="141"/>
      <c r="AA9" s="77"/>
      <c r="AB9" s="44"/>
      <c r="AC9" s="44"/>
      <c r="AD9" s="44"/>
      <c r="AE9" s="44"/>
      <c r="AF9" s="44"/>
      <c r="AG9" s="78"/>
      <c r="AH9" s="83"/>
      <c r="AI9" s="84"/>
      <c r="AJ9" s="84"/>
      <c r="AK9" s="84"/>
      <c r="AL9" s="84"/>
      <c r="AM9" s="84"/>
      <c r="AN9" s="85"/>
      <c r="AO9" s="83"/>
      <c r="AP9" s="84"/>
      <c r="AQ9" s="84"/>
      <c r="AR9" s="84"/>
      <c r="AS9" s="84"/>
      <c r="AT9" s="84"/>
      <c r="AU9" s="85"/>
    </row>
    <row r="10" spans="1:47" x14ac:dyDescent="0.3">
      <c r="A10" s="32">
        <v>0</v>
      </c>
      <c r="B10" s="129">
        <v>26129.09</v>
      </c>
      <c r="C10" s="130"/>
      <c r="D10" s="129">
        <f t="shared" ref="D10:D37" si="0">B10*$O$3</f>
        <v>35167.142231000005</v>
      </c>
      <c r="E10" s="131">
        <f t="shared" ref="E10:E37" si="1">D10/40.3399</f>
        <v>871.77068438444337</v>
      </c>
      <c r="F10" s="129">
        <f t="shared" ref="F10:F37" si="2">B10/12*$O$3</f>
        <v>2930.5951859166671</v>
      </c>
      <c r="G10" s="131">
        <f t="shared" ref="G10:G37" si="3">F10/40.3399</f>
        <v>72.647557032036943</v>
      </c>
      <c r="H10" s="45">
        <f>'L4'!$H$10</f>
        <v>1707.89</v>
      </c>
      <c r="I10" s="45">
        <f>GEW!$E$12+($F10-GEW!$E$12)*SUM(Fasering!$D$5)</f>
        <v>1821.9627753333334</v>
      </c>
      <c r="J10" s="45">
        <f>GEW!$E$12+($F10-GEW!$E$12)*SUM(Fasering!$D$5:$D$6)</f>
        <v>2108.6148650703285</v>
      </c>
      <c r="K10" s="45">
        <f>GEW!$E$12+($F10-GEW!$E$12)*SUM(Fasering!$D$5:$D$7)</f>
        <v>2273.0848753481318</v>
      </c>
      <c r="L10" s="45">
        <f>GEW!$E$12+($F10-GEW!$E$12)*SUM(Fasering!$D$5:$D$8)</f>
        <v>2437.5548856259347</v>
      </c>
      <c r="M10" s="45">
        <f>GEW!$E$12+($F10-GEW!$E$12)*SUM(Fasering!$D$5:$D$9)</f>
        <v>2602.0248959037376</v>
      </c>
      <c r="N10" s="45">
        <f>GEW!$E$12+($F10-GEW!$E$12)*SUM(Fasering!$D$5:$D$10)</f>
        <v>2766.1251756388642</v>
      </c>
      <c r="O10" s="75">
        <f>GEW!$E$12+($F10-GEW!$E$12)*SUM(Fasering!$D$5:$D$11)</f>
        <v>2930.5951859166671</v>
      </c>
      <c r="P10" s="129">
        <f t="shared" ref="P10:P37" si="4">((B10&lt;19968.2)*913.03+(B10&gt;19968.2)*(B10&lt;20424.71)*(20424.71-B10+456.51)+(B10&gt;20424.71)*(B10&lt;22659.62)*456.51+(B10&gt;22659.62)*(B10&lt;23116.13)*(23116.13-B10))/12*$O$3</f>
        <v>0</v>
      </c>
      <c r="Q10" s="131">
        <f t="shared" ref="Q10:Q37" si="5">P10/40.3399</f>
        <v>0</v>
      </c>
      <c r="R10" s="45">
        <f>$P10*SUM(Fasering!$D$5)</f>
        <v>0</v>
      </c>
      <c r="S10" s="45">
        <f>$P10*SUM(Fasering!$D$5:$D$6)</f>
        <v>0</v>
      </c>
      <c r="T10" s="45">
        <f>$P10*SUM(Fasering!$D$5:$D$7)</f>
        <v>0</v>
      </c>
      <c r="U10" s="45">
        <f>$P10*SUM(Fasering!$D$5:$D$8)</f>
        <v>0</v>
      </c>
      <c r="V10" s="45">
        <f>$P10*SUM(Fasering!$D$5:$D$9)</f>
        <v>0</v>
      </c>
      <c r="W10" s="45">
        <f>$P10*SUM(Fasering!$D$5:$D$10)</f>
        <v>0</v>
      </c>
      <c r="X10" s="75">
        <f>$P10*SUM(Fasering!$D$5:$D$11)</f>
        <v>0</v>
      </c>
      <c r="Y10" s="129">
        <f t="shared" ref="Y10:Y37" si="6">((B10&lt;19968.2)*456.51+(B10&gt;19968.2)*(B10&lt;20196.46)*(20196.46-B10+228.26)+(B10&gt;20196.46)*(B10&lt;22659.62)*228.26+(B10&gt;22659.62)*(B10&lt;22887.88)*(22887.88-B10))/12*$O$3</f>
        <v>0</v>
      </c>
      <c r="Z10" s="131">
        <f t="shared" ref="Z10:Z37" si="7">Y10/40.3399</f>
        <v>0</v>
      </c>
      <c r="AA10" s="74">
        <f>$Y10*SUM(Fasering!$D$5)</f>
        <v>0</v>
      </c>
      <c r="AB10" s="45">
        <f>$Y10*SUM(Fasering!$D$5:$D$6)</f>
        <v>0</v>
      </c>
      <c r="AC10" s="45">
        <f>$Y10*SUM(Fasering!$D$5:$D$7)</f>
        <v>0</v>
      </c>
      <c r="AD10" s="45">
        <f>$Y10*SUM(Fasering!$D$5:$D$8)</f>
        <v>0</v>
      </c>
      <c r="AE10" s="45">
        <f>$Y10*SUM(Fasering!$D$5:$D$9)</f>
        <v>0</v>
      </c>
      <c r="AF10" s="45">
        <f>$Y10*SUM(Fasering!$D$5:$D$10)</f>
        <v>0</v>
      </c>
      <c r="AG10" s="75">
        <f>$Y10*SUM(Fasering!$D$5:$D$11)</f>
        <v>0</v>
      </c>
      <c r="AH10" s="5">
        <f>($AK$3+(I10+R10)*12*7.57%)*SUM(Fasering!$D$5)</f>
        <v>0</v>
      </c>
      <c r="AI10" s="9">
        <f>($AK$3+(J10+S10)*12*7.57%)*SUM(Fasering!$D$5:$D$6)</f>
        <v>530.26907695336092</v>
      </c>
      <c r="AJ10" s="9">
        <f>($AK$3+(K10+T10)*12*7.57%)*SUM(Fasering!$D$5:$D$7)</f>
        <v>895.31255294583434</v>
      </c>
      <c r="AK10" s="9">
        <f>($AK$3+(L10+U10)*12*7.57%)*SUM(Fasering!$D$5:$D$8)</f>
        <v>1304.6855449186885</v>
      </c>
      <c r="AL10" s="9">
        <f>($AK$3+(M10+V10)*12*7.57%)*SUM(Fasering!$D$5:$D$9)</f>
        <v>1758.3880528719235</v>
      </c>
      <c r="AM10" s="9">
        <f>($AK$3+(N10+W10)*12*7.57%)*SUM(Fasering!$D$5:$D$10)</f>
        <v>2255.2507802527903</v>
      </c>
      <c r="AN10" s="86">
        <f>($AK$3+(O10+X10)*12*7.57%)*SUM(Fasering!$D$5:$D$11)</f>
        <v>2797.5126668867006</v>
      </c>
      <c r="AO10" s="5">
        <f>($AK$3+(I10+AA10)*12*7.57%)*SUM(Fasering!$D$5)</f>
        <v>0</v>
      </c>
      <c r="AP10" s="9">
        <f>($AK$3+(J10+AB10)*12*7.57%)*SUM(Fasering!$D$5:$D$6)</f>
        <v>530.26907695336092</v>
      </c>
      <c r="AQ10" s="9">
        <f>($AK$3+(K10+AC10)*12*7.57%)*SUM(Fasering!$D$5:$D$7)</f>
        <v>895.31255294583434</v>
      </c>
      <c r="AR10" s="9">
        <f>($AK$3+(L10+AD10)*12*7.57%)*SUM(Fasering!$D$5:$D$8)</f>
        <v>1304.6855449186885</v>
      </c>
      <c r="AS10" s="9">
        <f>($AK$3+(M10+AE10)*12*7.57%)*SUM(Fasering!$D$5:$D$9)</f>
        <v>1758.3880528719235</v>
      </c>
      <c r="AT10" s="9">
        <f>($AK$3+(N10+AF10)*12*7.57%)*SUM(Fasering!$D$5:$D$10)</f>
        <v>2255.2507802527903</v>
      </c>
      <c r="AU10" s="86">
        <f>($AK$3+(O10+AG10)*12*7.57%)*SUM(Fasering!$D$5:$D$11)</f>
        <v>2797.5126668867006</v>
      </c>
    </row>
    <row r="11" spans="1:47" x14ac:dyDescent="0.3">
      <c r="A11" s="32">
        <f t="shared" ref="A11:A37" si="8">+A10+1</f>
        <v>1</v>
      </c>
      <c r="B11" s="129">
        <v>26911.8</v>
      </c>
      <c r="C11" s="130"/>
      <c r="D11" s="129">
        <f t="shared" si="0"/>
        <v>36220.591619999999</v>
      </c>
      <c r="E11" s="131">
        <f t="shared" si="1"/>
        <v>897.88501260538567</v>
      </c>
      <c r="F11" s="129">
        <f t="shared" si="2"/>
        <v>3018.3826350000004</v>
      </c>
      <c r="G11" s="131">
        <f t="shared" si="3"/>
        <v>74.82375105044882</v>
      </c>
      <c r="H11" s="45">
        <f>'L4'!$H$10</f>
        <v>1707.89</v>
      </c>
      <c r="I11" s="45">
        <f>GEW!$E$12+($F11-GEW!$E$12)*SUM(Fasering!$D$5)</f>
        <v>1821.9627753333334</v>
      </c>
      <c r="J11" s="45">
        <f>GEW!$E$12+($F11-GEW!$E$12)*SUM(Fasering!$D$5:$D$6)</f>
        <v>2131.3135120629568</v>
      </c>
      <c r="K11" s="45">
        <f>GEW!$E$12+($F11-GEW!$E$12)*SUM(Fasering!$D$5:$D$7)</f>
        <v>2308.8071382076287</v>
      </c>
      <c r="L11" s="45">
        <f>GEW!$E$12+($F11-GEW!$E$12)*SUM(Fasering!$D$5:$D$8)</f>
        <v>2486.3007643523001</v>
      </c>
      <c r="M11" s="45">
        <f>GEW!$E$12+($F11-GEW!$E$12)*SUM(Fasering!$D$5:$D$9)</f>
        <v>2663.7943904969716</v>
      </c>
      <c r="N11" s="45">
        <f>GEW!$E$12+($F11-GEW!$E$12)*SUM(Fasering!$D$5:$D$10)</f>
        <v>2840.8890088553289</v>
      </c>
      <c r="O11" s="75">
        <f>GEW!$E$12+($F11-GEW!$E$12)*SUM(Fasering!$D$5:$D$11)</f>
        <v>3018.3826350000004</v>
      </c>
      <c r="P11" s="129">
        <f t="shared" si="4"/>
        <v>0</v>
      </c>
      <c r="Q11" s="131">
        <f t="shared" si="5"/>
        <v>0</v>
      </c>
      <c r="R11" s="45">
        <f>$P11*SUM(Fasering!$D$5)</f>
        <v>0</v>
      </c>
      <c r="S11" s="45">
        <f>$P11*SUM(Fasering!$D$5:$D$6)</f>
        <v>0</v>
      </c>
      <c r="T11" s="45">
        <f>$P11*SUM(Fasering!$D$5:$D$7)</f>
        <v>0</v>
      </c>
      <c r="U11" s="45">
        <f>$P11*SUM(Fasering!$D$5:$D$8)</f>
        <v>0</v>
      </c>
      <c r="V11" s="45">
        <f>$P11*SUM(Fasering!$D$5:$D$9)</f>
        <v>0</v>
      </c>
      <c r="W11" s="45">
        <f>$P11*SUM(Fasering!$D$5:$D$10)</f>
        <v>0</v>
      </c>
      <c r="X11" s="75">
        <f>$P11*SUM(Fasering!$D$5:$D$11)</f>
        <v>0</v>
      </c>
      <c r="Y11" s="129">
        <f t="shared" si="6"/>
        <v>0</v>
      </c>
      <c r="Z11" s="131">
        <f t="shared" si="7"/>
        <v>0</v>
      </c>
      <c r="AA11" s="74">
        <f>$Y11*SUM(Fasering!$D$5)</f>
        <v>0</v>
      </c>
      <c r="AB11" s="45">
        <f>$Y11*SUM(Fasering!$D$5:$D$6)</f>
        <v>0</v>
      </c>
      <c r="AC11" s="45">
        <f>$Y11*SUM(Fasering!$D$5:$D$7)</f>
        <v>0</v>
      </c>
      <c r="AD11" s="45">
        <f>$Y11*SUM(Fasering!$D$5:$D$8)</f>
        <v>0</v>
      </c>
      <c r="AE11" s="45">
        <f>$Y11*SUM(Fasering!$D$5:$D$9)</f>
        <v>0</v>
      </c>
      <c r="AF11" s="45">
        <f>$Y11*SUM(Fasering!$D$5:$D$10)</f>
        <v>0</v>
      </c>
      <c r="AG11" s="75">
        <f>$Y11*SUM(Fasering!$D$5:$D$11)</f>
        <v>0</v>
      </c>
      <c r="AH11" s="5">
        <f>($AK$3+(I11+R11)*12*7.57%)*SUM(Fasering!$D$5)</f>
        <v>0</v>
      </c>
      <c r="AI11" s="9">
        <f>($AK$3+(J11+S11)*12*7.57%)*SUM(Fasering!$D$5:$D$6)</f>
        <v>535.60051832323791</v>
      </c>
      <c r="AJ11" s="9">
        <f>($AK$3+(K11+T11)*12*7.57%)*SUM(Fasering!$D$5:$D$7)</f>
        <v>908.51707297760163</v>
      </c>
      <c r="AK11" s="9">
        <f>($AK$3+(L11+U11)*12*7.57%)*SUM(Fasering!$D$5:$D$8)</f>
        <v>1329.2733919957298</v>
      </c>
      <c r="AL11" s="9">
        <f>($AK$3+(M11+V11)*12*7.57%)*SUM(Fasering!$D$5:$D$9)</f>
        <v>1797.8694753776219</v>
      </c>
      <c r="AM11" s="9">
        <f>($AK$3+(N11+W11)*12*7.57%)*SUM(Fasering!$D$5:$D$10)</f>
        <v>2313.0907178848547</v>
      </c>
      <c r="AN11" s="86">
        <f>($AK$3+(O11+X11)*12*7.57%)*SUM(Fasering!$D$5:$D$11)</f>
        <v>2877.2587856340006</v>
      </c>
      <c r="AO11" s="5">
        <f>($AK$3+(I11+AA11)*12*7.57%)*SUM(Fasering!$D$5)</f>
        <v>0</v>
      </c>
      <c r="AP11" s="9">
        <f>($AK$3+(J11+AB11)*12*7.57%)*SUM(Fasering!$D$5:$D$6)</f>
        <v>535.60051832323791</v>
      </c>
      <c r="AQ11" s="9">
        <f>($AK$3+(K11+AC11)*12*7.57%)*SUM(Fasering!$D$5:$D$7)</f>
        <v>908.51707297760163</v>
      </c>
      <c r="AR11" s="9">
        <f>($AK$3+(L11+AD11)*12*7.57%)*SUM(Fasering!$D$5:$D$8)</f>
        <v>1329.2733919957298</v>
      </c>
      <c r="AS11" s="9">
        <f>($AK$3+(M11+AE11)*12*7.57%)*SUM(Fasering!$D$5:$D$9)</f>
        <v>1797.8694753776219</v>
      </c>
      <c r="AT11" s="9">
        <f>($AK$3+(N11+AF11)*12*7.57%)*SUM(Fasering!$D$5:$D$10)</f>
        <v>2313.0907178848547</v>
      </c>
      <c r="AU11" s="86">
        <f>($AK$3+(O11+AG11)*12*7.57%)*SUM(Fasering!$D$5:$D$11)</f>
        <v>2877.2587856340006</v>
      </c>
    </row>
    <row r="12" spans="1:47" x14ac:dyDescent="0.3">
      <c r="A12" s="32">
        <f t="shared" si="8"/>
        <v>2</v>
      </c>
      <c r="B12" s="129">
        <v>27694.880000000001</v>
      </c>
      <c r="C12" s="130"/>
      <c r="D12" s="129">
        <f t="shared" si="0"/>
        <v>37274.538992000002</v>
      </c>
      <c r="E12" s="131">
        <f t="shared" si="1"/>
        <v>924.01168550244302</v>
      </c>
      <c r="F12" s="129">
        <f t="shared" si="2"/>
        <v>3106.2115826666668</v>
      </c>
      <c r="G12" s="131">
        <f t="shared" si="3"/>
        <v>77.000973791870251</v>
      </c>
      <c r="H12" s="45">
        <f>'L4'!$H$10</f>
        <v>1707.89</v>
      </c>
      <c r="I12" s="45">
        <f>GEW!$E$12+($F12-GEW!$E$12)*SUM(Fasering!$D$5)</f>
        <v>1821.9627753333334</v>
      </c>
      <c r="J12" s="45">
        <f>GEW!$E$12+($F12-GEW!$E$12)*SUM(Fasering!$D$5:$D$6)</f>
        <v>2154.0228890825265</v>
      </c>
      <c r="K12" s="45">
        <f>GEW!$E$12+($F12-GEW!$E$12)*SUM(Fasering!$D$5:$D$7)</f>
        <v>2344.5462875733128</v>
      </c>
      <c r="L12" s="45">
        <f>GEW!$E$12+($F12-GEW!$E$12)*SUM(Fasering!$D$5:$D$8)</f>
        <v>2535.0696860640992</v>
      </c>
      <c r="M12" s="45">
        <f>GEW!$E$12+($F12-GEW!$E$12)*SUM(Fasering!$D$5:$D$9)</f>
        <v>2725.5930845548855</v>
      </c>
      <c r="N12" s="45">
        <f>GEW!$E$12+($F12-GEW!$E$12)*SUM(Fasering!$D$5:$D$10)</f>
        <v>2915.6881841758805</v>
      </c>
      <c r="O12" s="75">
        <f>GEW!$E$12+($F12-GEW!$E$12)*SUM(Fasering!$D$5:$D$11)</f>
        <v>3106.2115826666668</v>
      </c>
      <c r="P12" s="129">
        <f t="shared" si="4"/>
        <v>0</v>
      </c>
      <c r="Q12" s="131">
        <f t="shared" si="5"/>
        <v>0</v>
      </c>
      <c r="R12" s="45">
        <f>$P12*SUM(Fasering!$D$5)</f>
        <v>0</v>
      </c>
      <c r="S12" s="45">
        <f>$P12*SUM(Fasering!$D$5:$D$6)</f>
        <v>0</v>
      </c>
      <c r="T12" s="45">
        <f>$P12*SUM(Fasering!$D$5:$D$7)</f>
        <v>0</v>
      </c>
      <c r="U12" s="45">
        <f>$P12*SUM(Fasering!$D$5:$D$8)</f>
        <v>0</v>
      </c>
      <c r="V12" s="45">
        <f>$P12*SUM(Fasering!$D$5:$D$9)</f>
        <v>0</v>
      </c>
      <c r="W12" s="45">
        <f>$P12*SUM(Fasering!$D$5:$D$10)</f>
        <v>0</v>
      </c>
      <c r="X12" s="75">
        <f>$P12*SUM(Fasering!$D$5:$D$11)</f>
        <v>0</v>
      </c>
      <c r="Y12" s="129">
        <f t="shared" si="6"/>
        <v>0</v>
      </c>
      <c r="Z12" s="131">
        <f t="shared" si="7"/>
        <v>0</v>
      </c>
      <c r="AA12" s="74">
        <f>$Y12*SUM(Fasering!$D$5)</f>
        <v>0</v>
      </c>
      <c r="AB12" s="45">
        <f>$Y12*SUM(Fasering!$D$5:$D$6)</f>
        <v>0</v>
      </c>
      <c r="AC12" s="45">
        <f>$Y12*SUM(Fasering!$D$5:$D$7)</f>
        <v>0</v>
      </c>
      <c r="AD12" s="45">
        <f>$Y12*SUM(Fasering!$D$5:$D$8)</f>
        <v>0</v>
      </c>
      <c r="AE12" s="45">
        <f>$Y12*SUM(Fasering!$D$5:$D$9)</f>
        <v>0</v>
      </c>
      <c r="AF12" s="45">
        <f>$Y12*SUM(Fasering!$D$5:$D$10)</f>
        <v>0</v>
      </c>
      <c r="AG12" s="75">
        <f>$Y12*SUM(Fasering!$D$5:$D$11)</f>
        <v>0</v>
      </c>
      <c r="AH12" s="5">
        <f>($AK$3+(I12+R12)*12*7.57%)*SUM(Fasering!$D$5)</f>
        <v>0</v>
      </c>
      <c r="AI12" s="9">
        <f>($AK$3+(J12+S12)*12*7.57%)*SUM(Fasering!$D$5:$D$6)</f>
        <v>540.93447995388419</v>
      </c>
      <c r="AJ12" s="9">
        <f>($AK$3+(K12+T12)*12*7.57%)*SUM(Fasering!$D$5:$D$7)</f>
        <v>921.72783500501441</v>
      </c>
      <c r="AK12" s="9">
        <f>($AK$3+(L12+U12)*12*7.57%)*SUM(Fasering!$D$5:$D$8)</f>
        <v>1353.8728621559287</v>
      </c>
      <c r="AL12" s="9">
        <f>($AK$3+(M12+V12)*12*7.57%)*SUM(Fasering!$D$5:$D$9)</f>
        <v>1837.3695614066266</v>
      </c>
      <c r="AM12" s="9">
        <f>($AK$3+(N12+W12)*12*7.57%)*SUM(Fasering!$D$5:$D$10)</f>
        <v>2370.9579974148432</v>
      </c>
      <c r="AN12" s="86">
        <f>($AK$3+(O12+X12)*12*7.57%)*SUM(Fasering!$D$5:$D$11)</f>
        <v>2957.0426016944002</v>
      </c>
      <c r="AO12" s="5">
        <f>($AK$3+(I12+AA12)*12*7.57%)*SUM(Fasering!$D$5)</f>
        <v>0</v>
      </c>
      <c r="AP12" s="9">
        <f>($AK$3+(J12+AB12)*12*7.57%)*SUM(Fasering!$D$5:$D$6)</f>
        <v>540.93447995388419</v>
      </c>
      <c r="AQ12" s="9">
        <f>($AK$3+(K12+AC12)*12*7.57%)*SUM(Fasering!$D$5:$D$7)</f>
        <v>921.72783500501441</v>
      </c>
      <c r="AR12" s="9">
        <f>($AK$3+(L12+AD12)*12*7.57%)*SUM(Fasering!$D$5:$D$8)</f>
        <v>1353.8728621559287</v>
      </c>
      <c r="AS12" s="9">
        <f>($AK$3+(M12+AE12)*12*7.57%)*SUM(Fasering!$D$5:$D$9)</f>
        <v>1837.3695614066266</v>
      </c>
      <c r="AT12" s="9">
        <f>($AK$3+(N12+AF12)*12*7.57%)*SUM(Fasering!$D$5:$D$10)</f>
        <v>2370.9579974148432</v>
      </c>
      <c r="AU12" s="86">
        <f>($AK$3+(O12+AG12)*12*7.57%)*SUM(Fasering!$D$5:$D$11)</f>
        <v>2957.0426016944002</v>
      </c>
    </row>
    <row r="13" spans="1:47" x14ac:dyDescent="0.3">
      <c r="A13" s="32">
        <f t="shared" si="8"/>
        <v>3</v>
      </c>
      <c r="B13" s="129">
        <v>28477.96</v>
      </c>
      <c r="C13" s="130"/>
      <c r="D13" s="129">
        <f t="shared" si="0"/>
        <v>38328.486364000004</v>
      </c>
      <c r="E13" s="131">
        <f t="shared" si="1"/>
        <v>950.13835839950036</v>
      </c>
      <c r="F13" s="129">
        <f t="shared" si="2"/>
        <v>3194.0405303333337</v>
      </c>
      <c r="G13" s="131">
        <f t="shared" si="3"/>
        <v>79.178196533291697</v>
      </c>
      <c r="H13" s="45">
        <f>'L4'!$H$10</f>
        <v>1707.89</v>
      </c>
      <c r="I13" s="45">
        <f>GEW!$E$12+($F13-GEW!$E$12)*SUM(Fasering!$D$5)</f>
        <v>1821.9627753333334</v>
      </c>
      <c r="J13" s="45">
        <f>GEW!$E$12+($F13-GEW!$E$12)*SUM(Fasering!$D$5:$D$6)</f>
        <v>2176.7322661020962</v>
      </c>
      <c r="K13" s="45">
        <f>GEW!$E$12+($F13-GEW!$E$12)*SUM(Fasering!$D$5:$D$7)</f>
        <v>2380.285436938997</v>
      </c>
      <c r="L13" s="45">
        <f>GEW!$E$12+($F13-GEW!$E$12)*SUM(Fasering!$D$5:$D$8)</f>
        <v>2583.8386077758983</v>
      </c>
      <c r="M13" s="45">
        <f>GEW!$E$12+($F13-GEW!$E$12)*SUM(Fasering!$D$5:$D$9)</f>
        <v>2787.3917786127995</v>
      </c>
      <c r="N13" s="45">
        <f>GEW!$E$12+($F13-GEW!$E$12)*SUM(Fasering!$D$5:$D$10)</f>
        <v>2990.4873594964329</v>
      </c>
      <c r="O13" s="75">
        <f>GEW!$E$12+($F13-GEW!$E$12)*SUM(Fasering!$D$5:$D$11)</f>
        <v>3194.0405303333337</v>
      </c>
      <c r="P13" s="129">
        <f t="shared" si="4"/>
        <v>0</v>
      </c>
      <c r="Q13" s="131">
        <f t="shared" si="5"/>
        <v>0</v>
      </c>
      <c r="R13" s="45">
        <f>$P13*SUM(Fasering!$D$5)</f>
        <v>0</v>
      </c>
      <c r="S13" s="45">
        <f>$P13*SUM(Fasering!$D$5:$D$6)</f>
        <v>0</v>
      </c>
      <c r="T13" s="45">
        <f>$P13*SUM(Fasering!$D$5:$D$7)</f>
        <v>0</v>
      </c>
      <c r="U13" s="45">
        <f>$P13*SUM(Fasering!$D$5:$D$8)</f>
        <v>0</v>
      </c>
      <c r="V13" s="45">
        <f>$P13*SUM(Fasering!$D$5:$D$9)</f>
        <v>0</v>
      </c>
      <c r="W13" s="45">
        <f>$P13*SUM(Fasering!$D$5:$D$10)</f>
        <v>0</v>
      </c>
      <c r="X13" s="75">
        <f>$P13*SUM(Fasering!$D$5:$D$11)</f>
        <v>0</v>
      </c>
      <c r="Y13" s="129">
        <f t="shared" si="6"/>
        <v>0</v>
      </c>
      <c r="Z13" s="131">
        <f t="shared" si="7"/>
        <v>0</v>
      </c>
      <c r="AA13" s="74">
        <f>$Y13*SUM(Fasering!$D$5)</f>
        <v>0</v>
      </c>
      <c r="AB13" s="45">
        <f>$Y13*SUM(Fasering!$D$5:$D$6)</f>
        <v>0</v>
      </c>
      <c r="AC13" s="45">
        <f>$Y13*SUM(Fasering!$D$5:$D$7)</f>
        <v>0</v>
      </c>
      <c r="AD13" s="45">
        <f>$Y13*SUM(Fasering!$D$5:$D$8)</f>
        <v>0</v>
      </c>
      <c r="AE13" s="45">
        <f>$Y13*SUM(Fasering!$D$5:$D$9)</f>
        <v>0</v>
      </c>
      <c r="AF13" s="45">
        <f>$Y13*SUM(Fasering!$D$5:$D$10)</f>
        <v>0</v>
      </c>
      <c r="AG13" s="75">
        <f>$Y13*SUM(Fasering!$D$5:$D$11)</f>
        <v>0</v>
      </c>
      <c r="AH13" s="5">
        <f>($AK$3+(I13+R13)*12*7.57%)*SUM(Fasering!$D$5)</f>
        <v>0</v>
      </c>
      <c r="AI13" s="9">
        <f>($AK$3+(J13+S13)*12*7.57%)*SUM(Fasering!$D$5:$D$6)</f>
        <v>546.26844158453048</v>
      </c>
      <c r="AJ13" s="9">
        <f>($AK$3+(K13+T13)*12*7.57%)*SUM(Fasering!$D$5:$D$7)</f>
        <v>934.93859703242754</v>
      </c>
      <c r="AK13" s="9">
        <f>($AK$3+(L13+U13)*12*7.57%)*SUM(Fasering!$D$5:$D$8)</f>
        <v>1378.4723323161277</v>
      </c>
      <c r="AL13" s="9">
        <f>($AK$3+(M13+V13)*12*7.57%)*SUM(Fasering!$D$5:$D$9)</f>
        <v>1876.8696474356311</v>
      </c>
      <c r="AM13" s="9">
        <f>($AK$3+(N13+W13)*12*7.57%)*SUM(Fasering!$D$5:$D$10)</f>
        <v>2428.8252769448318</v>
      </c>
      <c r="AN13" s="86">
        <f>($AK$3+(O13+X13)*12*7.57%)*SUM(Fasering!$D$5:$D$11)</f>
        <v>3036.8264177548003</v>
      </c>
      <c r="AO13" s="5">
        <f>($AK$3+(I13+AA13)*12*7.57%)*SUM(Fasering!$D$5)</f>
        <v>0</v>
      </c>
      <c r="AP13" s="9">
        <f>($AK$3+(J13+AB13)*12*7.57%)*SUM(Fasering!$D$5:$D$6)</f>
        <v>546.26844158453048</v>
      </c>
      <c r="AQ13" s="9">
        <f>($AK$3+(K13+AC13)*12*7.57%)*SUM(Fasering!$D$5:$D$7)</f>
        <v>934.93859703242754</v>
      </c>
      <c r="AR13" s="9">
        <f>($AK$3+(L13+AD13)*12*7.57%)*SUM(Fasering!$D$5:$D$8)</f>
        <v>1378.4723323161277</v>
      </c>
      <c r="AS13" s="9">
        <f>($AK$3+(M13+AE13)*12*7.57%)*SUM(Fasering!$D$5:$D$9)</f>
        <v>1876.8696474356311</v>
      </c>
      <c r="AT13" s="9">
        <f>($AK$3+(N13+AF13)*12*7.57%)*SUM(Fasering!$D$5:$D$10)</f>
        <v>2428.8252769448318</v>
      </c>
      <c r="AU13" s="86">
        <f>($AK$3+(O13+AG13)*12*7.57%)*SUM(Fasering!$D$5:$D$11)</f>
        <v>3036.8264177548003</v>
      </c>
    </row>
    <row r="14" spans="1:47" x14ac:dyDescent="0.3">
      <c r="A14" s="32">
        <f t="shared" si="8"/>
        <v>4</v>
      </c>
      <c r="B14" s="129">
        <v>29427.34</v>
      </c>
      <c r="C14" s="130"/>
      <c r="D14" s="129">
        <f t="shared" si="0"/>
        <v>39606.256906000002</v>
      </c>
      <c r="E14" s="131">
        <f t="shared" si="1"/>
        <v>981.81346275027954</v>
      </c>
      <c r="F14" s="129">
        <f t="shared" si="2"/>
        <v>3300.5214088333332</v>
      </c>
      <c r="G14" s="131">
        <f t="shared" si="3"/>
        <v>81.81778856252329</v>
      </c>
      <c r="H14" s="45">
        <f>'L4'!$H$10</f>
        <v>1707.89</v>
      </c>
      <c r="I14" s="45">
        <f>GEW!$E$12+($F14-GEW!$E$12)*SUM(Fasering!$D$5)</f>
        <v>1821.9627753333334</v>
      </c>
      <c r="J14" s="45">
        <f>GEW!$E$12+($F14-GEW!$E$12)*SUM(Fasering!$D$5:$D$6)</f>
        <v>2204.264355230715</v>
      </c>
      <c r="K14" s="45">
        <f>GEW!$E$12+($F14-GEW!$E$12)*SUM(Fasering!$D$5:$D$7)</f>
        <v>2423.6143862478716</v>
      </c>
      <c r="L14" s="45">
        <f>GEW!$E$12+($F14-GEW!$E$12)*SUM(Fasering!$D$5:$D$8)</f>
        <v>2642.9644172650278</v>
      </c>
      <c r="M14" s="45">
        <f>GEW!$E$12+($F14-GEW!$E$12)*SUM(Fasering!$D$5:$D$9)</f>
        <v>2862.3144482821845</v>
      </c>
      <c r="N14" s="45">
        <f>GEW!$E$12+($F14-GEW!$E$12)*SUM(Fasering!$D$5:$D$10)</f>
        <v>3081.1713778161766</v>
      </c>
      <c r="O14" s="75">
        <f>GEW!$E$12+($F14-GEW!$E$12)*SUM(Fasering!$D$5:$D$11)</f>
        <v>3300.5214088333332</v>
      </c>
      <c r="P14" s="129">
        <f t="shared" si="4"/>
        <v>0</v>
      </c>
      <c r="Q14" s="131">
        <f t="shared" si="5"/>
        <v>0</v>
      </c>
      <c r="R14" s="45">
        <f>$P14*SUM(Fasering!$D$5)</f>
        <v>0</v>
      </c>
      <c r="S14" s="45">
        <f>$P14*SUM(Fasering!$D$5:$D$6)</f>
        <v>0</v>
      </c>
      <c r="T14" s="45">
        <f>$P14*SUM(Fasering!$D$5:$D$7)</f>
        <v>0</v>
      </c>
      <c r="U14" s="45">
        <f>$P14*SUM(Fasering!$D$5:$D$8)</f>
        <v>0</v>
      </c>
      <c r="V14" s="45">
        <f>$P14*SUM(Fasering!$D$5:$D$9)</f>
        <v>0</v>
      </c>
      <c r="W14" s="45">
        <f>$P14*SUM(Fasering!$D$5:$D$10)</f>
        <v>0</v>
      </c>
      <c r="X14" s="75">
        <f>$P14*SUM(Fasering!$D$5:$D$11)</f>
        <v>0</v>
      </c>
      <c r="Y14" s="129">
        <f t="shared" si="6"/>
        <v>0</v>
      </c>
      <c r="Z14" s="131">
        <f t="shared" si="7"/>
        <v>0</v>
      </c>
      <c r="AA14" s="74">
        <f>$Y14*SUM(Fasering!$D$5)</f>
        <v>0</v>
      </c>
      <c r="AB14" s="45">
        <f>$Y14*SUM(Fasering!$D$5:$D$6)</f>
        <v>0</v>
      </c>
      <c r="AC14" s="45">
        <f>$Y14*SUM(Fasering!$D$5:$D$7)</f>
        <v>0</v>
      </c>
      <c r="AD14" s="45">
        <f>$Y14*SUM(Fasering!$D$5:$D$8)</f>
        <v>0</v>
      </c>
      <c r="AE14" s="45">
        <f>$Y14*SUM(Fasering!$D$5:$D$9)</f>
        <v>0</v>
      </c>
      <c r="AF14" s="45">
        <f>$Y14*SUM(Fasering!$D$5:$D$10)</f>
        <v>0</v>
      </c>
      <c r="AG14" s="75">
        <f>$Y14*SUM(Fasering!$D$5:$D$11)</f>
        <v>0</v>
      </c>
      <c r="AH14" s="5">
        <f>($AK$3+(I14+R14)*12*7.57%)*SUM(Fasering!$D$5)</f>
        <v>0</v>
      </c>
      <c r="AI14" s="9">
        <f>($AK$3+(J14+S14)*12*7.57%)*SUM(Fasering!$D$5:$D$6)</f>
        <v>552.73515825830964</v>
      </c>
      <c r="AJ14" s="9">
        <f>($AK$3+(K14+T14)*12*7.57%)*SUM(Fasering!$D$5:$D$7)</f>
        <v>950.95488304865228</v>
      </c>
      <c r="AK14" s="9">
        <f>($AK$3+(L14+U14)*12*7.57%)*SUM(Fasering!$D$5:$D$8)</f>
        <v>1408.2959071497203</v>
      </c>
      <c r="AL14" s="9">
        <f>($AK$3+(M14+V14)*12*7.57%)*SUM(Fasering!$D$5:$D$9)</f>
        <v>1924.7582305615144</v>
      </c>
      <c r="AM14" s="9">
        <f>($AK$3+(N14+W14)*12*7.57%)*SUM(Fasering!$D$5:$D$10)</f>
        <v>2498.9816311362042</v>
      </c>
      <c r="AN14" s="86">
        <f>($AK$3+(O14+X14)*12*7.57%)*SUM(Fasering!$D$5:$D$11)</f>
        <v>3133.5536477841997</v>
      </c>
      <c r="AO14" s="5">
        <f>($AK$3+(I14+AA14)*12*7.57%)*SUM(Fasering!$D$5)</f>
        <v>0</v>
      </c>
      <c r="AP14" s="9">
        <f>($AK$3+(J14+AB14)*12*7.57%)*SUM(Fasering!$D$5:$D$6)</f>
        <v>552.73515825830964</v>
      </c>
      <c r="AQ14" s="9">
        <f>($AK$3+(K14+AC14)*12*7.57%)*SUM(Fasering!$D$5:$D$7)</f>
        <v>950.95488304865228</v>
      </c>
      <c r="AR14" s="9">
        <f>($AK$3+(L14+AD14)*12*7.57%)*SUM(Fasering!$D$5:$D$8)</f>
        <v>1408.2959071497203</v>
      </c>
      <c r="AS14" s="9">
        <f>($AK$3+(M14+AE14)*12*7.57%)*SUM(Fasering!$D$5:$D$9)</f>
        <v>1924.7582305615144</v>
      </c>
      <c r="AT14" s="9">
        <f>($AK$3+(N14+AF14)*12*7.57%)*SUM(Fasering!$D$5:$D$10)</f>
        <v>2498.9816311362042</v>
      </c>
      <c r="AU14" s="86">
        <f>($AK$3+(O14+AG14)*12*7.57%)*SUM(Fasering!$D$5:$D$11)</f>
        <v>3133.5536477841997</v>
      </c>
    </row>
    <row r="15" spans="1:47" x14ac:dyDescent="0.3">
      <c r="A15" s="32">
        <f t="shared" si="8"/>
        <v>5</v>
      </c>
      <c r="B15" s="129">
        <v>30630.09</v>
      </c>
      <c r="C15" s="130"/>
      <c r="D15" s="129">
        <f t="shared" si="0"/>
        <v>41225.038131000001</v>
      </c>
      <c r="E15" s="131">
        <f t="shared" si="1"/>
        <v>1021.9420011204787</v>
      </c>
      <c r="F15" s="129">
        <f t="shared" si="2"/>
        <v>3435.4198442500006</v>
      </c>
      <c r="G15" s="131">
        <f t="shared" si="3"/>
        <v>85.161833426706579</v>
      </c>
      <c r="H15" s="45">
        <f>'L4'!$H$10</f>
        <v>1707.89</v>
      </c>
      <c r="I15" s="45">
        <f>GEW!$E$12+($F15-GEW!$E$12)*SUM(Fasering!$D$5)</f>
        <v>1821.9627753333334</v>
      </c>
      <c r="J15" s="45">
        <f>GEW!$E$12+($F15-GEW!$E$12)*SUM(Fasering!$D$5:$D$6)</f>
        <v>2239.1441928083409</v>
      </c>
      <c r="K15" s="45">
        <f>GEW!$E$12+($F15-GEW!$E$12)*SUM(Fasering!$D$5:$D$7)</f>
        <v>2478.5069411587069</v>
      </c>
      <c r="L15" s="45">
        <f>GEW!$E$12+($F15-GEW!$E$12)*SUM(Fasering!$D$5:$D$8)</f>
        <v>2717.8696895090729</v>
      </c>
      <c r="M15" s="45">
        <f>GEW!$E$12+($F15-GEW!$E$12)*SUM(Fasering!$D$5:$D$9)</f>
        <v>2957.232437859439</v>
      </c>
      <c r="N15" s="45">
        <f>GEW!$E$12+($F15-GEW!$E$12)*SUM(Fasering!$D$5:$D$10)</f>
        <v>3196.057095899635</v>
      </c>
      <c r="O15" s="75">
        <f>GEW!$E$12+($F15-GEW!$E$12)*SUM(Fasering!$D$5:$D$11)</f>
        <v>3435.4198442500006</v>
      </c>
      <c r="P15" s="129">
        <f t="shared" si="4"/>
        <v>0</v>
      </c>
      <c r="Q15" s="131">
        <f t="shared" si="5"/>
        <v>0</v>
      </c>
      <c r="R15" s="45">
        <f>$P15*SUM(Fasering!$D$5)</f>
        <v>0</v>
      </c>
      <c r="S15" s="45">
        <f>$P15*SUM(Fasering!$D$5:$D$6)</f>
        <v>0</v>
      </c>
      <c r="T15" s="45">
        <f>$P15*SUM(Fasering!$D$5:$D$7)</f>
        <v>0</v>
      </c>
      <c r="U15" s="45">
        <f>$P15*SUM(Fasering!$D$5:$D$8)</f>
        <v>0</v>
      </c>
      <c r="V15" s="45">
        <f>$P15*SUM(Fasering!$D$5:$D$9)</f>
        <v>0</v>
      </c>
      <c r="W15" s="45">
        <f>$P15*SUM(Fasering!$D$5:$D$10)</f>
        <v>0</v>
      </c>
      <c r="X15" s="75">
        <f>$P15*SUM(Fasering!$D$5:$D$11)</f>
        <v>0</v>
      </c>
      <c r="Y15" s="129">
        <f t="shared" si="6"/>
        <v>0</v>
      </c>
      <c r="Z15" s="131">
        <f t="shared" si="7"/>
        <v>0</v>
      </c>
      <c r="AA15" s="74">
        <f>$Y15*SUM(Fasering!$D$5)</f>
        <v>0</v>
      </c>
      <c r="AB15" s="45">
        <f>$Y15*SUM(Fasering!$D$5:$D$6)</f>
        <v>0</v>
      </c>
      <c r="AC15" s="45">
        <f>$Y15*SUM(Fasering!$D$5:$D$7)</f>
        <v>0</v>
      </c>
      <c r="AD15" s="45">
        <f>$Y15*SUM(Fasering!$D$5:$D$8)</f>
        <v>0</v>
      </c>
      <c r="AE15" s="45">
        <f>$Y15*SUM(Fasering!$D$5:$D$9)</f>
        <v>0</v>
      </c>
      <c r="AF15" s="45">
        <f>$Y15*SUM(Fasering!$D$5:$D$10)</f>
        <v>0</v>
      </c>
      <c r="AG15" s="75">
        <f>$Y15*SUM(Fasering!$D$5:$D$11)</f>
        <v>0</v>
      </c>
      <c r="AH15" s="5">
        <f>($AK$3+(I15+R15)*12*7.57%)*SUM(Fasering!$D$5)</f>
        <v>0</v>
      </c>
      <c r="AI15" s="9">
        <f>($AK$3+(J15+S15)*12*7.57%)*SUM(Fasering!$D$5:$D$6)</f>
        <v>560.92770863791304</v>
      </c>
      <c r="AJ15" s="9">
        <f>($AK$3+(K15+T15)*12*7.57%)*SUM(Fasering!$D$5:$D$7)</f>
        <v>971.24558646142111</v>
      </c>
      <c r="AK15" s="9">
        <f>($AK$3+(L15+U15)*12*7.57%)*SUM(Fasering!$D$5:$D$8)</f>
        <v>1446.0787808474013</v>
      </c>
      <c r="AL15" s="9">
        <f>($AK$3+(M15+V15)*12*7.57%)*SUM(Fasering!$D$5:$D$9)</f>
        <v>1985.4272917958531</v>
      </c>
      <c r="AM15" s="9">
        <f>($AK$3+(N15+W15)*12*7.57%)*SUM(Fasering!$D$5:$D$10)</f>
        <v>2587.861273643603</v>
      </c>
      <c r="AN15" s="86">
        <f>($AK$3+(O15+X15)*12*7.57%)*SUM(Fasering!$D$5:$D$11)</f>
        <v>3256.0953865167007</v>
      </c>
      <c r="AO15" s="5">
        <f>($AK$3+(I15+AA15)*12*7.57%)*SUM(Fasering!$D$5)</f>
        <v>0</v>
      </c>
      <c r="AP15" s="9">
        <f>($AK$3+(J15+AB15)*12*7.57%)*SUM(Fasering!$D$5:$D$6)</f>
        <v>560.92770863791304</v>
      </c>
      <c r="AQ15" s="9">
        <f>($AK$3+(K15+AC15)*12*7.57%)*SUM(Fasering!$D$5:$D$7)</f>
        <v>971.24558646142111</v>
      </c>
      <c r="AR15" s="9">
        <f>($AK$3+(L15+AD15)*12*7.57%)*SUM(Fasering!$D$5:$D$8)</f>
        <v>1446.0787808474013</v>
      </c>
      <c r="AS15" s="9">
        <f>($AK$3+(M15+AE15)*12*7.57%)*SUM(Fasering!$D$5:$D$9)</f>
        <v>1985.4272917958531</v>
      </c>
      <c r="AT15" s="9">
        <f>($AK$3+(N15+AF15)*12*7.57%)*SUM(Fasering!$D$5:$D$10)</f>
        <v>2587.861273643603</v>
      </c>
      <c r="AU15" s="86">
        <f>($AK$3+(O15+AG15)*12*7.57%)*SUM(Fasering!$D$5:$D$11)</f>
        <v>3256.0953865167007</v>
      </c>
    </row>
    <row r="16" spans="1:47" x14ac:dyDescent="0.3">
      <c r="A16" s="32">
        <f t="shared" si="8"/>
        <v>6</v>
      </c>
      <c r="B16" s="129">
        <v>30630.09</v>
      </c>
      <c r="C16" s="130"/>
      <c r="D16" s="129">
        <f t="shared" si="0"/>
        <v>41225.038131000001</v>
      </c>
      <c r="E16" s="131">
        <f t="shared" si="1"/>
        <v>1021.9420011204787</v>
      </c>
      <c r="F16" s="129">
        <f t="shared" si="2"/>
        <v>3435.4198442500006</v>
      </c>
      <c r="G16" s="131">
        <f t="shared" si="3"/>
        <v>85.161833426706579</v>
      </c>
      <c r="H16" s="45">
        <f>'L4'!$H$10</f>
        <v>1707.89</v>
      </c>
      <c r="I16" s="45">
        <f>GEW!$E$12+($F16-GEW!$E$12)*SUM(Fasering!$D$5)</f>
        <v>1821.9627753333334</v>
      </c>
      <c r="J16" s="45">
        <f>GEW!$E$12+($F16-GEW!$E$12)*SUM(Fasering!$D$5:$D$6)</f>
        <v>2239.1441928083409</v>
      </c>
      <c r="K16" s="45">
        <f>GEW!$E$12+($F16-GEW!$E$12)*SUM(Fasering!$D$5:$D$7)</f>
        <v>2478.5069411587069</v>
      </c>
      <c r="L16" s="45">
        <f>GEW!$E$12+($F16-GEW!$E$12)*SUM(Fasering!$D$5:$D$8)</f>
        <v>2717.8696895090729</v>
      </c>
      <c r="M16" s="45">
        <f>GEW!$E$12+($F16-GEW!$E$12)*SUM(Fasering!$D$5:$D$9)</f>
        <v>2957.232437859439</v>
      </c>
      <c r="N16" s="45">
        <f>GEW!$E$12+($F16-GEW!$E$12)*SUM(Fasering!$D$5:$D$10)</f>
        <v>3196.057095899635</v>
      </c>
      <c r="O16" s="75">
        <f>GEW!$E$12+($F16-GEW!$E$12)*SUM(Fasering!$D$5:$D$11)</f>
        <v>3435.4198442500006</v>
      </c>
      <c r="P16" s="129">
        <f t="shared" si="4"/>
        <v>0</v>
      </c>
      <c r="Q16" s="131">
        <f t="shared" si="5"/>
        <v>0</v>
      </c>
      <c r="R16" s="45">
        <f>$P16*SUM(Fasering!$D$5)</f>
        <v>0</v>
      </c>
      <c r="S16" s="45">
        <f>$P16*SUM(Fasering!$D$5:$D$6)</f>
        <v>0</v>
      </c>
      <c r="T16" s="45">
        <f>$P16*SUM(Fasering!$D$5:$D$7)</f>
        <v>0</v>
      </c>
      <c r="U16" s="45">
        <f>$P16*SUM(Fasering!$D$5:$D$8)</f>
        <v>0</v>
      </c>
      <c r="V16" s="45">
        <f>$P16*SUM(Fasering!$D$5:$D$9)</f>
        <v>0</v>
      </c>
      <c r="W16" s="45">
        <f>$P16*SUM(Fasering!$D$5:$D$10)</f>
        <v>0</v>
      </c>
      <c r="X16" s="75">
        <f>$P16*SUM(Fasering!$D$5:$D$11)</f>
        <v>0</v>
      </c>
      <c r="Y16" s="129">
        <f t="shared" si="6"/>
        <v>0</v>
      </c>
      <c r="Z16" s="131">
        <f t="shared" si="7"/>
        <v>0</v>
      </c>
      <c r="AA16" s="74">
        <f>$Y16*SUM(Fasering!$D$5)</f>
        <v>0</v>
      </c>
      <c r="AB16" s="45">
        <f>$Y16*SUM(Fasering!$D$5:$D$6)</f>
        <v>0</v>
      </c>
      <c r="AC16" s="45">
        <f>$Y16*SUM(Fasering!$D$5:$D$7)</f>
        <v>0</v>
      </c>
      <c r="AD16" s="45">
        <f>$Y16*SUM(Fasering!$D$5:$D$8)</f>
        <v>0</v>
      </c>
      <c r="AE16" s="45">
        <f>$Y16*SUM(Fasering!$D$5:$D$9)</f>
        <v>0</v>
      </c>
      <c r="AF16" s="45">
        <f>$Y16*SUM(Fasering!$D$5:$D$10)</f>
        <v>0</v>
      </c>
      <c r="AG16" s="75">
        <f>$Y16*SUM(Fasering!$D$5:$D$11)</f>
        <v>0</v>
      </c>
      <c r="AH16" s="5">
        <f>($AK$3+(I16+R16)*12*7.57%)*SUM(Fasering!$D$5)</f>
        <v>0</v>
      </c>
      <c r="AI16" s="9">
        <f>($AK$3+(J16+S16)*12*7.57%)*SUM(Fasering!$D$5:$D$6)</f>
        <v>560.92770863791304</v>
      </c>
      <c r="AJ16" s="9">
        <f>($AK$3+(K16+T16)*12*7.57%)*SUM(Fasering!$D$5:$D$7)</f>
        <v>971.24558646142111</v>
      </c>
      <c r="AK16" s="9">
        <f>($AK$3+(L16+U16)*12*7.57%)*SUM(Fasering!$D$5:$D$8)</f>
        <v>1446.0787808474013</v>
      </c>
      <c r="AL16" s="9">
        <f>($AK$3+(M16+V16)*12*7.57%)*SUM(Fasering!$D$5:$D$9)</f>
        <v>1985.4272917958531</v>
      </c>
      <c r="AM16" s="9">
        <f>($AK$3+(N16+W16)*12*7.57%)*SUM(Fasering!$D$5:$D$10)</f>
        <v>2587.861273643603</v>
      </c>
      <c r="AN16" s="86">
        <f>($AK$3+(O16+X16)*12*7.57%)*SUM(Fasering!$D$5:$D$11)</f>
        <v>3256.0953865167007</v>
      </c>
      <c r="AO16" s="5">
        <f>($AK$3+(I16+AA16)*12*7.57%)*SUM(Fasering!$D$5)</f>
        <v>0</v>
      </c>
      <c r="AP16" s="9">
        <f>($AK$3+(J16+AB16)*12*7.57%)*SUM(Fasering!$D$5:$D$6)</f>
        <v>560.92770863791304</v>
      </c>
      <c r="AQ16" s="9">
        <f>($AK$3+(K16+AC16)*12*7.57%)*SUM(Fasering!$D$5:$D$7)</f>
        <v>971.24558646142111</v>
      </c>
      <c r="AR16" s="9">
        <f>($AK$3+(L16+AD16)*12*7.57%)*SUM(Fasering!$D$5:$D$8)</f>
        <v>1446.0787808474013</v>
      </c>
      <c r="AS16" s="9">
        <f>($AK$3+(M16+AE16)*12*7.57%)*SUM(Fasering!$D$5:$D$9)</f>
        <v>1985.4272917958531</v>
      </c>
      <c r="AT16" s="9">
        <f>($AK$3+(N16+AF16)*12*7.57%)*SUM(Fasering!$D$5:$D$10)</f>
        <v>2587.861273643603</v>
      </c>
      <c r="AU16" s="86">
        <f>($AK$3+(O16+AG16)*12*7.57%)*SUM(Fasering!$D$5:$D$11)</f>
        <v>3256.0953865167007</v>
      </c>
    </row>
    <row r="17" spans="1:47" x14ac:dyDescent="0.3">
      <c r="A17" s="32">
        <f t="shared" si="8"/>
        <v>7</v>
      </c>
      <c r="B17" s="129">
        <v>31832.43</v>
      </c>
      <c r="C17" s="130"/>
      <c r="D17" s="129">
        <f t="shared" si="0"/>
        <v>42843.267537000007</v>
      </c>
      <c r="E17" s="131">
        <f t="shared" si="1"/>
        <v>1062.0568602549833</v>
      </c>
      <c r="F17" s="129">
        <f t="shared" si="2"/>
        <v>3570.2722947500001</v>
      </c>
      <c r="G17" s="131">
        <f t="shared" si="3"/>
        <v>88.504738354581946</v>
      </c>
      <c r="H17" s="45">
        <f>'L4'!$H$10</f>
        <v>1707.89</v>
      </c>
      <c r="I17" s="45">
        <f>GEW!$E$12+($F17-GEW!$E$12)*SUM(Fasering!$D$5)</f>
        <v>1821.9627753333334</v>
      </c>
      <c r="J17" s="45">
        <f>GEW!$E$12+($F17-GEW!$E$12)*SUM(Fasering!$D$5:$D$6)</f>
        <v>2274.0121403561129</v>
      </c>
      <c r="K17" s="45">
        <f>GEW!$E$12+($F17-GEW!$E$12)*SUM(Fasering!$D$5:$D$7)</f>
        <v>2533.3807839951182</v>
      </c>
      <c r="L17" s="45">
        <f>GEW!$E$12+($F17-GEW!$E$12)*SUM(Fasering!$D$5:$D$8)</f>
        <v>2792.7494276341231</v>
      </c>
      <c r="M17" s="45">
        <f>GEW!$E$12+($F17-GEW!$E$12)*SUM(Fasering!$D$5:$D$9)</f>
        <v>3052.1180712731284</v>
      </c>
      <c r="N17" s="45">
        <f>GEW!$E$12+($F17-GEW!$E$12)*SUM(Fasering!$D$5:$D$10)</f>
        <v>3310.9036511109953</v>
      </c>
      <c r="O17" s="75">
        <f>GEW!$E$12+($F17-GEW!$E$12)*SUM(Fasering!$D$5:$D$11)</f>
        <v>3570.2722947500001</v>
      </c>
      <c r="P17" s="129">
        <f t="shared" si="4"/>
        <v>0</v>
      </c>
      <c r="Q17" s="131">
        <f t="shared" si="5"/>
        <v>0</v>
      </c>
      <c r="R17" s="45">
        <f>$P17*SUM(Fasering!$D$5)</f>
        <v>0</v>
      </c>
      <c r="S17" s="45">
        <f>$P17*SUM(Fasering!$D$5:$D$6)</f>
        <v>0</v>
      </c>
      <c r="T17" s="45">
        <f>$P17*SUM(Fasering!$D$5:$D$7)</f>
        <v>0</v>
      </c>
      <c r="U17" s="45">
        <f>$P17*SUM(Fasering!$D$5:$D$8)</f>
        <v>0</v>
      </c>
      <c r="V17" s="45">
        <f>$P17*SUM(Fasering!$D$5:$D$9)</f>
        <v>0</v>
      </c>
      <c r="W17" s="45">
        <f>$P17*SUM(Fasering!$D$5:$D$10)</f>
        <v>0</v>
      </c>
      <c r="X17" s="75">
        <f>$P17*SUM(Fasering!$D$5:$D$11)</f>
        <v>0</v>
      </c>
      <c r="Y17" s="129">
        <f t="shared" si="6"/>
        <v>0</v>
      </c>
      <c r="Z17" s="131">
        <f t="shared" si="7"/>
        <v>0</v>
      </c>
      <c r="AA17" s="74">
        <f>$Y17*SUM(Fasering!$D$5)</f>
        <v>0</v>
      </c>
      <c r="AB17" s="45">
        <f>$Y17*SUM(Fasering!$D$5:$D$6)</f>
        <v>0</v>
      </c>
      <c r="AC17" s="45">
        <f>$Y17*SUM(Fasering!$D$5:$D$7)</f>
        <v>0</v>
      </c>
      <c r="AD17" s="45">
        <f>$Y17*SUM(Fasering!$D$5:$D$8)</f>
        <v>0</v>
      </c>
      <c r="AE17" s="45">
        <f>$Y17*SUM(Fasering!$D$5:$D$9)</f>
        <v>0</v>
      </c>
      <c r="AF17" s="45">
        <f>$Y17*SUM(Fasering!$D$5:$D$10)</f>
        <v>0</v>
      </c>
      <c r="AG17" s="75">
        <f>$Y17*SUM(Fasering!$D$5:$D$11)</f>
        <v>0</v>
      </c>
      <c r="AH17" s="5">
        <f>($AK$3+(I17+R17)*12*7.57%)*SUM(Fasering!$D$5)</f>
        <v>0</v>
      </c>
      <c r="AI17" s="9">
        <f>($AK$3+(J17+S17)*12*7.57%)*SUM(Fasering!$D$5:$D$6)</f>
        <v>569.11746629612321</v>
      </c>
      <c r="AJ17" s="9">
        <f>($AK$3+(K17+T17)*12*7.57%)*SUM(Fasering!$D$5:$D$7)</f>
        <v>991.52937306820422</v>
      </c>
      <c r="AK17" s="9">
        <f>($AK$3+(L17+U17)*12*7.57%)*SUM(Fasering!$D$5:$D$8)</f>
        <v>1483.8487749123926</v>
      </c>
      <c r="AL17" s="9">
        <f>($AK$3+(M17+V17)*12*7.57%)*SUM(Fasering!$D$5:$D$9)</f>
        <v>2046.0756718286891</v>
      </c>
      <c r="AM17" s="9">
        <f>($AK$3+(N17+W17)*12*7.57%)*SUM(Fasering!$D$5:$D$10)</f>
        <v>2676.7106183722212</v>
      </c>
      <c r="AN17" s="86">
        <f>($AK$3+(O17+X17)*12*7.57%)*SUM(Fasering!$D$5:$D$11)</f>
        <v>3378.5953525509003</v>
      </c>
      <c r="AO17" s="5">
        <f>($AK$3+(I17+AA17)*12*7.57%)*SUM(Fasering!$D$5)</f>
        <v>0</v>
      </c>
      <c r="AP17" s="9">
        <f>($AK$3+(J17+AB17)*12*7.57%)*SUM(Fasering!$D$5:$D$6)</f>
        <v>569.11746629612321</v>
      </c>
      <c r="AQ17" s="9">
        <f>($AK$3+(K17+AC17)*12*7.57%)*SUM(Fasering!$D$5:$D$7)</f>
        <v>991.52937306820422</v>
      </c>
      <c r="AR17" s="9">
        <f>($AK$3+(L17+AD17)*12*7.57%)*SUM(Fasering!$D$5:$D$8)</f>
        <v>1483.8487749123926</v>
      </c>
      <c r="AS17" s="9">
        <f>($AK$3+(M17+AE17)*12*7.57%)*SUM(Fasering!$D$5:$D$9)</f>
        <v>2046.0756718286891</v>
      </c>
      <c r="AT17" s="9">
        <f>($AK$3+(N17+AF17)*12*7.57%)*SUM(Fasering!$D$5:$D$10)</f>
        <v>2676.7106183722212</v>
      </c>
      <c r="AU17" s="86">
        <f>($AK$3+(O17+AG17)*12*7.57%)*SUM(Fasering!$D$5:$D$11)</f>
        <v>3378.5953525509003</v>
      </c>
    </row>
    <row r="18" spans="1:47" x14ac:dyDescent="0.3">
      <c r="A18" s="32">
        <f t="shared" si="8"/>
        <v>8</v>
      </c>
      <c r="B18" s="129">
        <v>31832.43</v>
      </c>
      <c r="C18" s="130"/>
      <c r="D18" s="129">
        <f t="shared" si="0"/>
        <v>42843.267537000007</v>
      </c>
      <c r="E18" s="131">
        <f t="shared" si="1"/>
        <v>1062.0568602549833</v>
      </c>
      <c r="F18" s="129">
        <f t="shared" si="2"/>
        <v>3570.2722947500001</v>
      </c>
      <c r="G18" s="131">
        <f t="shared" si="3"/>
        <v>88.504738354581946</v>
      </c>
      <c r="H18" s="45">
        <f>'L4'!$H$10</f>
        <v>1707.89</v>
      </c>
      <c r="I18" s="45">
        <f>GEW!$E$12+($F18-GEW!$E$12)*SUM(Fasering!$D$5)</f>
        <v>1821.9627753333334</v>
      </c>
      <c r="J18" s="45">
        <f>GEW!$E$12+($F18-GEW!$E$12)*SUM(Fasering!$D$5:$D$6)</f>
        <v>2274.0121403561129</v>
      </c>
      <c r="K18" s="45">
        <f>GEW!$E$12+($F18-GEW!$E$12)*SUM(Fasering!$D$5:$D$7)</f>
        <v>2533.3807839951182</v>
      </c>
      <c r="L18" s="45">
        <f>GEW!$E$12+($F18-GEW!$E$12)*SUM(Fasering!$D$5:$D$8)</f>
        <v>2792.7494276341231</v>
      </c>
      <c r="M18" s="45">
        <f>GEW!$E$12+($F18-GEW!$E$12)*SUM(Fasering!$D$5:$D$9)</f>
        <v>3052.1180712731284</v>
      </c>
      <c r="N18" s="45">
        <f>GEW!$E$12+($F18-GEW!$E$12)*SUM(Fasering!$D$5:$D$10)</f>
        <v>3310.9036511109953</v>
      </c>
      <c r="O18" s="75">
        <f>GEW!$E$12+($F18-GEW!$E$12)*SUM(Fasering!$D$5:$D$11)</f>
        <v>3570.2722947500001</v>
      </c>
      <c r="P18" s="129">
        <f t="shared" si="4"/>
        <v>0</v>
      </c>
      <c r="Q18" s="131">
        <f t="shared" si="5"/>
        <v>0</v>
      </c>
      <c r="R18" s="45">
        <f>$P18*SUM(Fasering!$D$5)</f>
        <v>0</v>
      </c>
      <c r="S18" s="45">
        <f>$P18*SUM(Fasering!$D$5:$D$6)</f>
        <v>0</v>
      </c>
      <c r="T18" s="45">
        <f>$P18*SUM(Fasering!$D$5:$D$7)</f>
        <v>0</v>
      </c>
      <c r="U18" s="45">
        <f>$P18*SUM(Fasering!$D$5:$D$8)</f>
        <v>0</v>
      </c>
      <c r="V18" s="45">
        <f>$P18*SUM(Fasering!$D$5:$D$9)</f>
        <v>0</v>
      </c>
      <c r="W18" s="45">
        <f>$P18*SUM(Fasering!$D$5:$D$10)</f>
        <v>0</v>
      </c>
      <c r="X18" s="75">
        <f>$P18*SUM(Fasering!$D$5:$D$11)</f>
        <v>0</v>
      </c>
      <c r="Y18" s="129">
        <f t="shared" si="6"/>
        <v>0</v>
      </c>
      <c r="Z18" s="131">
        <f t="shared" si="7"/>
        <v>0</v>
      </c>
      <c r="AA18" s="74">
        <f>$Y18*SUM(Fasering!$D$5)</f>
        <v>0</v>
      </c>
      <c r="AB18" s="45">
        <f>$Y18*SUM(Fasering!$D$5:$D$6)</f>
        <v>0</v>
      </c>
      <c r="AC18" s="45">
        <f>$Y18*SUM(Fasering!$D$5:$D$7)</f>
        <v>0</v>
      </c>
      <c r="AD18" s="45">
        <f>$Y18*SUM(Fasering!$D$5:$D$8)</f>
        <v>0</v>
      </c>
      <c r="AE18" s="45">
        <f>$Y18*SUM(Fasering!$D$5:$D$9)</f>
        <v>0</v>
      </c>
      <c r="AF18" s="45">
        <f>$Y18*SUM(Fasering!$D$5:$D$10)</f>
        <v>0</v>
      </c>
      <c r="AG18" s="75">
        <f>$Y18*SUM(Fasering!$D$5:$D$11)</f>
        <v>0</v>
      </c>
      <c r="AH18" s="5">
        <f>($AK$3+(I18+R18)*12*7.57%)*SUM(Fasering!$D$5)</f>
        <v>0</v>
      </c>
      <c r="AI18" s="9">
        <f>($AK$3+(J18+S18)*12*7.57%)*SUM(Fasering!$D$5:$D$6)</f>
        <v>569.11746629612321</v>
      </c>
      <c r="AJ18" s="9">
        <f>($AK$3+(K18+T18)*12*7.57%)*SUM(Fasering!$D$5:$D$7)</f>
        <v>991.52937306820422</v>
      </c>
      <c r="AK18" s="9">
        <f>($AK$3+(L18+U18)*12*7.57%)*SUM(Fasering!$D$5:$D$8)</f>
        <v>1483.8487749123926</v>
      </c>
      <c r="AL18" s="9">
        <f>($AK$3+(M18+V18)*12*7.57%)*SUM(Fasering!$D$5:$D$9)</f>
        <v>2046.0756718286891</v>
      </c>
      <c r="AM18" s="9">
        <f>($AK$3+(N18+W18)*12*7.57%)*SUM(Fasering!$D$5:$D$10)</f>
        <v>2676.7106183722212</v>
      </c>
      <c r="AN18" s="86">
        <f>($AK$3+(O18+X18)*12*7.57%)*SUM(Fasering!$D$5:$D$11)</f>
        <v>3378.5953525509003</v>
      </c>
      <c r="AO18" s="5">
        <f>($AK$3+(I18+AA18)*12*7.57%)*SUM(Fasering!$D$5)</f>
        <v>0</v>
      </c>
      <c r="AP18" s="9">
        <f>($AK$3+(J18+AB18)*12*7.57%)*SUM(Fasering!$D$5:$D$6)</f>
        <v>569.11746629612321</v>
      </c>
      <c r="AQ18" s="9">
        <f>($AK$3+(K18+AC18)*12*7.57%)*SUM(Fasering!$D$5:$D$7)</f>
        <v>991.52937306820422</v>
      </c>
      <c r="AR18" s="9">
        <f>($AK$3+(L18+AD18)*12*7.57%)*SUM(Fasering!$D$5:$D$8)</f>
        <v>1483.8487749123926</v>
      </c>
      <c r="AS18" s="9">
        <f>($AK$3+(M18+AE18)*12*7.57%)*SUM(Fasering!$D$5:$D$9)</f>
        <v>2046.0756718286891</v>
      </c>
      <c r="AT18" s="9">
        <f>($AK$3+(N18+AF18)*12*7.57%)*SUM(Fasering!$D$5:$D$10)</f>
        <v>2676.7106183722212</v>
      </c>
      <c r="AU18" s="86">
        <f>($AK$3+(O18+AG18)*12*7.57%)*SUM(Fasering!$D$5:$D$11)</f>
        <v>3378.5953525509003</v>
      </c>
    </row>
    <row r="19" spans="1:47" x14ac:dyDescent="0.3">
      <c r="A19" s="32">
        <f t="shared" si="8"/>
        <v>9</v>
      </c>
      <c r="B19" s="129">
        <v>33034.800000000003</v>
      </c>
      <c r="C19" s="130"/>
      <c r="D19" s="129">
        <f t="shared" si="0"/>
        <v>44461.53732000001</v>
      </c>
      <c r="E19" s="131">
        <f t="shared" si="1"/>
        <v>1102.172720309173</v>
      </c>
      <c r="F19" s="129">
        <f t="shared" si="2"/>
        <v>3705.1281100000006</v>
      </c>
      <c r="G19" s="131">
        <f t="shared" si="3"/>
        <v>91.847726692431081</v>
      </c>
      <c r="H19" s="45">
        <f>'L4'!$H$10</f>
        <v>1707.89</v>
      </c>
      <c r="I19" s="45">
        <f>GEW!$E$12+($F19-GEW!$E$12)*SUM(Fasering!$D$5)</f>
        <v>1821.9627753333334</v>
      </c>
      <c r="J19" s="45">
        <f>GEW!$E$12+($F19-GEW!$E$12)*SUM(Fasering!$D$5:$D$6)</f>
        <v>2308.8809579060694</v>
      </c>
      <c r="K19" s="45">
        <f>GEW!$E$12+($F19-GEW!$E$12)*SUM(Fasering!$D$5:$D$7)</f>
        <v>2588.2559960077069</v>
      </c>
      <c r="L19" s="45">
        <f>GEW!$E$12+($F19-GEW!$E$12)*SUM(Fasering!$D$5:$D$8)</f>
        <v>2867.6310341093445</v>
      </c>
      <c r="M19" s="45">
        <f>GEW!$E$12+($F19-GEW!$E$12)*SUM(Fasering!$D$5:$D$9)</f>
        <v>3147.006072210982</v>
      </c>
      <c r="N19" s="45">
        <f>GEW!$E$12+($F19-GEW!$E$12)*SUM(Fasering!$D$5:$D$10)</f>
        <v>3425.7530718983635</v>
      </c>
      <c r="O19" s="75">
        <f>GEW!$E$12+($F19-GEW!$E$12)*SUM(Fasering!$D$5:$D$11)</f>
        <v>3705.1281100000006</v>
      </c>
      <c r="P19" s="129">
        <f t="shared" si="4"/>
        <v>0</v>
      </c>
      <c r="Q19" s="131">
        <f t="shared" si="5"/>
        <v>0</v>
      </c>
      <c r="R19" s="45">
        <f>$P19*SUM(Fasering!$D$5)</f>
        <v>0</v>
      </c>
      <c r="S19" s="45">
        <f>$P19*SUM(Fasering!$D$5:$D$6)</f>
        <v>0</v>
      </c>
      <c r="T19" s="45">
        <f>$P19*SUM(Fasering!$D$5:$D$7)</f>
        <v>0</v>
      </c>
      <c r="U19" s="45">
        <f>$P19*SUM(Fasering!$D$5:$D$8)</f>
        <v>0</v>
      </c>
      <c r="V19" s="45">
        <f>$P19*SUM(Fasering!$D$5:$D$9)</f>
        <v>0</v>
      </c>
      <c r="W19" s="45">
        <f>$P19*SUM(Fasering!$D$5:$D$10)</f>
        <v>0</v>
      </c>
      <c r="X19" s="75">
        <f>$P19*SUM(Fasering!$D$5:$D$11)</f>
        <v>0</v>
      </c>
      <c r="Y19" s="129">
        <f t="shared" si="6"/>
        <v>0</v>
      </c>
      <c r="Z19" s="131">
        <f t="shared" si="7"/>
        <v>0</v>
      </c>
      <c r="AA19" s="74">
        <f>$Y19*SUM(Fasering!$D$5)</f>
        <v>0</v>
      </c>
      <c r="AB19" s="45">
        <f>$Y19*SUM(Fasering!$D$5:$D$6)</f>
        <v>0</v>
      </c>
      <c r="AC19" s="45">
        <f>$Y19*SUM(Fasering!$D$5:$D$7)</f>
        <v>0</v>
      </c>
      <c r="AD19" s="45">
        <f>$Y19*SUM(Fasering!$D$5:$D$8)</f>
        <v>0</v>
      </c>
      <c r="AE19" s="45">
        <f>$Y19*SUM(Fasering!$D$5:$D$9)</f>
        <v>0</v>
      </c>
      <c r="AF19" s="45">
        <f>$Y19*SUM(Fasering!$D$5:$D$10)</f>
        <v>0</v>
      </c>
      <c r="AG19" s="75">
        <f>$Y19*SUM(Fasering!$D$5:$D$11)</f>
        <v>0</v>
      </c>
      <c r="AH19" s="5">
        <f>($AK$3+(I19+R19)*12*7.57%)*SUM(Fasering!$D$5)</f>
        <v>0</v>
      </c>
      <c r="AI19" s="9">
        <f>($AK$3+(J19+S19)*12*7.57%)*SUM(Fasering!$D$5:$D$6)</f>
        <v>577.30742829980136</v>
      </c>
      <c r="AJ19" s="9">
        <f>($AK$3+(K19+T19)*12*7.57%)*SUM(Fasering!$D$5:$D$7)</f>
        <v>1011.8136657827424</v>
      </c>
      <c r="AK19" s="9">
        <f>($AK$3+(L19+U19)*12*7.57%)*SUM(Fasering!$D$5:$D$8)</f>
        <v>1521.6197113895328</v>
      </c>
      <c r="AL19" s="9">
        <f>($AK$3+(M19+V19)*12*7.57%)*SUM(Fasering!$D$5:$D$9)</f>
        <v>2106.7255651201731</v>
      </c>
      <c r="AM19" s="9">
        <f>($AK$3+(N19+W19)*12*7.57%)*SUM(Fasering!$D$5:$D$10)</f>
        <v>2765.5621800114823</v>
      </c>
      <c r="AN19" s="86">
        <f>($AK$3+(O19+X19)*12*7.57%)*SUM(Fasering!$D$5:$D$11)</f>
        <v>3501.0983751240005</v>
      </c>
      <c r="AO19" s="5">
        <f>($AK$3+(I19+AA19)*12*7.57%)*SUM(Fasering!$D$5)</f>
        <v>0</v>
      </c>
      <c r="AP19" s="9">
        <f>($AK$3+(J19+AB19)*12*7.57%)*SUM(Fasering!$D$5:$D$6)</f>
        <v>577.30742829980136</v>
      </c>
      <c r="AQ19" s="9">
        <f>($AK$3+(K19+AC19)*12*7.57%)*SUM(Fasering!$D$5:$D$7)</f>
        <v>1011.8136657827424</v>
      </c>
      <c r="AR19" s="9">
        <f>($AK$3+(L19+AD19)*12*7.57%)*SUM(Fasering!$D$5:$D$8)</f>
        <v>1521.6197113895328</v>
      </c>
      <c r="AS19" s="9">
        <f>($AK$3+(M19+AE19)*12*7.57%)*SUM(Fasering!$D$5:$D$9)</f>
        <v>2106.7255651201731</v>
      </c>
      <c r="AT19" s="9">
        <f>($AK$3+(N19+AF19)*12*7.57%)*SUM(Fasering!$D$5:$D$10)</f>
        <v>2765.5621800114823</v>
      </c>
      <c r="AU19" s="86">
        <f>($AK$3+(O19+AG19)*12*7.57%)*SUM(Fasering!$D$5:$D$11)</f>
        <v>3501.0983751240005</v>
      </c>
    </row>
    <row r="20" spans="1:47" x14ac:dyDescent="0.3">
      <c r="A20" s="32">
        <f t="shared" si="8"/>
        <v>10</v>
      </c>
      <c r="B20" s="129">
        <v>33116.01</v>
      </c>
      <c r="C20" s="130"/>
      <c r="D20" s="129">
        <f t="shared" si="0"/>
        <v>44570.837859000007</v>
      </c>
      <c r="E20" s="131">
        <f t="shared" si="1"/>
        <v>1104.8822098964054</v>
      </c>
      <c r="F20" s="129">
        <f t="shared" si="2"/>
        <v>3714.2364882500001</v>
      </c>
      <c r="G20" s="131">
        <f t="shared" si="3"/>
        <v>92.073517491367113</v>
      </c>
      <c r="H20" s="45">
        <f>'L4'!$H$10</f>
        <v>1707.89</v>
      </c>
      <c r="I20" s="45">
        <f>GEW!$E$12+($F20-GEW!$E$12)*SUM(Fasering!$D$5)</f>
        <v>1821.9627753333334</v>
      </c>
      <c r="J20" s="45">
        <f>GEW!$E$12+($F20-GEW!$E$12)*SUM(Fasering!$D$5:$D$6)</f>
        <v>2311.2360538193338</v>
      </c>
      <c r="K20" s="45">
        <f>GEW!$E$12+($F20-GEW!$E$12)*SUM(Fasering!$D$5:$D$7)</f>
        <v>2591.9623559198321</v>
      </c>
      <c r="L20" s="45">
        <f>GEW!$E$12+($F20-GEW!$E$12)*SUM(Fasering!$D$5:$D$8)</f>
        <v>2872.6886580203309</v>
      </c>
      <c r="M20" s="45">
        <f>GEW!$E$12+($F20-GEW!$E$12)*SUM(Fasering!$D$5:$D$9)</f>
        <v>3153.4149601208287</v>
      </c>
      <c r="N20" s="45">
        <f>GEW!$E$12+($F20-GEW!$E$12)*SUM(Fasering!$D$5:$D$10)</f>
        <v>3433.5101861495023</v>
      </c>
      <c r="O20" s="75">
        <f>GEW!$E$12+($F20-GEW!$E$12)*SUM(Fasering!$D$5:$D$11)</f>
        <v>3714.2364882500001</v>
      </c>
      <c r="P20" s="129">
        <f t="shared" si="4"/>
        <v>0</v>
      </c>
      <c r="Q20" s="131">
        <f t="shared" si="5"/>
        <v>0</v>
      </c>
      <c r="R20" s="45">
        <f>$P20*SUM(Fasering!$D$5)</f>
        <v>0</v>
      </c>
      <c r="S20" s="45">
        <f>$P20*SUM(Fasering!$D$5:$D$6)</f>
        <v>0</v>
      </c>
      <c r="T20" s="45">
        <f>$P20*SUM(Fasering!$D$5:$D$7)</f>
        <v>0</v>
      </c>
      <c r="U20" s="45">
        <f>$P20*SUM(Fasering!$D$5:$D$8)</f>
        <v>0</v>
      </c>
      <c r="V20" s="45">
        <f>$P20*SUM(Fasering!$D$5:$D$9)</f>
        <v>0</v>
      </c>
      <c r="W20" s="45">
        <f>$P20*SUM(Fasering!$D$5:$D$10)</f>
        <v>0</v>
      </c>
      <c r="X20" s="75">
        <f>$P20*SUM(Fasering!$D$5:$D$11)</f>
        <v>0</v>
      </c>
      <c r="Y20" s="129">
        <f t="shared" si="6"/>
        <v>0</v>
      </c>
      <c r="Z20" s="131">
        <f t="shared" si="7"/>
        <v>0</v>
      </c>
      <c r="AA20" s="74">
        <f>$Y20*SUM(Fasering!$D$5)</f>
        <v>0</v>
      </c>
      <c r="AB20" s="45">
        <f>$Y20*SUM(Fasering!$D$5:$D$6)</f>
        <v>0</v>
      </c>
      <c r="AC20" s="45">
        <f>$Y20*SUM(Fasering!$D$5:$D$7)</f>
        <v>0</v>
      </c>
      <c r="AD20" s="45">
        <f>$Y20*SUM(Fasering!$D$5:$D$8)</f>
        <v>0</v>
      </c>
      <c r="AE20" s="45">
        <f>$Y20*SUM(Fasering!$D$5:$D$9)</f>
        <v>0</v>
      </c>
      <c r="AF20" s="45">
        <f>$Y20*SUM(Fasering!$D$5:$D$10)</f>
        <v>0</v>
      </c>
      <c r="AG20" s="75">
        <f>$Y20*SUM(Fasering!$D$5:$D$11)</f>
        <v>0</v>
      </c>
      <c r="AH20" s="5">
        <f>($AK$3+(I20+R20)*12*7.57%)*SUM(Fasering!$D$5)</f>
        <v>0</v>
      </c>
      <c r="AI20" s="9">
        <f>($AK$3+(J20+S20)*12*7.57%)*SUM(Fasering!$D$5:$D$6)</f>
        <v>577.86059148111713</v>
      </c>
      <c r="AJ20" s="9">
        <f>($AK$3+(K20+T20)*12*7.57%)*SUM(Fasering!$D$5:$D$7)</f>
        <v>1013.1836994756552</v>
      </c>
      <c r="AK20" s="9">
        <f>($AK$3+(L20+U20)*12*7.57%)*SUM(Fasering!$D$5:$D$8)</f>
        <v>1524.1708210739964</v>
      </c>
      <c r="AL20" s="9">
        <f>($AK$3+(M20+V20)*12*7.57%)*SUM(Fasering!$D$5:$D$9)</f>
        <v>2110.8219562761406</v>
      </c>
      <c r="AM20" s="9">
        <f>($AK$3+(N20+W20)*12*7.57%)*SUM(Fasering!$D$5:$D$10)</f>
        <v>2771.5633571206286</v>
      </c>
      <c r="AN20" s="86">
        <f>($AK$3+(O20+X20)*12*7.57%)*SUM(Fasering!$D$5:$D$11)</f>
        <v>3509.3724259263004</v>
      </c>
      <c r="AO20" s="5">
        <f>($AK$3+(I20+AA20)*12*7.57%)*SUM(Fasering!$D$5)</f>
        <v>0</v>
      </c>
      <c r="AP20" s="9">
        <f>($AK$3+(J20+AB20)*12*7.57%)*SUM(Fasering!$D$5:$D$6)</f>
        <v>577.86059148111713</v>
      </c>
      <c r="AQ20" s="9">
        <f>($AK$3+(K20+AC20)*12*7.57%)*SUM(Fasering!$D$5:$D$7)</f>
        <v>1013.1836994756552</v>
      </c>
      <c r="AR20" s="9">
        <f>($AK$3+(L20+AD20)*12*7.57%)*SUM(Fasering!$D$5:$D$8)</f>
        <v>1524.1708210739964</v>
      </c>
      <c r="AS20" s="9">
        <f>($AK$3+(M20+AE20)*12*7.57%)*SUM(Fasering!$D$5:$D$9)</f>
        <v>2110.8219562761406</v>
      </c>
      <c r="AT20" s="9">
        <f>($AK$3+(N20+AF20)*12*7.57%)*SUM(Fasering!$D$5:$D$10)</f>
        <v>2771.5633571206286</v>
      </c>
      <c r="AU20" s="86">
        <f>($AK$3+(O20+AG20)*12*7.57%)*SUM(Fasering!$D$5:$D$11)</f>
        <v>3509.3724259263004</v>
      </c>
    </row>
    <row r="21" spans="1:47" x14ac:dyDescent="0.3">
      <c r="A21" s="32">
        <f t="shared" si="8"/>
        <v>11</v>
      </c>
      <c r="B21" s="129">
        <v>34237.14</v>
      </c>
      <c r="C21" s="130"/>
      <c r="D21" s="129">
        <f t="shared" si="0"/>
        <v>46079.766726000002</v>
      </c>
      <c r="E21" s="131">
        <f t="shared" si="1"/>
        <v>1142.2875794436775</v>
      </c>
      <c r="F21" s="129">
        <f t="shared" si="2"/>
        <v>3839.9805605000001</v>
      </c>
      <c r="G21" s="131">
        <f t="shared" si="3"/>
        <v>95.190631620306448</v>
      </c>
      <c r="H21" s="45">
        <f>'L4'!$H$10</f>
        <v>1707.89</v>
      </c>
      <c r="I21" s="45">
        <f>GEW!$E$12+($F21-GEW!$E$12)*SUM(Fasering!$D$5)</f>
        <v>1821.9627753333334</v>
      </c>
      <c r="J21" s="45">
        <f>GEW!$E$12+($F21-GEW!$E$12)*SUM(Fasering!$D$5:$D$6)</f>
        <v>2343.7489054538414</v>
      </c>
      <c r="K21" s="45">
        <f>GEW!$E$12+($F21-GEW!$E$12)*SUM(Fasering!$D$5:$D$7)</f>
        <v>2643.1298388441182</v>
      </c>
      <c r="L21" s="45">
        <f>GEW!$E$12+($F21-GEW!$E$12)*SUM(Fasering!$D$5:$D$8)</f>
        <v>2942.5107722343946</v>
      </c>
      <c r="M21" s="45">
        <f>GEW!$E$12+($F21-GEW!$E$12)*SUM(Fasering!$D$5:$D$9)</f>
        <v>3241.8917056246714</v>
      </c>
      <c r="N21" s="45">
        <f>GEW!$E$12+($F21-GEW!$E$12)*SUM(Fasering!$D$5:$D$10)</f>
        <v>3540.5996271097238</v>
      </c>
      <c r="O21" s="75">
        <f>GEW!$E$12+($F21-GEW!$E$12)*SUM(Fasering!$D$5:$D$11)</f>
        <v>3839.9805605000001</v>
      </c>
      <c r="P21" s="129">
        <f t="shared" si="4"/>
        <v>0</v>
      </c>
      <c r="Q21" s="131">
        <f t="shared" si="5"/>
        <v>0</v>
      </c>
      <c r="R21" s="45">
        <f>$P21*SUM(Fasering!$D$5)</f>
        <v>0</v>
      </c>
      <c r="S21" s="45">
        <f>$P21*SUM(Fasering!$D$5:$D$6)</f>
        <v>0</v>
      </c>
      <c r="T21" s="45">
        <f>$P21*SUM(Fasering!$D$5:$D$7)</f>
        <v>0</v>
      </c>
      <c r="U21" s="45">
        <f>$P21*SUM(Fasering!$D$5:$D$8)</f>
        <v>0</v>
      </c>
      <c r="V21" s="45">
        <f>$P21*SUM(Fasering!$D$5:$D$9)</f>
        <v>0</v>
      </c>
      <c r="W21" s="45">
        <f>$P21*SUM(Fasering!$D$5:$D$10)</f>
        <v>0</v>
      </c>
      <c r="X21" s="75">
        <f>$P21*SUM(Fasering!$D$5:$D$11)</f>
        <v>0</v>
      </c>
      <c r="Y21" s="129">
        <f t="shared" si="6"/>
        <v>0</v>
      </c>
      <c r="Z21" s="131">
        <f t="shared" si="7"/>
        <v>0</v>
      </c>
      <c r="AA21" s="74">
        <f>$Y21*SUM(Fasering!$D$5)</f>
        <v>0</v>
      </c>
      <c r="AB21" s="45">
        <f>$Y21*SUM(Fasering!$D$5:$D$6)</f>
        <v>0</v>
      </c>
      <c r="AC21" s="45">
        <f>$Y21*SUM(Fasering!$D$5:$D$7)</f>
        <v>0</v>
      </c>
      <c r="AD21" s="45">
        <f>$Y21*SUM(Fasering!$D$5:$D$8)</f>
        <v>0</v>
      </c>
      <c r="AE21" s="45">
        <f>$Y21*SUM(Fasering!$D$5:$D$9)</f>
        <v>0</v>
      </c>
      <c r="AF21" s="45">
        <f>$Y21*SUM(Fasering!$D$5:$D$10)</f>
        <v>0</v>
      </c>
      <c r="AG21" s="75">
        <f>$Y21*SUM(Fasering!$D$5:$D$11)</f>
        <v>0</v>
      </c>
      <c r="AH21" s="5">
        <f>($AK$3+(I21+R21)*12*7.57%)*SUM(Fasering!$D$5)</f>
        <v>0</v>
      </c>
      <c r="AI21" s="9">
        <f>($AK$3+(J21+S21)*12*7.57%)*SUM(Fasering!$D$5:$D$6)</f>
        <v>585.49718595801153</v>
      </c>
      <c r="AJ21" s="9">
        <f>($AK$3+(K21+T21)*12*7.57%)*SUM(Fasering!$D$5:$D$7)</f>
        <v>1032.0974523895254</v>
      </c>
      <c r="AK21" s="9">
        <f>($AK$3+(L21+U21)*12*7.57%)*SUM(Fasering!$D$5:$D$8)</f>
        <v>1559.3897054545246</v>
      </c>
      <c r="AL21" s="9">
        <f>($AK$3+(M21+V21)*12*7.57%)*SUM(Fasering!$D$5:$D$9)</f>
        <v>2167.3739451530091</v>
      </c>
      <c r="AM21" s="9">
        <f>($AK$3+(N21+W21)*12*7.57%)*SUM(Fasering!$D$5:$D$10)</f>
        <v>2854.4115247400996</v>
      </c>
      <c r="AN21" s="86">
        <f>($AK$3+(O21+X21)*12*7.57%)*SUM(Fasering!$D$5:$D$11)</f>
        <v>3623.5983411582006</v>
      </c>
      <c r="AO21" s="5">
        <f>($AK$3+(I21+AA21)*12*7.57%)*SUM(Fasering!$D$5)</f>
        <v>0</v>
      </c>
      <c r="AP21" s="9">
        <f>($AK$3+(J21+AB21)*12*7.57%)*SUM(Fasering!$D$5:$D$6)</f>
        <v>585.49718595801153</v>
      </c>
      <c r="AQ21" s="9">
        <f>($AK$3+(K21+AC21)*12*7.57%)*SUM(Fasering!$D$5:$D$7)</f>
        <v>1032.0974523895254</v>
      </c>
      <c r="AR21" s="9">
        <f>($AK$3+(L21+AD21)*12*7.57%)*SUM(Fasering!$D$5:$D$8)</f>
        <v>1559.3897054545246</v>
      </c>
      <c r="AS21" s="9">
        <f>($AK$3+(M21+AE21)*12*7.57%)*SUM(Fasering!$D$5:$D$9)</f>
        <v>2167.3739451530091</v>
      </c>
      <c r="AT21" s="9">
        <f>($AK$3+(N21+AF21)*12*7.57%)*SUM(Fasering!$D$5:$D$10)</f>
        <v>2854.4115247400996</v>
      </c>
      <c r="AU21" s="86">
        <f>($AK$3+(O21+AG21)*12*7.57%)*SUM(Fasering!$D$5:$D$11)</f>
        <v>3623.5983411582006</v>
      </c>
    </row>
    <row r="22" spans="1:47" x14ac:dyDescent="0.3">
      <c r="A22" s="32">
        <f t="shared" si="8"/>
        <v>12</v>
      </c>
      <c r="B22" s="129">
        <v>34587.39</v>
      </c>
      <c r="C22" s="130"/>
      <c r="D22" s="129">
        <f t="shared" si="0"/>
        <v>46551.168201</v>
      </c>
      <c r="E22" s="131">
        <f t="shared" si="1"/>
        <v>1153.9733167657828</v>
      </c>
      <c r="F22" s="129">
        <f t="shared" si="2"/>
        <v>3879.2640167499999</v>
      </c>
      <c r="G22" s="131">
        <f t="shared" si="3"/>
        <v>96.164443063815227</v>
      </c>
      <c r="H22" s="45">
        <f>'L4'!$H$10</f>
        <v>1707.89</v>
      </c>
      <c r="I22" s="45">
        <f>GEW!$E$12+($F22-GEW!$E$12)*SUM(Fasering!$D$5)</f>
        <v>1821.9627753333334</v>
      </c>
      <c r="J22" s="45">
        <f>GEW!$E$12+($F22-GEW!$E$12)*SUM(Fasering!$D$5:$D$6)</f>
        <v>2353.9061809571158</v>
      </c>
      <c r="K22" s="45">
        <f>GEW!$E$12+($F22-GEW!$E$12)*SUM(Fasering!$D$5:$D$7)</f>
        <v>2659.1149707148475</v>
      </c>
      <c r="L22" s="45">
        <f>GEW!$E$12+($F22-GEW!$E$12)*SUM(Fasering!$D$5:$D$8)</f>
        <v>2964.3237604725791</v>
      </c>
      <c r="M22" s="45">
        <f>GEW!$E$12+($F22-GEW!$E$12)*SUM(Fasering!$D$5:$D$9)</f>
        <v>3269.5325502303112</v>
      </c>
      <c r="N22" s="45">
        <f>GEW!$E$12+($F22-GEW!$E$12)*SUM(Fasering!$D$5:$D$10)</f>
        <v>3574.0552269922682</v>
      </c>
      <c r="O22" s="75">
        <f>GEW!$E$12+($F22-GEW!$E$12)*SUM(Fasering!$D$5:$D$11)</f>
        <v>3879.2640167499999</v>
      </c>
      <c r="P22" s="129">
        <f t="shared" si="4"/>
        <v>0</v>
      </c>
      <c r="Q22" s="131">
        <f t="shared" si="5"/>
        <v>0</v>
      </c>
      <c r="R22" s="45">
        <f>$P22*SUM(Fasering!$D$5)</f>
        <v>0</v>
      </c>
      <c r="S22" s="45">
        <f>$P22*SUM(Fasering!$D$5:$D$6)</f>
        <v>0</v>
      </c>
      <c r="T22" s="45">
        <f>$P22*SUM(Fasering!$D$5:$D$7)</f>
        <v>0</v>
      </c>
      <c r="U22" s="45">
        <f>$P22*SUM(Fasering!$D$5:$D$8)</f>
        <v>0</v>
      </c>
      <c r="V22" s="45">
        <f>$P22*SUM(Fasering!$D$5:$D$9)</f>
        <v>0</v>
      </c>
      <c r="W22" s="45">
        <f>$P22*SUM(Fasering!$D$5:$D$10)</f>
        <v>0</v>
      </c>
      <c r="X22" s="75">
        <f>$P22*SUM(Fasering!$D$5:$D$11)</f>
        <v>0</v>
      </c>
      <c r="Y22" s="129">
        <f t="shared" si="6"/>
        <v>0</v>
      </c>
      <c r="Z22" s="131">
        <f t="shared" si="7"/>
        <v>0</v>
      </c>
      <c r="AA22" s="74">
        <f>$Y22*SUM(Fasering!$D$5)</f>
        <v>0</v>
      </c>
      <c r="AB22" s="45">
        <f>$Y22*SUM(Fasering!$D$5:$D$6)</f>
        <v>0</v>
      </c>
      <c r="AC22" s="45">
        <f>$Y22*SUM(Fasering!$D$5:$D$7)</f>
        <v>0</v>
      </c>
      <c r="AD22" s="45">
        <f>$Y22*SUM(Fasering!$D$5:$D$8)</f>
        <v>0</v>
      </c>
      <c r="AE22" s="45">
        <f>$Y22*SUM(Fasering!$D$5:$D$9)</f>
        <v>0</v>
      </c>
      <c r="AF22" s="45">
        <f>$Y22*SUM(Fasering!$D$5:$D$10)</f>
        <v>0</v>
      </c>
      <c r="AG22" s="75">
        <f>$Y22*SUM(Fasering!$D$5:$D$11)</f>
        <v>0</v>
      </c>
      <c r="AH22" s="5">
        <f>($AK$3+(I22+R22)*12*7.57%)*SUM(Fasering!$D$5)</f>
        <v>0</v>
      </c>
      <c r="AI22" s="9">
        <f>($AK$3+(J22+S22)*12*7.57%)*SUM(Fasering!$D$5:$D$6)</f>
        <v>587.88291929449554</v>
      </c>
      <c r="AJ22" s="9">
        <f>($AK$3+(K22+T22)*12*7.57%)*SUM(Fasering!$D$5:$D$7)</f>
        <v>1038.006260429702</v>
      </c>
      <c r="AK22" s="9">
        <f>($AK$3+(L22+U22)*12*7.57%)*SUM(Fasering!$D$5:$D$8)</f>
        <v>1570.3923672816809</v>
      </c>
      <c r="AL22" s="9">
        <f>($AK$3+(M22+V22)*12*7.57%)*SUM(Fasering!$D$5:$D$9)</f>
        <v>2185.0412398504332</v>
      </c>
      <c r="AM22" s="9">
        <f>($AK$3+(N22+W22)*12*7.57%)*SUM(Fasering!$D$5:$D$10)</f>
        <v>2880.2939564908511</v>
      </c>
      <c r="AN22" s="86">
        <f>($AK$3+(O22+X22)*12*7.57%)*SUM(Fasering!$D$5:$D$11)</f>
        <v>3659.2834328157005</v>
      </c>
      <c r="AO22" s="5">
        <f>($AK$3+(I22+AA22)*12*7.57%)*SUM(Fasering!$D$5)</f>
        <v>0</v>
      </c>
      <c r="AP22" s="9">
        <f>($AK$3+(J22+AB22)*12*7.57%)*SUM(Fasering!$D$5:$D$6)</f>
        <v>587.88291929449554</v>
      </c>
      <c r="AQ22" s="9">
        <f>($AK$3+(K22+AC22)*12*7.57%)*SUM(Fasering!$D$5:$D$7)</f>
        <v>1038.006260429702</v>
      </c>
      <c r="AR22" s="9">
        <f>($AK$3+(L22+AD22)*12*7.57%)*SUM(Fasering!$D$5:$D$8)</f>
        <v>1570.3923672816809</v>
      </c>
      <c r="AS22" s="9">
        <f>($AK$3+(M22+AE22)*12*7.57%)*SUM(Fasering!$D$5:$D$9)</f>
        <v>2185.0412398504332</v>
      </c>
      <c r="AT22" s="9">
        <f>($AK$3+(N22+AF22)*12*7.57%)*SUM(Fasering!$D$5:$D$10)</f>
        <v>2880.2939564908511</v>
      </c>
      <c r="AU22" s="86">
        <f>($AK$3+(O22+AG22)*12*7.57%)*SUM(Fasering!$D$5:$D$11)</f>
        <v>3659.2834328157005</v>
      </c>
    </row>
    <row r="23" spans="1:47" x14ac:dyDescent="0.3">
      <c r="A23" s="32">
        <f t="shared" si="8"/>
        <v>13</v>
      </c>
      <c r="B23" s="129">
        <v>35439.480000000003</v>
      </c>
      <c r="C23" s="130"/>
      <c r="D23" s="129">
        <f t="shared" si="0"/>
        <v>47697.996132000007</v>
      </c>
      <c r="E23" s="131">
        <f t="shared" si="1"/>
        <v>1182.402438578182</v>
      </c>
      <c r="F23" s="129">
        <f t="shared" si="2"/>
        <v>3974.8330110000006</v>
      </c>
      <c r="G23" s="131">
        <f t="shared" si="3"/>
        <v>98.533536548181843</v>
      </c>
      <c r="H23" s="45">
        <f>'L4'!$H$10</f>
        <v>1707.89</v>
      </c>
      <c r="I23" s="45">
        <f>GEW!$E$12+($F23-GEW!$E$12)*SUM(Fasering!$D$5)</f>
        <v>1821.9627753333334</v>
      </c>
      <c r="J23" s="45">
        <f>GEW!$E$12+($F23-GEW!$E$12)*SUM(Fasering!$D$5:$D$6)</f>
        <v>2378.6168530016134</v>
      </c>
      <c r="K23" s="45">
        <f>GEW!$E$12+($F23-GEW!$E$12)*SUM(Fasering!$D$5:$D$7)</f>
        <v>2698.0036816805296</v>
      </c>
      <c r="L23" s="45">
        <f>GEW!$E$12+($F23-GEW!$E$12)*SUM(Fasering!$D$5:$D$8)</f>
        <v>3017.3905103594457</v>
      </c>
      <c r="M23" s="45">
        <f>GEW!$E$12+($F23-GEW!$E$12)*SUM(Fasering!$D$5:$D$9)</f>
        <v>3336.7773390383618</v>
      </c>
      <c r="N23" s="45">
        <f>GEW!$E$12+($F23-GEW!$E$12)*SUM(Fasering!$D$5:$D$10)</f>
        <v>3655.446182321085</v>
      </c>
      <c r="O23" s="75">
        <f>GEW!$E$12+($F23-GEW!$E$12)*SUM(Fasering!$D$5:$D$11)</f>
        <v>3974.8330110000006</v>
      </c>
      <c r="P23" s="129">
        <f t="shared" si="4"/>
        <v>0</v>
      </c>
      <c r="Q23" s="131">
        <f t="shared" si="5"/>
        <v>0</v>
      </c>
      <c r="R23" s="45">
        <f>$P23*SUM(Fasering!$D$5)</f>
        <v>0</v>
      </c>
      <c r="S23" s="45">
        <f>$P23*SUM(Fasering!$D$5:$D$6)</f>
        <v>0</v>
      </c>
      <c r="T23" s="45">
        <f>$P23*SUM(Fasering!$D$5:$D$7)</f>
        <v>0</v>
      </c>
      <c r="U23" s="45">
        <f>$P23*SUM(Fasering!$D$5:$D$8)</f>
        <v>0</v>
      </c>
      <c r="V23" s="45">
        <f>$P23*SUM(Fasering!$D$5:$D$9)</f>
        <v>0</v>
      </c>
      <c r="W23" s="45">
        <f>$P23*SUM(Fasering!$D$5:$D$10)</f>
        <v>0</v>
      </c>
      <c r="X23" s="75">
        <f>$P23*SUM(Fasering!$D$5:$D$11)</f>
        <v>0</v>
      </c>
      <c r="Y23" s="129">
        <f t="shared" si="6"/>
        <v>0</v>
      </c>
      <c r="Z23" s="131">
        <f t="shared" si="7"/>
        <v>0</v>
      </c>
      <c r="AA23" s="74">
        <f>$Y23*SUM(Fasering!$D$5)</f>
        <v>0</v>
      </c>
      <c r="AB23" s="45">
        <f>$Y23*SUM(Fasering!$D$5:$D$6)</f>
        <v>0</v>
      </c>
      <c r="AC23" s="45">
        <f>$Y23*SUM(Fasering!$D$5:$D$7)</f>
        <v>0</v>
      </c>
      <c r="AD23" s="45">
        <f>$Y23*SUM(Fasering!$D$5:$D$8)</f>
        <v>0</v>
      </c>
      <c r="AE23" s="45">
        <f>$Y23*SUM(Fasering!$D$5:$D$9)</f>
        <v>0</v>
      </c>
      <c r="AF23" s="45">
        <f>$Y23*SUM(Fasering!$D$5:$D$10)</f>
        <v>0</v>
      </c>
      <c r="AG23" s="75">
        <f>$Y23*SUM(Fasering!$D$5:$D$11)</f>
        <v>0</v>
      </c>
      <c r="AH23" s="5">
        <f>($AK$3+(I23+R23)*12*7.57%)*SUM(Fasering!$D$5)</f>
        <v>0</v>
      </c>
      <c r="AI23" s="9">
        <f>($AK$3+(J23+S23)*12*7.57%)*SUM(Fasering!$D$5:$D$6)</f>
        <v>593.68694361622181</v>
      </c>
      <c r="AJ23" s="9">
        <f>($AK$3+(K23+T23)*12*7.57%)*SUM(Fasering!$D$5:$D$7)</f>
        <v>1052.3812389963089</v>
      </c>
      <c r="AK23" s="9">
        <f>($AK$3+(L23+U23)*12*7.57%)*SUM(Fasering!$D$5:$D$8)</f>
        <v>1597.1596995195168</v>
      </c>
      <c r="AL23" s="9">
        <f>($AK$3+(M23+V23)*12*7.57%)*SUM(Fasering!$D$5:$D$9)</f>
        <v>2228.0223251858461</v>
      </c>
      <c r="AM23" s="9">
        <f>($AK$3+(N23+W23)*12*7.57%)*SUM(Fasering!$D$5:$D$10)</f>
        <v>2943.2608694687187</v>
      </c>
      <c r="AN23" s="86">
        <f>($AK$3+(O23+X23)*12*7.57%)*SUM(Fasering!$D$5:$D$11)</f>
        <v>3746.0983071924011</v>
      </c>
      <c r="AO23" s="5">
        <f>($AK$3+(I23+AA23)*12*7.57%)*SUM(Fasering!$D$5)</f>
        <v>0</v>
      </c>
      <c r="AP23" s="9">
        <f>($AK$3+(J23+AB23)*12*7.57%)*SUM(Fasering!$D$5:$D$6)</f>
        <v>593.68694361622181</v>
      </c>
      <c r="AQ23" s="9">
        <f>($AK$3+(K23+AC23)*12*7.57%)*SUM(Fasering!$D$5:$D$7)</f>
        <v>1052.3812389963089</v>
      </c>
      <c r="AR23" s="9">
        <f>($AK$3+(L23+AD23)*12*7.57%)*SUM(Fasering!$D$5:$D$8)</f>
        <v>1597.1596995195168</v>
      </c>
      <c r="AS23" s="9">
        <f>($AK$3+(M23+AE23)*12*7.57%)*SUM(Fasering!$D$5:$D$9)</f>
        <v>2228.0223251858461</v>
      </c>
      <c r="AT23" s="9">
        <f>($AK$3+(N23+AF23)*12*7.57%)*SUM(Fasering!$D$5:$D$10)</f>
        <v>2943.2608694687187</v>
      </c>
      <c r="AU23" s="86">
        <f>($AK$3+(O23+AG23)*12*7.57%)*SUM(Fasering!$D$5:$D$11)</f>
        <v>3746.0983071924011</v>
      </c>
    </row>
    <row r="24" spans="1:47" x14ac:dyDescent="0.3">
      <c r="A24" s="32">
        <f t="shared" si="8"/>
        <v>14</v>
      </c>
      <c r="B24" s="129">
        <v>36058.730000000003</v>
      </c>
      <c r="C24" s="130"/>
      <c r="D24" s="129">
        <f t="shared" si="0"/>
        <v>48531.44470700001</v>
      </c>
      <c r="E24" s="131">
        <f t="shared" si="1"/>
        <v>1203.0630890755806</v>
      </c>
      <c r="F24" s="129">
        <f t="shared" si="2"/>
        <v>4044.2870589166673</v>
      </c>
      <c r="G24" s="131">
        <f t="shared" si="3"/>
        <v>100.25525742296503</v>
      </c>
      <c r="H24" s="45">
        <f>'L4'!$H$10</f>
        <v>1707.89</v>
      </c>
      <c r="I24" s="45">
        <f>GEW!$E$12+($F24-GEW!$E$12)*SUM(Fasering!$D$5)</f>
        <v>1821.9627753333334</v>
      </c>
      <c r="J24" s="45">
        <f>GEW!$E$12+($F24-GEW!$E$12)*SUM(Fasering!$D$5:$D$6)</f>
        <v>2396.5751480919853</v>
      </c>
      <c r="K24" s="45">
        <f>GEW!$E$12+($F24-GEW!$E$12)*SUM(Fasering!$D$5:$D$7)</f>
        <v>2726.265759941627</v>
      </c>
      <c r="L24" s="45">
        <f>GEW!$E$12+($F24-GEW!$E$12)*SUM(Fasering!$D$5:$D$8)</f>
        <v>3055.9563717912679</v>
      </c>
      <c r="M24" s="45">
        <f>GEW!$E$12+($F24-GEW!$E$12)*SUM(Fasering!$D$5:$D$9)</f>
        <v>3385.6469836409096</v>
      </c>
      <c r="N24" s="45">
        <f>GEW!$E$12+($F24-GEW!$E$12)*SUM(Fasering!$D$5:$D$10)</f>
        <v>3714.596447067026</v>
      </c>
      <c r="O24" s="75">
        <f>GEW!$E$12+($F24-GEW!$E$12)*SUM(Fasering!$D$5:$D$11)</f>
        <v>4044.2870589166673</v>
      </c>
      <c r="P24" s="129">
        <f t="shared" si="4"/>
        <v>0</v>
      </c>
      <c r="Q24" s="131">
        <f t="shared" si="5"/>
        <v>0</v>
      </c>
      <c r="R24" s="45">
        <f>$P24*SUM(Fasering!$D$5)</f>
        <v>0</v>
      </c>
      <c r="S24" s="45">
        <f>$P24*SUM(Fasering!$D$5:$D$6)</f>
        <v>0</v>
      </c>
      <c r="T24" s="45">
        <f>$P24*SUM(Fasering!$D$5:$D$7)</f>
        <v>0</v>
      </c>
      <c r="U24" s="45">
        <f>$P24*SUM(Fasering!$D$5:$D$8)</f>
        <v>0</v>
      </c>
      <c r="V24" s="45">
        <f>$P24*SUM(Fasering!$D$5:$D$9)</f>
        <v>0</v>
      </c>
      <c r="W24" s="45">
        <f>$P24*SUM(Fasering!$D$5:$D$10)</f>
        <v>0</v>
      </c>
      <c r="X24" s="75">
        <f>$P24*SUM(Fasering!$D$5:$D$11)</f>
        <v>0</v>
      </c>
      <c r="Y24" s="129">
        <f t="shared" si="6"/>
        <v>0</v>
      </c>
      <c r="Z24" s="131">
        <f t="shared" si="7"/>
        <v>0</v>
      </c>
      <c r="AA24" s="74">
        <f>$Y24*SUM(Fasering!$D$5)</f>
        <v>0</v>
      </c>
      <c r="AB24" s="45">
        <f>$Y24*SUM(Fasering!$D$5:$D$6)</f>
        <v>0</v>
      </c>
      <c r="AC24" s="45">
        <f>$Y24*SUM(Fasering!$D$5:$D$7)</f>
        <v>0</v>
      </c>
      <c r="AD24" s="45">
        <f>$Y24*SUM(Fasering!$D$5:$D$8)</f>
        <v>0</v>
      </c>
      <c r="AE24" s="45">
        <f>$Y24*SUM(Fasering!$D$5:$D$9)</f>
        <v>0</v>
      </c>
      <c r="AF24" s="45">
        <f>$Y24*SUM(Fasering!$D$5:$D$10)</f>
        <v>0</v>
      </c>
      <c r="AG24" s="75">
        <f>$Y24*SUM(Fasering!$D$5:$D$11)</f>
        <v>0</v>
      </c>
      <c r="AH24" s="5">
        <f>($AK$3+(I24+R24)*12*7.57%)*SUM(Fasering!$D$5)</f>
        <v>0</v>
      </c>
      <c r="AI24" s="9">
        <f>($AK$3+(J24+S24)*12*7.57%)*SUM(Fasering!$D$5:$D$6)</f>
        <v>597.90497464725024</v>
      </c>
      <c r="AJ24" s="9">
        <f>($AK$3+(K24+T24)*12*7.57%)*SUM(Fasering!$D$5:$D$7)</f>
        <v>1062.828146573409</v>
      </c>
      <c r="AK24" s="9">
        <f>($AK$3+(L24+U24)*12*7.57%)*SUM(Fasering!$D$5:$D$8)</f>
        <v>1616.6126569398355</v>
      </c>
      <c r="AL24" s="9">
        <f>($AK$3+(M24+V24)*12*7.57%)*SUM(Fasering!$D$5:$D$9)</f>
        <v>2259.2585057465312</v>
      </c>
      <c r="AM24" s="9">
        <f>($AK$3+(N24+W24)*12*7.57%)*SUM(Fasering!$D$5:$D$10)</f>
        <v>2989.0215999802181</v>
      </c>
      <c r="AN24" s="86">
        <f>($AK$3+(O24+X24)*12*7.57%)*SUM(Fasering!$D$5:$D$11)</f>
        <v>3809.1903643199012</v>
      </c>
      <c r="AO24" s="5">
        <f>($AK$3+(I24+AA24)*12*7.57%)*SUM(Fasering!$D$5)</f>
        <v>0</v>
      </c>
      <c r="AP24" s="9">
        <f>($AK$3+(J24+AB24)*12*7.57%)*SUM(Fasering!$D$5:$D$6)</f>
        <v>597.90497464725024</v>
      </c>
      <c r="AQ24" s="9">
        <f>($AK$3+(K24+AC24)*12*7.57%)*SUM(Fasering!$D$5:$D$7)</f>
        <v>1062.828146573409</v>
      </c>
      <c r="AR24" s="9">
        <f>($AK$3+(L24+AD24)*12*7.57%)*SUM(Fasering!$D$5:$D$8)</f>
        <v>1616.6126569398355</v>
      </c>
      <c r="AS24" s="9">
        <f>($AK$3+(M24+AE24)*12*7.57%)*SUM(Fasering!$D$5:$D$9)</f>
        <v>2259.2585057465312</v>
      </c>
      <c r="AT24" s="9">
        <f>($AK$3+(N24+AF24)*12*7.57%)*SUM(Fasering!$D$5:$D$10)</f>
        <v>2989.0215999802181</v>
      </c>
      <c r="AU24" s="86">
        <f>($AK$3+(O24+AG24)*12*7.57%)*SUM(Fasering!$D$5:$D$11)</f>
        <v>3809.1903643199012</v>
      </c>
    </row>
    <row r="25" spans="1:47" x14ac:dyDescent="0.3">
      <c r="A25" s="32">
        <f t="shared" si="8"/>
        <v>15</v>
      </c>
      <c r="B25" s="129">
        <v>36641.86</v>
      </c>
      <c r="C25" s="130"/>
      <c r="D25" s="129">
        <f t="shared" si="0"/>
        <v>49316.279374000005</v>
      </c>
      <c r="E25" s="131">
        <f t="shared" si="1"/>
        <v>1222.5186322722666</v>
      </c>
      <c r="F25" s="129">
        <f t="shared" si="2"/>
        <v>4109.6899478333335</v>
      </c>
      <c r="G25" s="131">
        <f t="shared" si="3"/>
        <v>101.87655268935553</v>
      </c>
      <c r="H25" s="45">
        <f>'L4'!$H$10</f>
        <v>1707.89</v>
      </c>
      <c r="I25" s="45">
        <f>GEW!$E$12+($F25-GEW!$E$12)*SUM(Fasering!$D$5)</f>
        <v>1821.9627753333334</v>
      </c>
      <c r="J25" s="45">
        <f>GEW!$E$12+($F25-GEW!$E$12)*SUM(Fasering!$D$5:$D$6)</f>
        <v>2413.4859605522979</v>
      </c>
      <c r="K25" s="45">
        <f>GEW!$E$12+($F25-GEW!$E$12)*SUM(Fasering!$D$5:$D$7)</f>
        <v>2752.8793500851771</v>
      </c>
      <c r="L25" s="45">
        <f>GEW!$E$12+($F25-GEW!$E$12)*SUM(Fasering!$D$5:$D$8)</f>
        <v>3092.2727396180562</v>
      </c>
      <c r="M25" s="45">
        <f>GEW!$E$12+($F25-GEW!$E$12)*SUM(Fasering!$D$5:$D$9)</f>
        <v>3431.6661291509354</v>
      </c>
      <c r="N25" s="45">
        <f>GEW!$E$12+($F25-GEW!$E$12)*SUM(Fasering!$D$5:$D$10)</f>
        <v>3770.2965583004543</v>
      </c>
      <c r="O25" s="75">
        <f>GEW!$E$12+($F25-GEW!$E$12)*SUM(Fasering!$D$5:$D$11)</f>
        <v>4109.6899478333335</v>
      </c>
      <c r="P25" s="129">
        <f t="shared" si="4"/>
        <v>0</v>
      </c>
      <c r="Q25" s="131">
        <f t="shared" si="5"/>
        <v>0</v>
      </c>
      <c r="R25" s="45">
        <f>$P25*SUM(Fasering!$D$5)</f>
        <v>0</v>
      </c>
      <c r="S25" s="45">
        <f>$P25*SUM(Fasering!$D$5:$D$6)</f>
        <v>0</v>
      </c>
      <c r="T25" s="45">
        <f>$P25*SUM(Fasering!$D$5:$D$7)</f>
        <v>0</v>
      </c>
      <c r="U25" s="45">
        <f>$P25*SUM(Fasering!$D$5:$D$8)</f>
        <v>0</v>
      </c>
      <c r="V25" s="45">
        <f>$P25*SUM(Fasering!$D$5:$D$9)</f>
        <v>0</v>
      </c>
      <c r="W25" s="45">
        <f>$P25*SUM(Fasering!$D$5:$D$10)</f>
        <v>0</v>
      </c>
      <c r="X25" s="75">
        <f>$P25*SUM(Fasering!$D$5:$D$11)</f>
        <v>0</v>
      </c>
      <c r="Y25" s="129">
        <f t="shared" si="6"/>
        <v>0</v>
      </c>
      <c r="Z25" s="131">
        <f t="shared" si="7"/>
        <v>0</v>
      </c>
      <c r="AA25" s="74">
        <f>$Y25*SUM(Fasering!$D$5)</f>
        <v>0</v>
      </c>
      <c r="AB25" s="45">
        <f>$Y25*SUM(Fasering!$D$5:$D$6)</f>
        <v>0</v>
      </c>
      <c r="AC25" s="45">
        <f>$Y25*SUM(Fasering!$D$5:$D$7)</f>
        <v>0</v>
      </c>
      <c r="AD25" s="45">
        <f>$Y25*SUM(Fasering!$D$5:$D$8)</f>
        <v>0</v>
      </c>
      <c r="AE25" s="45">
        <f>$Y25*SUM(Fasering!$D$5:$D$9)</f>
        <v>0</v>
      </c>
      <c r="AF25" s="45">
        <f>$Y25*SUM(Fasering!$D$5:$D$10)</f>
        <v>0</v>
      </c>
      <c r="AG25" s="75">
        <f>$Y25*SUM(Fasering!$D$5:$D$11)</f>
        <v>0</v>
      </c>
      <c r="AH25" s="5">
        <f>($AK$3+(I25+R25)*12*7.57%)*SUM(Fasering!$D$5)</f>
        <v>0</v>
      </c>
      <c r="AI25" s="9">
        <f>($AK$3+(J25+S25)*12*7.57%)*SUM(Fasering!$D$5:$D$6)</f>
        <v>601.87697373505569</v>
      </c>
      <c r="AJ25" s="9">
        <f>($AK$3+(K25+T25)*12*7.57%)*SUM(Fasering!$D$5:$D$7)</f>
        <v>1072.6657004134318</v>
      </c>
      <c r="AK25" s="9">
        <f>($AK$3+(L25+U25)*12*7.57%)*SUM(Fasering!$D$5:$D$8)</f>
        <v>1634.930950134039</v>
      </c>
      <c r="AL25" s="9">
        <f>($AK$3+(M25+V25)*12*7.57%)*SUM(Fasering!$D$5:$D$9)</f>
        <v>2288.6727228968775</v>
      </c>
      <c r="AM25" s="9">
        <f>($AK$3+(N25+W25)*12*7.57%)*SUM(Fasering!$D$5:$D$10)</f>
        <v>3032.1131700781921</v>
      </c>
      <c r="AN25" s="86">
        <f>($AK$3+(O25+X25)*12*7.57%)*SUM(Fasering!$D$5:$D$11)</f>
        <v>3868.6023486118006</v>
      </c>
      <c r="AO25" s="5">
        <f>($AK$3+(I25+AA25)*12*7.57%)*SUM(Fasering!$D$5)</f>
        <v>0</v>
      </c>
      <c r="AP25" s="9">
        <f>($AK$3+(J25+AB25)*12*7.57%)*SUM(Fasering!$D$5:$D$6)</f>
        <v>601.87697373505569</v>
      </c>
      <c r="AQ25" s="9">
        <f>($AK$3+(K25+AC25)*12*7.57%)*SUM(Fasering!$D$5:$D$7)</f>
        <v>1072.6657004134318</v>
      </c>
      <c r="AR25" s="9">
        <f>($AK$3+(L25+AD25)*12*7.57%)*SUM(Fasering!$D$5:$D$8)</f>
        <v>1634.930950134039</v>
      </c>
      <c r="AS25" s="9">
        <f>($AK$3+(M25+AE25)*12*7.57%)*SUM(Fasering!$D$5:$D$9)</f>
        <v>2288.6727228968775</v>
      </c>
      <c r="AT25" s="9">
        <f>($AK$3+(N25+AF25)*12*7.57%)*SUM(Fasering!$D$5:$D$10)</f>
        <v>3032.1131700781921</v>
      </c>
      <c r="AU25" s="86">
        <f>($AK$3+(O25+AG25)*12*7.57%)*SUM(Fasering!$D$5:$D$11)</f>
        <v>3868.6023486118006</v>
      </c>
    </row>
    <row r="26" spans="1:47" x14ac:dyDescent="0.3">
      <c r="A26" s="32">
        <f t="shared" si="8"/>
        <v>16</v>
      </c>
      <c r="B26" s="129">
        <v>37530.080000000002</v>
      </c>
      <c r="C26" s="130"/>
      <c r="D26" s="129">
        <f t="shared" si="0"/>
        <v>50511.734672000006</v>
      </c>
      <c r="E26" s="131">
        <f t="shared" si="1"/>
        <v>1252.1531950252729</v>
      </c>
      <c r="F26" s="129">
        <f t="shared" si="2"/>
        <v>4209.3112226666672</v>
      </c>
      <c r="G26" s="131">
        <f t="shared" si="3"/>
        <v>104.3460995854394</v>
      </c>
      <c r="H26" s="45">
        <f>'L4'!$H$10</f>
        <v>1707.89</v>
      </c>
      <c r="I26" s="45">
        <f>GEW!$E$12+($F26-GEW!$E$12)*SUM(Fasering!$D$5)</f>
        <v>1821.9627753333334</v>
      </c>
      <c r="J26" s="45">
        <f>GEW!$E$12+($F26-GEW!$E$12)*SUM(Fasering!$D$5:$D$6)</f>
        <v>2439.2444052275832</v>
      </c>
      <c r="K26" s="45">
        <f>GEW!$E$12+($F26-GEW!$E$12)*SUM(Fasering!$D$5:$D$7)</f>
        <v>2793.4170055604645</v>
      </c>
      <c r="L26" s="45">
        <f>GEW!$E$12+($F26-GEW!$E$12)*SUM(Fasering!$D$5:$D$8)</f>
        <v>3147.5896058933467</v>
      </c>
      <c r="M26" s="45">
        <f>GEW!$E$12+($F26-GEW!$E$12)*SUM(Fasering!$D$5:$D$9)</f>
        <v>3501.7622062262285</v>
      </c>
      <c r="N26" s="45">
        <f>GEW!$E$12+($F26-GEW!$E$12)*SUM(Fasering!$D$5:$D$10)</f>
        <v>3855.1386223337859</v>
      </c>
      <c r="O26" s="75">
        <f>GEW!$E$12+($F26-GEW!$E$12)*SUM(Fasering!$D$5:$D$11)</f>
        <v>4209.3112226666672</v>
      </c>
      <c r="P26" s="129">
        <f t="shared" si="4"/>
        <v>0</v>
      </c>
      <c r="Q26" s="131">
        <f t="shared" si="5"/>
        <v>0</v>
      </c>
      <c r="R26" s="45">
        <f>$P26*SUM(Fasering!$D$5)</f>
        <v>0</v>
      </c>
      <c r="S26" s="45">
        <f>$P26*SUM(Fasering!$D$5:$D$6)</f>
        <v>0</v>
      </c>
      <c r="T26" s="45">
        <f>$P26*SUM(Fasering!$D$5:$D$7)</f>
        <v>0</v>
      </c>
      <c r="U26" s="45">
        <f>$P26*SUM(Fasering!$D$5:$D$8)</f>
        <v>0</v>
      </c>
      <c r="V26" s="45">
        <f>$P26*SUM(Fasering!$D$5:$D$9)</f>
        <v>0</v>
      </c>
      <c r="W26" s="45">
        <f>$P26*SUM(Fasering!$D$5:$D$10)</f>
        <v>0</v>
      </c>
      <c r="X26" s="75">
        <f>$P26*SUM(Fasering!$D$5:$D$11)</f>
        <v>0</v>
      </c>
      <c r="Y26" s="129">
        <f t="shared" si="6"/>
        <v>0</v>
      </c>
      <c r="Z26" s="131">
        <f t="shared" si="7"/>
        <v>0</v>
      </c>
      <c r="AA26" s="74">
        <f>$Y26*SUM(Fasering!$D$5)</f>
        <v>0</v>
      </c>
      <c r="AB26" s="45">
        <f>$Y26*SUM(Fasering!$D$5:$D$6)</f>
        <v>0</v>
      </c>
      <c r="AC26" s="45">
        <f>$Y26*SUM(Fasering!$D$5:$D$7)</f>
        <v>0</v>
      </c>
      <c r="AD26" s="45">
        <f>$Y26*SUM(Fasering!$D$5:$D$8)</f>
        <v>0</v>
      </c>
      <c r="AE26" s="45">
        <f>$Y26*SUM(Fasering!$D$5:$D$9)</f>
        <v>0</v>
      </c>
      <c r="AF26" s="45">
        <f>$Y26*SUM(Fasering!$D$5:$D$10)</f>
        <v>0</v>
      </c>
      <c r="AG26" s="75">
        <f>$Y26*SUM(Fasering!$D$5:$D$11)</f>
        <v>0</v>
      </c>
      <c r="AH26" s="5">
        <f>($AK$3+(I26+R26)*12*7.57%)*SUM(Fasering!$D$5)</f>
        <v>0</v>
      </c>
      <c r="AI26" s="9">
        <f>($AK$3+(J26+S26)*12*7.57%)*SUM(Fasering!$D$5:$D$6)</f>
        <v>607.9270981151609</v>
      </c>
      <c r="AJ26" s="9">
        <f>($AK$3+(K26+T26)*12*7.57%)*SUM(Fasering!$D$5:$D$7)</f>
        <v>1087.6502014197004</v>
      </c>
      <c r="AK26" s="9">
        <f>($AK$3+(L26+U26)*12*7.57%)*SUM(Fasering!$D$5:$D$8)</f>
        <v>1662.8332607353725</v>
      </c>
      <c r="AL26" s="9">
        <f>($AK$3+(M26+V26)*12*7.57%)*SUM(Fasering!$D$5:$D$9)</f>
        <v>2333.476276062177</v>
      </c>
      <c r="AM26" s="9">
        <f>($AK$3+(N26+W26)*12*7.57%)*SUM(Fasering!$D$5:$D$10)</f>
        <v>3097.7499824397987</v>
      </c>
      <c r="AN26" s="86">
        <f>($AK$3+(O26+X26)*12*7.57%)*SUM(Fasering!$D$5:$D$11)</f>
        <v>3959.0983146704007</v>
      </c>
      <c r="AO26" s="5">
        <f>($AK$3+(I26+AA26)*12*7.57%)*SUM(Fasering!$D$5)</f>
        <v>0</v>
      </c>
      <c r="AP26" s="9">
        <f>($AK$3+(J26+AB26)*12*7.57%)*SUM(Fasering!$D$5:$D$6)</f>
        <v>607.9270981151609</v>
      </c>
      <c r="AQ26" s="9">
        <f>($AK$3+(K26+AC26)*12*7.57%)*SUM(Fasering!$D$5:$D$7)</f>
        <v>1087.6502014197004</v>
      </c>
      <c r="AR26" s="9">
        <f>($AK$3+(L26+AD26)*12*7.57%)*SUM(Fasering!$D$5:$D$8)</f>
        <v>1662.8332607353725</v>
      </c>
      <c r="AS26" s="9">
        <f>($AK$3+(M26+AE26)*12*7.57%)*SUM(Fasering!$D$5:$D$9)</f>
        <v>2333.476276062177</v>
      </c>
      <c r="AT26" s="9">
        <f>($AK$3+(N26+AF26)*12*7.57%)*SUM(Fasering!$D$5:$D$10)</f>
        <v>3097.7499824397987</v>
      </c>
      <c r="AU26" s="86">
        <f>($AK$3+(O26+AG26)*12*7.57%)*SUM(Fasering!$D$5:$D$11)</f>
        <v>3959.0983146704007</v>
      </c>
    </row>
    <row r="27" spans="1:47" x14ac:dyDescent="0.3">
      <c r="A27" s="32">
        <f t="shared" si="8"/>
        <v>17</v>
      </c>
      <c r="B27" s="129">
        <v>37844.61</v>
      </c>
      <c r="C27" s="130"/>
      <c r="D27" s="129">
        <f t="shared" si="0"/>
        <v>50935.060599000004</v>
      </c>
      <c r="E27" s="131">
        <f t="shared" si="1"/>
        <v>1262.6471706424657</v>
      </c>
      <c r="F27" s="129">
        <f t="shared" si="2"/>
        <v>4244.5883832500003</v>
      </c>
      <c r="G27" s="131">
        <f t="shared" si="3"/>
        <v>105.22059755353881</v>
      </c>
      <c r="H27" s="45">
        <f>'L4'!$H$10</f>
        <v>1707.89</v>
      </c>
      <c r="I27" s="45">
        <f>GEW!$E$12+($F27-GEW!$E$12)*SUM(Fasering!$D$5)</f>
        <v>1821.9627753333334</v>
      </c>
      <c r="J27" s="45">
        <f>GEW!$E$12+($F27-GEW!$E$12)*SUM(Fasering!$D$5:$D$6)</f>
        <v>2448.3657981299239</v>
      </c>
      <c r="K27" s="45">
        <f>GEW!$E$12+($F27-GEW!$E$12)*SUM(Fasering!$D$5:$D$7)</f>
        <v>2807.7719049960124</v>
      </c>
      <c r="L27" s="45">
        <f>GEW!$E$12+($F27-GEW!$E$12)*SUM(Fasering!$D$5:$D$8)</f>
        <v>3167.1780118621009</v>
      </c>
      <c r="M27" s="45">
        <f>GEW!$E$12+($F27-GEW!$E$12)*SUM(Fasering!$D$5:$D$9)</f>
        <v>3526.5841187281894</v>
      </c>
      <c r="N27" s="45">
        <f>GEW!$E$12+($F27-GEW!$E$12)*SUM(Fasering!$D$5:$D$10)</f>
        <v>3885.1822763839123</v>
      </c>
      <c r="O27" s="75">
        <f>GEW!$E$12+($F27-GEW!$E$12)*SUM(Fasering!$D$5:$D$11)</f>
        <v>4244.5883832500003</v>
      </c>
      <c r="P27" s="129">
        <f t="shared" si="4"/>
        <v>0</v>
      </c>
      <c r="Q27" s="131">
        <f t="shared" si="5"/>
        <v>0</v>
      </c>
      <c r="R27" s="45">
        <f>$P27*SUM(Fasering!$D$5)</f>
        <v>0</v>
      </c>
      <c r="S27" s="45">
        <f>$P27*SUM(Fasering!$D$5:$D$6)</f>
        <v>0</v>
      </c>
      <c r="T27" s="45">
        <f>$P27*SUM(Fasering!$D$5:$D$7)</f>
        <v>0</v>
      </c>
      <c r="U27" s="45">
        <f>$P27*SUM(Fasering!$D$5:$D$8)</f>
        <v>0</v>
      </c>
      <c r="V27" s="45">
        <f>$P27*SUM(Fasering!$D$5:$D$9)</f>
        <v>0</v>
      </c>
      <c r="W27" s="45">
        <f>$P27*SUM(Fasering!$D$5:$D$10)</f>
        <v>0</v>
      </c>
      <c r="X27" s="75">
        <f>$P27*SUM(Fasering!$D$5:$D$11)</f>
        <v>0</v>
      </c>
      <c r="Y27" s="129">
        <f t="shared" si="6"/>
        <v>0</v>
      </c>
      <c r="Z27" s="131">
        <f t="shared" si="7"/>
        <v>0</v>
      </c>
      <c r="AA27" s="74">
        <f>$Y27*SUM(Fasering!$D$5)</f>
        <v>0</v>
      </c>
      <c r="AB27" s="45">
        <f>$Y27*SUM(Fasering!$D$5:$D$6)</f>
        <v>0</v>
      </c>
      <c r="AC27" s="45">
        <f>$Y27*SUM(Fasering!$D$5:$D$7)</f>
        <v>0</v>
      </c>
      <c r="AD27" s="45">
        <f>$Y27*SUM(Fasering!$D$5:$D$8)</f>
        <v>0</v>
      </c>
      <c r="AE27" s="45">
        <f>$Y27*SUM(Fasering!$D$5:$D$9)</f>
        <v>0</v>
      </c>
      <c r="AF27" s="45">
        <f>$Y27*SUM(Fasering!$D$5:$D$10)</f>
        <v>0</v>
      </c>
      <c r="AG27" s="75">
        <f>$Y27*SUM(Fasering!$D$5:$D$11)</f>
        <v>0</v>
      </c>
      <c r="AH27" s="5">
        <f>($AK$3+(I27+R27)*12*7.57%)*SUM(Fasering!$D$5)</f>
        <v>0</v>
      </c>
      <c r="AI27" s="9">
        <f>($AK$3+(J27+S27)*12*7.57%)*SUM(Fasering!$D$5:$D$6)</f>
        <v>610.0695241146592</v>
      </c>
      <c r="AJ27" s="9">
        <f>($AK$3+(K27+T27)*12*7.57%)*SUM(Fasering!$D$5:$D$7)</f>
        <v>1092.9564038262006</v>
      </c>
      <c r="AK27" s="9">
        <f>($AK$3+(L27+U27)*12*7.57%)*SUM(Fasering!$D$5:$D$8)</f>
        <v>1672.7138238317193</v>
      </c>
      <c r="AL27" s="9">
        <f>($AK$3+(M27+V27)*12*7.57%)*SUM(Fasering!$D$5:$D$9)</f>
        <v>2349.3417841312157</v>
      </c>
      <c r="AM27" s="9">
        <f>($AK$3+(N27+W27)*12*7.57%)*SUM(Fasering!$D$5:$D$10)</f>
        <v>3120.9928125855918</v>
      </c>
      <c r="AN27" s="86">
        <f>($AK$3+(O27+X27)*12*7.57%)*SUM(Fasering!$D$5:$D$11)</f>
        <v>3991.1440873443007</v>
      </c>
      <c r="AO27" s="5">
        <f>($AK$3+(I27+AA27)*12*7.57%)*SUM(Fasering!$D$5)</f>
        <v>0</v>
      </c>
      <c r="AP27" s="9">
        <f>($AK$3+(J27+AB27)*12*7.57%)*SUM(Fasering!$D$5:$D$6)</f>
        <v>610.0695241146592</v>
      </c>
      <c r="AQ27" s="9">
        <f>($AK$3+(K27+AC27)*12*7.57%)*SUM(Fasering!$D$5:$D$7)</f>
        <v>1092.9564038262006</v>
      </c>
      <c r="AR27" s="9">
        <f>($AK$3+(L27+AD27)*12*7.57%)*SUM(Fasering!$D$5:$D$8)</f>
        <v>1672.7138238317193</v>
      </c>
      <c r="AS27" s="9">
        <f>($AK$3+(M27+AE27)*12*7.57%)*SUM(Fasering!$D$5:$D$9)</f>
        <v>2349.3417841312157</v>
      </c>
      <c r="AT27" s="9">
        <f>($AK$3+(N27+AF27)*12*7.57%)*SUM(Fasering!$D$5:$D$10)</f>
        <v>3120.9928125855918</v>
      </c>
      <c r="AU27" s="86">
        <f>($AK$3+(O27+AG27)*12*7.57%)*SUM(Fasering!$D$5:$D$11)</f>
        <v>3991.1440873443007</v>
      </c>
    </row>
    <row r="28" spans="1:47" x14ac:dyDescent="0.3">
      <c r="A28" s="32">
        <f t="shared" si="8"/>
        <v>18</v>
      </c>
      <c r="B28" s="129">
        <v>39001.449999999997</v>
      </c>
      <c r="C28" s="130"/>
      <c r="D28" s="129">
        <f t="shared" si="0"/>
        <v>52492.051554999998</v>
      </c>
      <c r="E28" s="131">
        <f t="shared" si="1"/>
        <v>1301.2439682547551</v>
      </c>
      <c r="F28" s="129">
        <f t="shared" si="2"/>
        <v>4374.3376295833332</v>
      </c>
      <c r="G28" s="131">
        <f t="shared" si="3"/>
        <v>108.43699735456293</v>
      </c>
      <c r="H28" s="45">
        <f>'L4'!$H$10</f>
        <v>1707.89</v>
      </c>
      <c r="I28" s="45">
        <f>GEW!$E$12+($F28-GEW!$E$12)*SUM(Fasering!$D$5)</f>
        <v>1821.9627753333334</v>
      </c>
      <c r="J28" s="45">
        <f>GEW!$E$12+($F28-GEW!$E$12)*SUM(Fasering!$D$5:$D$6)</f>
        <v>2481.9142423646367</v>
      </c>
      <c r="K28" s="45">
        <f>GEW!$E$12+($F28-GEW!$E$12)*SUM(Fasering!$D$5:$D$7)</f>
        <v>2860.5691639634206</v>
      </c>
      <c r="L28" s="45">
        <f>GEW!$E$12+($F28-GEW!$E$12)*SUM(Fasering!$D$5:$D$8)</f>
        <v>3239.2240855622049</v>
      </c>
      <c r="M28" s="45">
        <f>GEW!$E$12+($F28-GEW!$E$12)*SUM(Fasering!$D$5:$D$9)</f>
        <v>3617.8790071609892</v>
      </c>
      <c r="N28" s="45">
        <f>GEW!$E$12+($F28-GEW!$E$12)*SUM(Fasering!$D$5:$D$10)</f>
        <v>3995.6827079845493</v>
      </c>
      <c r="O28" s="75">
        <f>GEW!$E$12+($F28-GEW!$E$12)*SUM(Fasering!$D$5:$D$11)</f>
        <v>4374.3376295833332</v>
      </c>
      <c r="P28" s="129">
        <f t="shared" si="4"/>
        <v>0</v>
      </c>
      <c r="Q28" s="131">
        <f t="shared" si="5"/>
        <v>0</v>
      </c>
      <c r="R28" s="45">
        <f>$P28*SUM(Fasering!$D$5)</f>
        <v>0</v>
      </c>
      <c r="S28" s="45">
        <f>$P28*SUM(Fasering!$D$5:$D$6)</f>
        <v>0</v>
      </c>
      <c r="T28" s="45">
        <f>$P28*SUM(Fasering!$D$5:$D$7)</f>
        <v>0</v>
      </c>
      <c r="U28" s="45">
        <f>$P28*SUM(Fasering!$D$5:$D$8)</f>
        <v>0</v>
      </c>
      <c r="V28" s="45">
        <f>$P28*SUM(Fasering!$D$5:$D$9)</f>
        <v>0</v>
      </c>
      <c r="W28" s="45">
        <f>$P28*SUM(Fasering!$D$5:$D$10)</f>
        <v>0</v>
      </c>
      <c r="X28" s="75">
        <f>$P28*SUM(Fasering!$D$5:$D$11)</f>
        <v>0</v>
      </c>
      <c r="Y28" s="129">
        <f t="shared" si="6"/>
        <v>0</v>
      </c>
      <c r="Z28" s="131">
        <f t="shared" si="7"/>
        <v>0</v>
      </c>
      <c r="AA28" s="74">
        <f>$Y28*SUM(Fasering!$D$5)</f>
        <v>0</v>
      </c>
      <c r="AB28" s="45">
        <f>$Y28*SUM(Fasering!$D$5:$D$6)</f>
        <v>0</v>
      </c>
      <c r="AC28" s="45">
        <f>$Y28*SUM(Fasering!$D$5:$D$7)</f>
        <v>0</v>
      </c>
      <c r="AD28" s="45">
        <f>$Y28*SUM(Fasering!$D$5:$D$8)</f>
        <v>0</v>
      </c>
      <c r="AE28" s="45">
        <f>$Y28*SUM(Fasering!$D$5:$D$9)</f>
        <v>0</v>
      </c>
      <c r="AF28" s="45">
        <f>$Y28*SUM(Fasering!$D$5:$D$10)</f>
        <v>0</v>
      </c>
      <c r="AG28" s="75">
        <f>$Y28*SUM(Fasering!$D$5:$D$11)</f>
        <v>0</v>
      </c>
      <c r="AH28" s="5">
        <f>($AK$3+(I28+R28)*12*7.57%)*SUM(Fasering!$D$5)</f>
        <v>0</v>
      </c>
      <c r="AI28" s="9">
        <f>($AK$3+(J28+S28)*12*7.57%)*SUM(Fasering!$D$5:$D$6)</f>
        <v>617.94935781338336</v>
      </c>
      <c r="AJ28" s="9">
        <f>($AK$3+(K28+T28)*12*7.57%)*SUM(Fasering!$D$5:$D$7)</f>
        <v>1112.4725936711618</v>
      </c>
      <c r="AK28" s="9">
        <f>($AK$3+(L28+U28)*12*7.57%)*SUM(Fasering!$D$5:$D$8)</f>
        <v>1709.0544928056747</v>
      </c>
      <c r="AL28" s="9">
        <f>($AK$3+(M28+V28)*12*7.57%)*SUM(Fasering!$D$5:$D$9)</f>
        <v>2407.6950552169205</v>
      </c>
      <c r="AM28" s="9">
        <f>($AK$3+(N28+W28)*12*7.57%)*SUM(Fasering!$D$5:$D$10)</f>
        <v>3206.4798428398076</v>
      </c>
      <c r="AN28" s="86">
        <f>($AK$3+(O28+X28)*12*7.57%)*SUM(Fasering!$D$5:$D$11)</f>
        <v>4109.0083027134997</v>
      </c>
      <c r="AO28" s="5">
        <f>($AK$3+(I28+AA28)*12*7.57%)*SUM(Fasering!$D$5)</f>
        <v>0</v>
      </c>
      <c r="AP28" s="9">
        <f>($AK$3+(J28+AB28)*12*7.57%)*SUM(Fasering!$D$5:$D$6)</f>
        <v>617.94935781338336</v>
      </c>
      <c r="AQ28" s="9">
        <f>($AK$3+(K28+AC28)*12*7.57%)*SUM(Fasering!$D$5:$D$7)</f>
        <v>1112.4725936711618</v>
      </c>
      <c r="AR28" s="9">
        <f>($AK$3+(L28+AD28)*12*7.57%)*SUM(Fasering!$D$5:$D$8)</f>
        <v>1709.0544928056747</v>
      </c>
      <c r="AS28" s="9">
        <f>($AK$3+(M28+AE28)*12*7.57%)*SUM(Fasering!$D$5:$D$9)</f>
        <v>2407.6950552169205</v>
      </c>
      <c r="AT28" s="9">
        <f>($AK$3+(N28+AF28)*12*7.57%)*SUM(Fasering!$D$5:$D$10)</f>
        <v>3206.4798428398076</v>
      </c>
      <c r="AU28" s="86">
        <f>($AK$3+(O28+AG28)*12*7.57%)*SUM(Fasering!$D$5:$D$11)</f>
        <v>4109.0083027134997</v>
      </c>
    </row>
    <row r="29" spans="1:47" x14ac:dyDescent="0.3">
      <c r="A29" s="32">
        <f t="shared" si="8"/>
        <v>19</v>
      </c>
      <c r="B29" s="129">
        <v>39046.949999999997</v>
      </c>
      <c r="C29" s="130"/>
      <c r="D29" s="129">
        <f t="shared" si="0"/>
        <v>52553.290005000003</v>
      </c>
      <c r="E29" s="131">
        <f t="shared" si="1"/>
        <v>1302.7620297769702</v>
      </c>
      <c r="F29" s="129">
        <f t="shared" si="2"/>
        <v>4379.4408337499999</v>
      </c>
      <c r="G29" s="131">
        <f t="shared" si="3"/>
        <v>108.56350248141418</v>
      </c>
      <c r="H29" s="45">
        <f>'L4'!$H$10</f>
        <v>1707.89</v>
      </c>
      <c r="I29" s="45">
        <f>GEW!$E$12+($F29-GEW!$E$12)*SUM(Fasering!$D$5)</f>
        <v>1821.9627753333334</v>
      </c>
      <c r="J29" s="45">
        <f>GEW!$E$12+($F29-GEW!$E$12)*SUM(Fasering!$D$5:$D$6)</f>
        <v>2483.2337456776959</v>
      </c>
      <c r="K29" s="45">
        <f>GEW!$E$12+($F29-GEW!$E$12)*SUM(Fasering!$D$5:$D$7)</f>
        <v>2862.6457478324237</v>
      </c>
      <c r="L29" s="45">
        <f>GEW!$E$12+($F29-GEW!$E$12)*SUM(Fasering!$D$5:$D$8)</f>
        <v>3242.0577499871515</v>
      </c>
      <c r="M29" s="45">
        <f>GEW!$E$12+($F29-GEW!$E$12)*SUM(Fasering!$D$5:$D$9)</f>
        <v>3621.4697521418789</v>
      </c>
      <c r="N29" s="45">
        <f>GEW!$E$12+($F29-GEW!$E$12)*SUM(Fasering!$D$5:$D$10)</f>
        <v>4000.0288315952725</v>
      </c>
      <c r="O29" s="75">
        <f>GEW!$E$12+($F29-GEW!$E$12)*SUM(Fasering!$D$5:$D$11)</f>
        <v>4379.4408337499999</v>
      </c>
      <c r="P29" s="129">
        <f t="shared" si="4"/>
        <v>0</v>
      </c>
      <c r="Q29" s="131">
        <f t="shared" si="5"/>
        <v>0</v>
      </c>
      <c r="R29" s="45">
        <f>$P29*SUM(Fasering!$D$5)</f>
        <v>0</v>
      </c>
      <c r="S29" s="45">
        <f>$P29*SUM(Fasering!$D$5:$D$6)</f>
        <v>0</v>
      </c>
      <c r="T29" s="45">
        <f>$P29*SUM(Fasering!$D$5:$D$7)</f>
        <v>0</v>
      </c>
      <c r="U29" s="45">
        <f>$P29*SUM(Fasering!$D$5:$D$8)</f>
        <v>0</v>
      </c>
      <c r="V29" s="45">
        <f>$P29*SUM(Fasering!$D$5:$D$9)</f>
        <v>0</v>
      </c>
      <c r="W29" s="45">
        <f>$P29*SUM(Fasering!$D$5:$D$10)</f>
        <v>0</v>
      </c>
      <c r="X29" s="75">
        <f>$P29*SUM(Fasering!$D$5:$D$11)</f>
        <v>0</v>
      </c>
      <c r="Y29" s="129">
        <f t="shared" si="6"/>
        <v>0</v>
      </c>
      <c r="Z29" s="131">
        <f t="shared" si="7"/>
        <v>0</v>
      </c>
      <c r="AA29" s="74">
        <f>$Y29*SUM(Fasering!$D$5)</f>
        <v>0</v>
      </c>
      <c r="AB29" s="45">
        <f>$Y29*SUM(Fasering!$D$5:$D$6)</f>
        <v>0</v>
      </c>
      <c r="AC29" s="45">
        <f>$Y29*SUM(Fasering!$D$5:$D$7)</f>
        <v>0</v>
      </c>
      <c r="AD29" s="45">
        <f>$Y29*SUM(Fasering!$D$5:$D$8)</f>
        <v>0</v>
      </c>
      <c r="AE29" s="45">
        <f>$Y29*SUM(Fasering!$D$5:$D$9)</f>
        <v>0</v>
      </c>
      <c r="AF29" s="45">
        <f>$Y29*SUM(Fasering!$D$5:$D$10)</f>
        <v>0</v>
      </c>
      <c r="AG29" s="75">
        <f>$Y29*SUM(Fasering!$D$5:$D$11)</f>
        <v>0</v>
      </c>
      <c r="AH29" s="5">
        <f>($AK$3+(I29+R29)*12*7.57%)*SUM(Fasering!$D$5)</f>
        <v>0</v>
      </c>
      <c r="AI29" s="9">
        <f>($AK$3+(J29+S29)*12*7.57%)*SUM(Fasering!$D$5:$D$6)</f>
        <v>618.25928177286949</v>
      </c>
      <c r="AJ29" s="9">
        <f>($AK$3+(K29+T29)*12*7.57%)*SUM(Fasering!$D$5:$D$7)</f>
        <v>1113.2401904329838</v>
      </c>
      <c r="AK29" s="9">
        <f>($AK$3+(L29+U29)*12*7.57%)*SUM(Fasering!$D$5:$D$8)</f>
        <v>1710.4838178967116</v>
      </c>
      <c r="AL29" s="9">
        <f>($AK$3+(M29+V29)*12*7.57%)*SUM(Fasering!$D$5:$D$9)</f>
        <v>2409.9901641640522</v>
      </c>
      <c r="AM29" s="9">
        <f>($AK$3+(N29+W29)*12*7.57%)*SUM(Fasering!$D$5:$D$10)</f>
        <v>3209.8421573142091</v>
      </c>
      <c r="AN29" s="86">
        <f>($AK$3+(O29+X29)*12*7.57%)*SUM(Fasering!$D$5:$D$11)</f>
        <v>4113.6440533784998</v>
      </c>
      <c r="AO29" s="5">
        <f>($AK$3+(I29+AA29)*12*7.57%)*SUM(Fasering!$D$5)</f>
        <v>0</v>
      </c>
      <c r="AP29" s="9">
        <f>($AK$3+(J29+AB29)*12*7.57%)*SUM(Fasering!$D$5:$D$6)</f>
        <v>618.25928177286949</v>
      </c>
      <c r="AQ29" s="9">
        <f>($AK$3+(K29+AC29)*12*7.57%)*SUM(Fasering!$D$5:$D$7)</f>
        <v>1113.2401904329838</v>
      </c>
      <c r="AR29" s="9">
        <f>($AK$3+(L29+AD29)*12*7.57%)*SUM(Fasering!$D$5:$D$8)</f>
        <v>1710.4838178967116</v>
      </c>
      <c r="AS29" s="9">
        <f>($AK$3+(M29+AE29)*12*7.57%)*SUM(Fasering!$D$5:$D$9)</f>
        <v>2409.9901641640522</v>
      </c>
      <c r="AT29" s="9">
        <f>($AK$3+(N29+AF29)*12*7.57%)*SUM(Fasering!$D$5:$D$10)</f>
        <v>3209.8421573142091</v>
      </c>
      <c r="AU29" s="86">
        <f>($AK$3+(O29+AG29)*12*7.57%)*SUM(Fasering!$D$5:$D$11)</f>
        <v>4113.6440533784998</v>
      </c>
    </row>
    <row r="30" spans="1:47" x14ac:dyDescent="0.3">
      <c r="A30" s="32">
        <f t="shared" si="8"/>
        <v>20</v>
      </c>
      <c r="B30" s="129">
        <v>40472.800000000003</v>
      </c>
      <c r="C30" s="130"/>
      <c r="D30" s="129">
        <f t="shared" si="0"/>
        <v>54472.341520000009</v>
      </c>
      <c r="E30" s="131">
        <f t="shared" si="1"/>
        <v>1350.3340742044479</v>
      </c>
      <c r="F30" s="129">
        <f t="shared" si="2"/>
        <v>4539.3617933333344</v>
      </c>
      <c r="G30" s="131">
        <f t="shared" si="3"/>
        <v>112.52783951703734</v>
      </c>
      <c r="H30" s="45">
        <f>'L4'!$H$10</f>
        <v>1707.89</v>
      </c>
      <c r="I30" s="45">
        <f>GEW!$E$12+($F30-GEW!$E$12)*SUM(Fasering!$D$5)</f>
        <v>1821.9627753333334</v>
      </c>
      <c r="J30" s="45">
        <f>GEW!$E$12+($F30-GEW!$E$12)*SUM(Fasering!$D$5:$D$6)</f>
        <v>2524.5834995002342</v>
      </c>
      <c r="K30" s="45">
        <f>GEW!$E$12+($F30-GEW!$E$12)*SUM(Fasering!$D$5:$D$7)</f>
        <v>2927.7204095822594</v>
      </c>
      <c r="L30" s="45">
        <f>GEW!$E$12+($F30-GEW!$E$12)*SUM(Fasering!$D$5:$D$8)</f>
        <v>3330.8573196642842</v>
      </c>
      <c r="M30" s="45">
        <f>GEW!$E$12+($F30-GEW!$E$12)*SUM(Fasering!$D$5:$D$9)</f>
        <v>3733.9942297463094</v>
      </c>
      <c r="N30" s="45">
        <f>GEW!$E$12+($F30-GEW!$E$12)*SUM(Fasering!$D$5:$D$10)</f>
        <v>4136.2248832513096</v>
      </c>
      <c r="O30" s="75">
        <f>GEW!$E$12+($F30-GEW!$E$12)*SUM(Fasering!$D$5:$D$11)</f>
        <v>4539.3617933333344</v>
      </c>
      <c r="P30" s="129">
        <f t="shared" si="4"/>
        <v>0</v>
      </c>
      <c r="Q30" s="131">
        <f t="shared" si="5"/>
        <v>0</v>
      </c>
      <c r="R30" s="45">
        <f>$P30*SUM(Fasering!$D$5)</f>
        <v>0</v>
      </c>
      <c r="S30" s="45">
        <f>$P30*SUM(Fasering!$D$5:$D$6)</f>
        <v>0</v>
      </c>
      <c r="T30" s="45">
        <f>$P30*SUM(Fasering!$D$5:$D$7)</f>
        <v>0</v>
      </c>
      <c r="U30" s="45">
        <f>$P30*SUM(Fasering!$D$5:$D$8)</f>
        <v>0</v>
      </c>
      <c r="V30" s="45">
        <f>$P30*SUM(Fasering!$D$5:$D$9)</f>
        <v>0</v>
      </c>
      <c r="W30" s="45">
        <f>$P30*SUM(Fasering!$D$5:$D$10)</f>
        <v>0</v>
      </c>
      <c r="X30" s="75">
        <f>$P30*SUM(Fasering!$D$5:$D$11)</f>
        <v>0</v>
      </c>
      <c r="Y30" s="129">
        <f t="shared" si="6"/>
        <v>0</v>
      </c>
      <c r="Z30" s="131">
        <f t="shared" si="7"/>
        <v>0</v>
      </c>
      <c r="AA30" s="74">
        <f>$Y30*SUM(Fasering!$D$5)</f>
        <v>0</v>
      </c>
      <c r="AB30" s="45">
        <f>$Y30*SUM(Fasering!$D$5:$D$6)</f>
        <v>0</v>
      </c>
      <c r="AC30" s="45">
        <f>$Y30*SUM(Fasering!$D$5:$D$7)</f>
        <v>0</v>
      </c>
      <c r="AD30" s="45">
        <f>$Y30*SUM(Fasering!$D$5:$D$8)</f>
        <v>0</v>
      </c>
      <c r="AE30" s="45">
        <f>$Y30*SUM(Fasering!$D$5:$D$9)</f>
        <v>0</v>
      </c>
      <c r="AF30" s="45">
        <f>$Y30*SUM(Fasering!$D$5:$D$10)</f>
        <v>0</v>
      </c>
      <c r="AG30" s="75">
        <f>$Y30*SUM(Fasering!$D$5:$D$11)</f>
        <v>0</v>
      </c>
      <c r="AH30" s="5">
        <f>($AK$3+(I30+R30)*12*7.57%)*SUM(Fasering!$D$5)</f>
        <v>0</v>
      </c>
      <c r="AI30" s="9">
        <f>($AK$3+(J30+S30)*12*7.57%)*SUM(Fasering!$D$5:$D$6)</f>
        <v>627.9714812812939</v>
      </c>
      <c r="AJ30" s="9">
        <f>($AK$3+(K30+T30)*12*7.57%)*SUM(Fasering!$D$5:$D$7)</f>
        <v>1137.2946485174539</v>
      </c>
      <c r="AK30" s="9">
        <f>($AK$3+(L30+U30)*12*7.57%)*SUM(Fasering!$D$5:$D$8)</f>
        <v>1755.2750966012118</v>
      </c>
      <c r="AL30" s="9">
        <f>($AK$3+(M30+V30)*12*7.57%)*SUM(Fasering!$D$5:$D$9)</f>
        <v>2481.9128255325677</v>
      </c>
      <c r="AM30" s="9">
        <f>($AK$3+(N30+W30)*12*7.57%)*SUM(Fasering!$D$5:$D$10)</f>
        <v>3315.2082252993887</v>
      </c>
      <c r="AN30" s="86">
        <f>($AK$3+(O30+X30)*12*7.57%)*SUM(Fasering!$D$5:$D$11)</f>
        <v>4258.9162530640015</v>
      </c>
      <c r="AO30" s="5">
        <f>($AK$3+(I30+AA30)*12*7.57%)*SUM(Fasering!$D$5)</f>
        <v>0</v>
      </c>
      <c r="AP30" s="9">
        <f>($AK$3+(J30+AB30)*12*7.57%)*SUM(Fasering!$D$5:$D$6)</f>
        <v>627.9714812812939</v>
      </c>
      <c r="AQ30" s="9">
        <f>($AK$3+(K30+AC30)*12*7.57%)*SUM(Fasering!$D$5:$D$7)</f>
        <v>1137.2946485174539</v>
      </c>
      <c r="AR30" s="9">
        <f>($AK$3+(L30+AD30)*12*7.57%)*SUM(Fasering!$D$5:$D$8)</f>
        <v>1755.2750966012118</v>
      </c>
      <c r="AS30" s="9">
        <f>($AK$3+(M30+AE30)*12*7.57%)*SUM(Fasering!$D$5:$D$9)</f>
        <v>2481.9128255325677</v>
      </c>
      <c r="AT30" s="9">
        <f>($AK$3+(N30+AF30)*12*7.57%)*SUM(Fasering!$D$5:$D$10)</f>
        <v>3315.2082252993887</v>
      </c>
      <c r="AU30" s="86">
        <f>($AK$3+(O30+AG30)*12*7.57%)*SUM(Fasering!$D$5:$D$11)</f>
        <v>4258.9162530640015</v>
      </c>
    </row>
    <row r="31" spans="1:47" x14ac:dyDescent="0.3">
      <c r="A31" s="32">
        <f t="shared" si="8"/>
        <v>21</v>
      </c>
      <c r="B31" s="129">
        <v>40506.44</v>
      </c>
      <c r="C31" s="130"/>
      <c r="D31" s="129">
        <f t="shared" si="0"/>
        <v>54517.617596000004</v>
      </c>
      <c r="E31" s="131">
        <f t="shared" si="1"/>
        <v>1351.4564388112019</v>
      </c>
      <c r="F31" s="129">
        <f t="shared" si="2"/>
        <v>4543.1347996666673</v>
      </c>
      <c r="G31" s="131">
        <f t="shared" si="3"/>
        <v>112.6213699009335</v>
      </c>
      <c r="H31" s="45">
        <f>'L4'!$H$10</f>
        <v>1707.89</v>
      </c>
      <c r="I31" s="45">
        <f>GEW!$E$12+($F31-GEW!$E$12)*SUM(Fasering!$D$5)</f>
        <v>1821.9627753333334</v>
      </c>
      <c r="J31" s="45">
        <f>GEW!$E$12+($F31-GEW!$E$12)*SUM(Fasering!$D$5:$D$6)</f>
        <v>2525.5590619497139</v>
      </c>
      <c r="K31" s="45">
        <f>GEW!$E$12+($F31-GEW!$E$12)*SUM(Fasering!$D$5:$D$7)</f>
        <v>2929.2557124691439</v>
      </c>
      <c r="L31" s="45">
        <f>GEW!$E$12+($F31-GEW!$E$12)*SUM(Fasering!$D$5:$D$8)</f>
        <v>3332.9523629885739</v>
      </c>
      <c r="M31" s="45">
        <f>GEW!$E$12+($F31-GEW!$E$12)*SUM(Fasering!$D$5:$D$9)</f>
        <v>3736.6490135080039</v>
      </c>
      <c r="N31" s="45">
        <f>GEW!$E$12+($F31-GEW!$E$12)*SUM(Fasering!$D$5:$D$10)</f>
        <v>4139.4381491472377</v>
      </c>
      <c r="O31" s="75">
        <f>GEW!$E$12+($F31-GEW!$E$12)*SUM(Fasering!$D$5:$D$11)</f>
        <v>4543.1347996666673</v>
      </c>
      <c r="P31" s="129">
        <f t="shared" si="4"/>
        <v>0</v>
      </c>
      <c r="Q31" s="131">
        <f t="shared" si="5"/>
        <v>0</v>
      </c>
      <c r="R31" s="45">
        <f>$P31*SUM(Fasering!$D$5)</f>
        <v>0</v>
      </c>
      <c r="S31" s="45">
        <f>$P31*SUM(Fasering!$D$5:$D$6)</f>
        <v>0</v>
      </c>
      <c r="T31" s="45">
        <f>$P31*SUM(Fasering!$D$5:$D$7)</f>
        <v>0</v>
      </c>
      <c r="U31" s="45">
        <f>$P31*SUM(Fasering!$D$5:$D$8)</f>
        <v>0</v>
      </c>
      <c r="V31" s="45">
        <f>$P31*SUM(Fasering!$D$5:$D$9)</f>
        <v>0</v>
      </c>
      <c r="W31" s="45">
        <f>$P31*SUM(Fasering!$D$5:$D$10)</f>
        <v>0</v>
      </c>
      <c r="X31" s="75">
        <f>$P31*SUM(Fasering!$D$5:$D$11)</f>
        <v>0</v>
      </c>
      <c r="Y31" s="129">
        <f t="shared" si="6"/>
        <v>0</v>
      </c>
      <c r="Z31" s="131">
        <f t="shared" si="7"/>
        <v>0</v>
      </c>
      <c r="AA31" s="74">
        <f>$Y31*SUM(Fasering!$D$5)</f>
        <v>0</v>
      </c>
      <c r="AB31" s="45">
        <f>$Y31*SUM(Fasering!$D$5:$D$6)</f>
        <v>0</v>
      </c>
      <c r="AC31" s="45">
        <f>$Y31*SUM(Fasering!$D$5:$D$7)</f>
        <v>0</v>
      </c>
      <c r="AD31" s="45">
        <f>$Y31*SUM(Fasering!$D$5:$D$8)</f>
        <v>0</v>
      </c>
      <c r="AE31" s="45">
        <f>$Y31*SUM(Fasering!$D$5:$D$9)</f>
        <v>0</v>
      </c>
      <c r="AF31" s="45">
        <f>$Y31*SUM(Fasering!$D$5:$D$10)</f>
        <v>0</v>
      </c>
      <c r="AG31" s="75">
        <f>$Y31*SUM(Fasering!$D$5:$D$11)</f>
        <v>0</v>
      </c>
      <c r="AH31" s="5">
        <f>($AK$3+(I31+R31)*12*7.57%)*SUM(Fasering!$D$5)</f>
        <v>0</v>
      </c>
      <c r="AI31" s="9">
        <f>($AK$3+(J31+S31)*12*7.57%)*SUM(Fasering!$D$5:$D$6)</f>
        <v>628.20062066584592</v>
      </c>
      <c r="AJ31" s="9">
        <f>($AK$3+(K31+T31)*12*7.57%)*SUM(Fasering!$D$5:$D$7)</f>
        <v>1137.8621640134465</v>
      </c>
      <c r="AK31" s="9">
        <f>($AK$3+(L31+U31)*12*7.57%)*SUM(Fasering!$D$5:$D$8)</f>
        <v>1756.3318547564311</v>
      </c>
      <c r="AL31" s="9">
        <f>($AK$3+(M31+V31)*12*7.57%)*SUM(Fasering!$D$5:$D$9)</f>
        <v>2483.6096928947977</v>
      </c>
      <c r="AM31" s="9">
        <f>($AK$3+(N31+W31)*12*7.57%)*SUM(Fasering!$D$5:$D$10)</f>
        <v>3317.6941210998039</v>
      </c>
      <c r="AN31" s="86">
        <f>($AK$3+(O31+X31)*12*7.57%)*SUM(Fasering!$D$5:$D$11)</f>
        <v>4262.3436520172008</v>
      </c>
      <c r="AO31" s="5">
        <f>($AK$3+(I31+AA31)*12*7.57%)*SUM(Fasering!$D$5)</f>
        <v>0</v>
      </c>
      <c r="AP31" s="9">
        <f>($AK$3+(J31+AB31)*12*7.57%)*SUM(Fasering!$D$5:$D$6)</f>
        <v>628.20062066584592</v>
      </c>
      <c r="AQ31" s="9">
        <f>($AK$3+(K31+AC31)*12*7.57%)*SUM(Fasering!$D$5:$D$7)</f>
        <v>1137.8621640134465</v>
      </c>
      <c r="AR31" s="9">
        <f>($AK$3+(L31+AD31)*12*7.57%)*SUM(Fasering!$D$5:$D$8)</f>
        <v>1756.3318547564311</v>
      </c>
      <c r="AS31" s="9">
        <f>($AK$3+(M31+AE31)*12*7.57%)*SUM(Fasering!$D$5:$D$9)</f>
        <v>2483.6096928947977</v>
      </c>
      <c r="AT31" s="9">
        <f>($AK$3+(N31+AF31)*12*7.57%)*SUM(Fasering!$D$5:$D$10)</f>
        <v>3317.6941210998039</v>
      </c>
      <c r="AU31" s="86">
        <f>($AK$3+(O31+AG31)*12*7.57%)*SUM(Fasering!$D$5:$D$11)</f>
        <v>4262.3436520172008</v>
      </c>
    </row>
    <row r="32" spans="1:47" x14ac:dyDescent="0.3">
      <c r="A32" s="32">
        <f t="shared" si="8"/>
        <v>22</v>
      </c>
      <c r="B32" s="129">
        <v>41944.17</v>
      </c>
      <c r="C32" s="130"/>
      <c r="D32" s="129">
        <f t="shared" si="0"/>
        <v>56452.658403000001</v>
      </c>
      <c r="E32" s="131">
        <f t="shared" si="1"/>
        <v>1399.4248474339302</v>
      </c>
      <c r="F32" s="129">
        <f t="shared" si="2"/>
        <v>4704.3882002500004</v>
      </c>
      <c r="G32" s="131">
        <f t="shared" si="3"/>
        <v>116.61873728616087</v>
      </c>
      <c r="H32" s="45">
        <f>'L4'!$H$10</f>
        <v>1707.89</v>
      </c>
      <c r="I32" s="45">
        <f>GEW!$E$12+($F32-GEW!$E$12)*SUM(Fasering!$D$5)</f>
        <v>1821.9627753333334</v>
      </c>
      <c r="J32" s="45">
        <f>GEW!$E$12+($F32-GEW!$E$12)*SUM(Fasering!$D$5:$D$6)</f>
        <v>2567.2533366372882</v>
      </c>
      <c r="K32" s="45">
        <f>GEW!$E$12+($F32-GEW!$E$12)*SUM(Fasering!$D$5:$D$7)</f>
        <v>2994.872567985215</v>
      </c>
      <c r="L32" s="45">
        <f>GEW!$E$12+($F32-GEW!$E$12)*SUM(Fasering!$D$5:$D$8)</f>
        <v>3422.4917993331428</v>
      </c>
      <c r="M32" s="45">
        <f>GEW!$E$12+($F32-GEW!$E$12)*SUM(Fasering!$D$5:$D$9)</f>
        <v>3850.1110306810697</v>
      </c>
      <c r="N32" s="45">
        <f>GEW!$E$12+($F32-GEW!$E$12)*SUM(Fasering!$D$5:$D$10)</f>
        <v>4276.7689689020735</v>
      </c>
      <c r="O32" s="75">
        <f>GEW!$E$12+($F32-GEW!$E$12)*SUM(Fasering!$D$5:$D$11)</f>
        <v>4704.3882002500004</v>
      </c>
      <c r="P32" s="129">
        <f t="shared" si="4"/>
        <v>0</v>
      </c>
      <c r="Q32" s="131">
        <f t="shared" si="5"/>
        <v>0</v>
      </c>
      <c r="R32" s="45">
        <f>$P32*SUM(Fasering!$D$5)</f>
        <v>0</v>
      </c>
      <c r="S32" s="45">
        <f>$P32*SUM(Fasering!$D$5:$D$6)</f>
        <v>0</v>
      </c>
      <c r="T32" s="45">
        <f>$P32*SUM(Fasering!$D$5:$D$7)</f>
        <v>0</v>
      </c>
      <c r="U32" s="45">
        <f>$P32*SUM(Fasering!$D$5:$D$8)</f>
        <v>0</v>
      </c>
      <c r="V32" s="45">
        <f>$P32*SUM(Fasering!$D$5:$D$9)</f>
        <v>0</v>
      </c>
      <c r="W32" s="45">
        <f>$P32*SUM(Fasering!$D$5:$D$10)</f>
        <v>0</v>
      </c>
      <c r="X32" s="75">
        <f>$P32*SUM(Fasering!$D$5:$D$11)</f>
        <v>0</v>
      </c>
      <c r="Y32" s="129">
        <f t="shared" si="6"/>
        <v>0</v>
      </c>
      <c r="Z32" s="131">
        <f t="shared" si="7"/>
        <v>0</v>
      </c>
      <c r="AA32" s="74">
        <f>$Y32*SUM(Fasering!$D$5)</f>
        <v>0</v>
      </c>
      <c r="AB32" s="45">
        <f>$Y32*SUM(Fasering!$D$5:$D$6)</f>
        <v>0</v>
      </c>
      <c r="AC32" s="45">
        <f>$Y32*SUM(Fasering!$D$5:$D$7)</f>
        <v>0</v>
      </c>
      <c r="AD32" s="45">
        <f>$Y32*SUM(Fasering!$D$5:$D$8)</f>
        <v>0</v>
      </c>
      <c r="AE32" s="45">
        <f>$Y32*SUM(Fasering!$D$5:$D$9)</f>
        <v>0</v>
      </c>
      <c r="AF32" s="45">
        <f>$Y32*SUM(Fasering!$D$5:$D$10)</f>
        <v>0</v>
      </c>
      <c r="AG32" s="75">
        <f>$Y32*SUM(Fasering!$D$5:$D$11)</f>
        <v>0</v>
      </c>
      <c r="AH32" s="5">
        <f>($AK$3+(I32+R32)*12*7.57%)*SUM(Fasering!$D$5)</f>
        <v>0</v>
      </c>
      <c r="AI32" s="9">
        <f>($AK$3+(J32+S32)*12*7.57%)*SUM(Fasering!$D$5:$D$6)</f>
        <v>637.99374097951636</v>
      </c>
      <c r="AJ32" s="9">
        <f>($AK$3+(K32+T32)*12*7.57%)*SUM(Fasering!$D$5:$D$7)</f>
        <v>1162.1170407689156</v>
      </c>
      <c r="AK32" s="9">
        <f>($AK$3+(L32+U32)*12*7.57%)*SUM(Fasering!$D$5:$D$8)</f>
        <v>1801.4963286715135</v>
      </c>
      <c r="AL32" s="9">
        <f>($AK$3+(M32+V32)*12*7.57%)*SUM(Fasering!$D$5:$D$9)</f>
        <v>2556.1316046873108</v>
      </c>
      <c r="AM32" s="9">
        <f>($AK$3+(N32+W32)*12*7.57%)*SUM(Fasering!$D$5:$D$10)</f>
        <v>3423.938085699398</v>
      </c>
      <c r="AN32" s="86">
        <f>($AK$3+(O32+X32)*12*7.57%)*SUM(Fasering!$D$5:$D$11)</f>
        <v>4408.8262411071009</v>
      </c>
      <c r="AO32" s="5">
        <f>($AK$3+(I32+AA32)*12*7.57%)*SUM(Fasering!$D$5)</f>
        <v>0</v>
      </c>
      <c r="AP32" s="9">
        <f>($AK$3+(J32+AB32)*12*7.57%)*SUM(Fasering!$D$5:$D$6)</f>
        <v>637.99374097951636</v>
      </c>
      <c r="AQ32" s="9">
        <f>($AK$3+(K32+AC32)*12*7.57%)*SUM(Fasering!$D$5:$D$7)</f>
        <v>1162.1170407689156</v>
      </c>
      <c r="AR32" s="9">
        <f>($AK$3+(L32+AD32)*12*7.57%)*SUM(Fasering!$D$5:$D$8)</f>
        <v>1801.4963286715135</v>
      </c>
      <c r="AS32" s="9">
        <f>($AK$3+(M32+AE32)*12*7.57%)*SUM(Fasering!$D$5:$D$9)</f>
        <v>2556.1316046873108</v>
      </c>
      <c r="AT32" s="9">
        <f>($AK$3+(N32+AF32)*12*7.57%)*SUM(Fasering!$D$5:$D$10)</f>
        <v>3423.938085699398</v>
      </c>
      <c r="AU32" s="86">
        <f>($AK$3+(O32+AG32)*12*7.57%)*SUM(Fasering!$D$5:$D$11)</f>
        <v>4408.8262411071009</v>
      </c>
    </row>
    <row r="33" spans="1:47" x14ac:dyDescent="0.3">
      <c r="A33" s="32">
        <f t="shared" si="8"/>
        <v>23</v>
      </c>
      <c r="B33" s="129">
        <v>43415.519999999997</v>
      </c>
      <c r="C33" s="130"/>
      <c r="D33" s="129">
        <f t="shared" si="0"/>
        <v>58432.948367999998</v>
      </c>
      <c r="E33" s="131">
        <f t="shared" si="1"/>
        <v>1448.5149533836227</v>
      </c>
      <c r="F33" s="129">
        <f t="shared" si="2"/>
        <v>4869.4123639999998</v>
      </c>
      <c r="G33" s="131">
        <f t="shared" si="3"/>
        <v>120.70957944863521</v>
      </c>
      <c r="H33" s="45">
        <f>'L4'!$H$10</f>
        <v>1707.89</v>
      </c>
      <c r="I33" s="45">
        <f>GEW!$E$12+($F33-GEW!$E$12)*SUM(Fasering!$D$5)</f>
        <v>1821.9627753333334</v>
      </c>
      <c r="J33" s="45">
        <f>GEW!$E$12+($F33-GEW!$E$12)*SUM(Fasering!$D$5:$D$6)</f>
        <v>2609.9225937728852</v>
      </c>
      <c r="K33" s="45">
        <f>GEW!$E$12+($F33-GEW!$E$12)*SUM(Fasering!$D$5:$D$7)</f>
        <v>3062.0238136040534</v>
      </c>
      <c r="L33" s="45">
        <f>GEW!$E$12+($F33-GEW!$E$12)*SUM(Fasering!$D$5:$D$8)</f>
        <v>3514.1250334352208</v>
      </c>
      <c r="M33" s="45">
        <f>GEW!$E$12+($F33-GEW!$E$12)*SUM(Fasering!$D$5:$D$9)</f>
        <v>3966.2262532663885</v>
      </c>
      <c r="N33" s="45">
        <f>GEW!$E$12+($F33-GEW!$E$12)*SUM(Fasering!$D$5:$D$10)</f>
        <v>4417.3111441688325</v>
      </c>
      <c r="O33" s="75">
        <f>GEW!$E$12+($F33-GEW!$E$12)*SUM(Fasering!$D$5:$D$11)</f>
        <v>4869.4123639999998</v>
      </c>
      <c r="P33" s="129">
        <f t="shared" si="4"/>
        <v>0</v>
      </c>
      <c r="Q33" s="131">
        <f t="shared" si="5"/>
        <v>0</v>
      </c>
      <c r="R33" s="45">
        <f>$P33*SUM(Fasering!$D$5)</f>
        <v>0</v>
      </c>
      <c r="S33" s="45">
        <f>$P33*SUM(Fasering!$D$5:$D$6)</f>
        <v>0</v>
      </c>
      <c r="T33" s="45">
        <f>$P33*SUM(Fasering!$D$5:$D$7)</f>
        <v>0</v>
      </c>
      <c r="U33" s="45">
        <f>$P33*SUM(Fasering!$D$5:$D$8)</f>
        <v>0</v>
      </c>
      <c r="V33" s="45">
        <f>$P33*SUM(Fasering!$D$5:$D$9)</f>
        <v>0</v>
      </c>
      <c r="W33" s="45">
        <f>$P33*SUM(Fasering!$D$5:$D$10)</f>
        <v>0</v>
      </c>
      <c r="X33" s="75">
        <f>$P33*SUM(Fasering!$D$5:$D$11)</f>
        <v>0</v>
      </c>
      <c r="Y33" s="129">
        <f t="shared" si="6"/>
        <v>0</v>
      </c>
      <c r="Z33" s="131">
        <f t="shared" si="7"/>
        <v>0</v>
      </c>
      <c r="AA33" s="74">
        <f>$Y33*SUM(Fasering!$D$5)</f>
        <v>0</v>
      </c>
      <c r="AB33" s="45">
        <f>$Y33*SUM(Fasering!$D$5:$D$6)</f>
        <v>0</v>
      </c>
      <c r="AC33" s="45">
        <f>$Y33*SUM(Fasering!$D$5:$D$7)</f>
        <v>0</v>
      </c>
      <c r="AD33" s="45">
        <f>$Y33*SUM(Fasering!$D$5:$D$8)</f>
        <v>0</v>
      </c>
      <c r="AE33" s="45">
        <f>$Y33*SUM(Fasering!$D$5:$D$9)</f>
        <v>0</v>
      </c>
      <c r="AF33" s="45">
        <f>$Y33*SUM(Fasering!$D$5:$D$10)</f>
        <v>0</v>
      </c>
      <c r="AG33" s="75">
        <f>$Y33*SUM(Fasering!$D$5:$D$11)</f>
        <v>0</v>
      </c>
      <c r="AH33" s="5">
        <f>($AK$3+(I33+R33)*12*7.57%)*SUM(Fasering!$D$5)</f>
        <v>0</v>
      </c>
      <c r="AI33" s="9">
        <f>($AK$3+(J33+S33)*12*7.57%)*SUM(Fasering!$D$5:$D$6)</f>
        <v>648.01586444742679</v>
      </c>
      <c r="AJ33" s="9">
        <f>($AK$3+(K33+T33)*12*7.57%)*SUM(Fasering!$D$5:$D$7)</f>
        <v>1186.9390956152072</v>
      </c>
      <c r="AK33" s="9">
        <f>($AK$3+(L33+U33)*12*7.57%)*SUM(Fasering!$D$5:$D$8)</f>
        <v>1847.7169324670504</v>
      </c>
      <c r="AL33" s="9">
        <f>($AK$3+(M33+V33)*12*7.57%)*SUM(Fasering!$D$5:$D$9)</f>
        <v>2630.349375002957</v>
      </c>
      <c r="AM33" s="9">
        <f>($AK$3+(N33+W33)*12*7.57%)*SUM(Fasering!$D$5:$D$10)</f>
        <v>3532.6664681589778</v>
      </c>
      <c r="AN33" s="86">
        <f>($AK$3+(O33+X33)*12*7.57%)*SUM(Fasering!$D$5:$D$11)</f>
        <v>4558.7341914576</v>
      </c>
      <c r="AO33" s="5">
        <f>($AK$3+(I33+AA33)*12*7.57%)*SUM(Fasering!$D$5)</f>
        <v>0</v>
      </c>
      <c r="AP33" s="9">
        <f>($AK$3+(J33+AB33)*12*7.57%)*SUM(Fasering!$D$5:$D$6)</f>
        <v>648.01586444742679</v>
      </c>
      <c r="AQ33" s="9">
        <f>($AK$3+(K33+AC33)*12*7.57%)*SUM(Fasering!$D$5:$D$7)</f>
        <v>1186.9390956152072</v>
      </c>
      <c r="AR33" s="9">
        <f>($AK$3+(L33+AD33)*12*7.57%)*SUM(Fasering!$D$5:$D$8)</f>
        <v>1847.7169324670504</v>
      </c>
      <c r="AS33" s="9">
        <f>($AK$3+(M33+AE33)*12*7.57%)*SUM(Fasering!$D$5:$D$9)</f>
        <v>2630.349375002957</v>
      </c>
      <c r="AT33" s="9">
        <f>($AK$3+(N33+AF33)*12*7.57%)*SUM(Fasering!$D$5:$D$10)</f>
        <v>3532.6664681589778</v>
      </c>
      <c r="AU33" s="86">
        <f>($AK$3+(O33+AG33)*12*7.57%)*SUM(Fasering!$D$5:$D$11)</f>
        <v>4558.7341914576</v>
      </c>
    </row>
    <row r="34" spans="1:47" x14ac:dyDescent="0.3">
      <c r="A34" s="32">
        <f t="shared" si="8"/>
        <v>24</v>
      </c>
      <c r="B34" s="129">
        <v>44853.25</v>
      </c>
      <c r="C34" s="130"/>
      <c r="D34" s="129">
        <f t="shared" si="0"/>
        <v>60367.989175000002</v>
      </c>
      <c r="E34" s="131">
        <f t="shared" si="1"/>
        <v>1496.4833620063512</v>
      </c>
      <c r="F34" s="129">
        <f t="shared" si="2"/>
        <v>5030.6657645833338</v>
      </c>
      <c r="G34" s="131">
        <f t="shared" si="3"/>
        <v>124.7069468338626</v>
      </c>
      <c r="H34" s="45">
        <f>'L4'!$H$10</f>
        <v>1707.89</v>
      </c>
      <c r="I34" s="45">
        <f>GEW!$E$12+($F34-GEW!$E$12)*SUM(Fasering!$D$5)</f>
        <v>1821.9627753333334</v>
      </c>
      <c r="J34" s="45">
        <f>GEW!$E$12+($F34-GEW!$E$12)*SUM(Fasering!$D$5:$D$6)</f>
        <v>2651.61686846046</v>
      </c>
      <c r="K34" s="45">
        <f>GEW!$E$12+($F34-GEW!$E$12)*SUM(Fasering!$D$5:$D$7)</f>
        <v>3127.640669120125</v>
      </c>
      <c r="L34" s="45">
        <f>GEW!$E$12+($F34-GEW!$E$12)*SUM(Fasering!$D$5:$D$8)</f>
        <v>3603.6644697797901</v>
      </c>
      <c r="M34" s="45">
        <f>GEW!$E$12+($F34-GEW!$E$12)*SUM(Fasering!$D$5:$D$9)</f>
        <v>4079.6882704394552</v>
      </c>
      <c r="N34" s="45">
        <f>GEW!$E$12+($F34-GEW!$E$12)*SUM(Fasering!$D$5:$D$10)</f>
        <v>4554.6419639236692</v>
      </c>
      <c r="O34" s="75">
        <f>GEW!$E$12+($F34-GEW!$E$12)*SUM(Fasering!$D$5:$D$11)</f>
        <v>5030.6657645833338</v>
      </c>
      <c r="P34" s="129">
        <f t="shared" si="4"/>
        <v>0</v>
      </c>
      <c r="Q34" s="131">
        <f t="shared" si="5"/>
        <v>0</v>
      </c>
      <c r="R34" s="45">
        <f>$P34*SUM(Fasering!$D$5)</f>
        <v>0</v>
      </c>
      <c r="S34" s="45">
        <f>$P34*SUM(Fasering!$D$5:$D$6)</f>
        <v>0</v>
      </c>
      <c r="T34" s="45">
        <f>$P34*SUM(Fasering!$D$5:$D$7)</f>
        <v>0</v>
      </c>
      <c r="U34" s="45">
        <f>$P34*SUM(Fasering!$D$5:$D$8)</f>
        <v>0</v>
      </c>
      <c r="V34" s="45">
        <f>$P34*SUM(Fasering!$D$5:$D$9)</f>
        <v>0</v>
      </c>
      <c r="W34" s="45">
        <f>$P34*SUM(Fasering!$D$5:$D$10)</f>
        <v>0</v>
      </c>
      <c r="X34" s="75">
        <f>$P34*SUM(Fasering!$D$5:$D$11)</f>
        <v>0</v>
      </c>
      <c r="Y34" s="129">
        <f t="shared" si="6"/>
        <v>0</v>
      </c>
      <c r="Z34" s="131">
        <f t="shared" si="7"/>
        <v>0</v>
      </c>
      <c r="AA34" s="74">
        <f>$Y34*SUM(Fasering!$D$5)</f>
        <v>0</v>
      </c>
      <c r="AB34" s="45">
        <f>$Y34*SUM(Fasering!$D$5:$D$6)</f>
        <v>0</v>
      </c>
      <c r="AC34" s="45">
        <f>$Y34*SUM(Fasering!$D$5:$D$7)</f>
        <v>0</v>
      </c>
      <c r="AD34" s="45">
        <f>$Y34*SUM(Fasering!$D$5:$D$8)</f>
        <v>0</v>
      </c>
      <c r="AE34" s="45">
        <f>$Y34*SUM(Fasering!$D$5:$D$9)</f>
        <v>0</v>
      </c>
      <c r="AF34" s="45">
        <f>$Y34*SUM(Fasering!$D$5:$D$10)</f>
        <v>0</v>
      </c>
      <c r="AG34" s="75">
        <f>$Y34*SUM(Fasering!$D$5:$D$11)</f>
        <v>0</v>
      </c>
      <c r="AH34" s="5">
        <f>($AK$3+(I34+R34)*12*7.57%)*SUM(Fasering!$D$5)</f>
        <v>0</v>
      </c>
      <c r="AI34" s="9">
        <f>($AK$3+(J34+S34)*12*7.57%)*SUM(Fasering!$D$5:$D$6)</f>
        <v>657.80898476109758</v>
      </c>
      <c r="AJ34" s="9">
        <f>($AK$3+(K34+T34)*12*7.57%)*SUM(Fasering!$D$5:$D$7)</f>
        <v>1211.193972370676</v>
      </c>
      <c r="AK34" s="9">
        <f>($AK$3+(L34+U34)*12*7.57%)*SUM(Fasering!$D$5:$D$8)</f>
        <v>1892.8814063821337</v>
      </c>
      <c r="AL34" s="9">
        <f>($AK$3+(M34+V34)*12*7.57%)*SUM(Fasering!$D$5:$D$9)</f>
        <v>2702.87128679547</v>
      </c>
      <c r="AM34" s="9">
        <f>($AK$3+(N34+W34)*12*7.57%)*SUM(Fasering!$D$5:$D$10)</f>
        <v>3638.9104327585724</v>
      </c>
      <c r="AN34" s="86">
        <f>($AK$3+(O34+X34)*12*7.57%)*SUM(Fasering!$D$5:$D$11)</f>
        <v>4705.216780547501</v>
      </c>
      <c r="AO34" s="5">
        <f>($AK$3+(I34+AA34)*12*7.57%)*SUM(Fasering!$D$5)</f>
        <v>0</v>
      </c>
      <c r="AP34" s="9">
        <f>($AK$3+(J34+AB34)*12*7.57%)*SUM(Fasering!$D$5:$D$6)</f>
        <v>657.80898476109758</v>
      </c>
      <c r="AQ34" s="9">
        <f>($AK$3+(K34+AC34)*12*7.57%)*SUM(Fasering!$D$5:$D$7)</f>
        <v>1211.193972370676</v>
      </c>
      <c r="AR34" s="9">
        <f>($AK$3+(L34+AD34)*12*7.57%)*SUM(Fasering!$D$5:$D$8)</f>
        <v>1892.8814063821337</v>
      </c>
      <c r="AS34" s="9">
        <f>($AK$3+(M34+AE34)*12*7.57%)*SUM(Fasering!$D$5:$D$9)</f>
        <v>2702.87128679547</v>
      </c>
      <c r="AT34" s="9">
        <f>($AK$3+(N34+AF34)*12*7.57%)*SUM(Fasering!$D$5:$D$10)</f>
        <v>3638.9104327585724</v>
      </c>
      <c r="AU34" s="86">
        <f>($AK$3+(O34+AG34)*12*7.57%)*SUM(Fasering!$D$5:$D$11)</f>
        <v>4705.216780547501</v>
      </c>
    </row>
    <row r="35" spans="1:47" x14ac:dyDescent="0.3">
      <c r="A35" s="32">
        <f t="shared" si="8"/>
        <v>25</v>
      </c>
      <c r="B35" s="129">
        <v>44853.25</v>
      </c>
      <c r="C35" s="130"/>
      <c r="D35" s="129">
        <f t="shared" si="0"/>
        <v>60367.989175000002</v>
      </c>
      <c r="E35" s="131">
        <f t="shared" si="1"/>
        <v>1496.4833620063512</v>
      </c>
      <c r="F35" s="129">
        <f t="shared" si="2"/>
        <v>5030.6657645833338</v>
      </c>
      <c r="G35" s="131">
        <f t="shared" si="3"/>
        <v>124.7069468338626</v>
      </c>
      <c r="H35" s="45">
        <f>'L4'!$H$10</f>
        <v>1707.89</v>
      </c>
      <c r="I35" s="45">
        <f>GEW!$E$12+($F35-GEW!$E$12)*SUM(Fasering!$D$5)</f>
        <v>1821.9627753333334</v>
      </c>
      <c r="J35" s="45">
        <f>GEW!$E$12+($F35-GEW!$E$12)*SUM(Fasering!$D$5:$D$6)</f>
        <v>2651.61686846046</v>
      </c>
      <c r="K35" s="45">
        <f>GEW!$E$12+($F35-GEW!$E$12)*SUM(Fasering!$D$5:$D$7)</f>
        <v>3127.640669120125</v>
      </c>
      <c r="L35" s="45">
        <f>GEW!$E$12+($F35-GEW!$E$12)*SUM(Fasering!$D$5:$D$8)</f>
        <v>3603.6644697797901</v>
      </c>
      <c r="M35" s="45">
        <f>GEW!$E$12+($F35-GEW!$E$12)*SUM(Fasering!$D$5:$D$9)</f>
        <v>4079.6882704394552</v>
      </c>
      <c r="N35" s="45">
        <f>GEW!$E$12+($F35-GEW!$E$12)*SUM(Fasering!$D$5:$D$10)</f>
        <v>4554.6419639236692</v>
      </c>
      <c r="O35" s="75">
        <f>GEW!$E$12+($F35-GEW!$E$12)*SUM(Fasering!$D$5:$D$11)</f>
        <v>5030.6657645833338</v>
      </c>
      <c r="P35" s="129">
        <f t="shared" si="4"/>
        <v>0</v>
      </c>
      <c r="Q35" s="131">
        <f t="shared" si="5"/>
        <v>0</v>
      </c>
      <c r="R35" s="45">
        <f>$P35*SUM(Fasering!$D$5)</f>
        <v>0</v>
      </c>
      <c r="S35" s="45">
        <f>$P35*SUM(Fasering!$D$5:$D$6)</f>
        <v>0</v>
      </c>
      <c r="T35" s="45">
        <f>$P35*SUM(Fasering!$D$5:$D$7)</f>
        <v>0</v>
      </c>
      <c r="U35" s="45">
        <f>$P35*SUM(Fasering!$D$5:$D$8)</f>
        <v>0</v>
      </c>
      <c r="V35" s="45">
        <f>$P35*SUM(Fasering!$D$5:$D$9)</f>
        <v>0</v>
      </c>
      <c r="W35" s="45">
        <f>$P35*SUM(Fasering!$D$5:$D$10)</f>
        <v>0</v>
      </c>
      <c r="X35" s="75">
        <f>$P35*SUM(Fasering!$D$5:$D$11)</f>
        <v>0</v>
      </c>
      <c r="Y35" s="129">
        <f t="shared" si="6"/>
        <v>0</v>
      </c>
      <c r="Z35" s="131">
        <f t="shared" si="7"/>
        <v>0</v>
      </c>
      <c r="AA35" s="74">
        <f>$Y35*SUM(Fasering!$D$5)</f>
        <v>0</v>
      </c>
      <c r="AB35" s="45">
        <f>$Y35*SUM(Fasering!$D$5:$D$6)</f>
        <v>0</v>
      </c>
      <c r="AC35" s="45">
        <f>$Y35*SUM(Fasering!$D$5:$D$7)</f>
        <v>0</v>
      </c>
      <c r="AD35" s="45">
        <f>$Y35*SUM(Fasering!$D$5:$D$8)</f>
        <v>0</v>
      </c>
      <c r="AE35" s="45">
        <f>$Y35*SUM(Fasering!$D$5:$D$9)</f>
        <v>0</v>
      </c>
      <c r="AF35" s="45">
        <f>$Y35*SUM(Fasering!$D$5:$D$10)</f>
        <v>0</v>
      </c>
      <c r="AG35" s="75">
        <f>$Y35*SUM(Fasering!$D$5:$D$11)</f>
        <v>0</v>
      </c>
      <c r="AH35" s="5">
        <f>($AK$3+(I35+R35)*12*7.57%)*SUM(Fasering!$D$5)</f>
        <v>0</v>
      </c>
      <c r="AI35" s="9">
        <f>($AK$3+(J35+S35)*12*7.57%)*SUM(Fasering!$D$5:$D$6)</f>
        <v>657.80898476109758</v>
      </c>
      <c r="AJ35" s="9">
        <f>($AK$3+(K35+T35)*12*7.57%)*SUM(Fasering!$D$5:$D$7)</f>
        <v>1211.193972370676</v>
      </c>
      <c r="AK35" s="9">
        <f>($AK$3+(L35+U35)*12*7.57%)*SUM(Fasering!$D$5:$D$8)</f>
        <v>1892.8814063821337</v>
      </c>
      <c r="AL35" s="9">
        <f>($AK$3+(M35+V35)*12*7.57%)*SUM(Fasering!$D$5:$D$9)</f>
        <v>2702.87128679547</v>
      </c>
      <c r="AM35" s="9">
        <f>($AK$3+(N35+W35)*12*7.57%)*SUM(Fasering!$D$5:$D$10)</f>
        <v>3638.9104327585724</v>
      </c>
      <c r="AN35" s="86">
        <f>($AK$3+(O35+X35)*12*7.57%)*SUM(Fasering!$D$5:$D$11)</f>
        <v>4705.216780547501</v>
      </c>
      <c r="AO35" s="5">
        <f>($AK$3+(I35+AA35)*12*7.57%)*SUM(Fasering!$D$5)</f>
        <v>0</v>
      </c>
      <c r="AP35" s="9">
        <f>($AK$3+(J35+AB35)*12*7.57%)*SUM(Fasering!$D$5:$D$6)</f>
        <v>657.80898476109758</v>
      </c>
      <c r="AQ35" s="9">
        <f>($AK$3+(K35+AC35)*12*7.57%)*SUM(Fasering!$D$5:$D$7)</f>
        <v>1211.193972370676</v>
      </c>
      <c r="AR35" s="9">
        <f>($AK$3+(L35+AD35)*12*7.57%)*SUM(Fasering!$D$5:$D$8)</f>
        <v>1892.8814063821337</v>
      </c>
      <c r="AS35" s="9">
        <f>($AK$3+(M35+AE35)*12*7.57%)*SUM(Fasering!$D$5:$D$9)</f>
        <v>2702.87128679547</v>
      </c>
      <c r="AT35" s="9">
        <f>($AK$3+(N35+AF35)*12*7.57%)*SUM(Fasering!$D$5:$D$10)</f>
        <v>3638.9104327585724</v>
      </c>
      <c r="AU35" s="86">
        <f>($AK$3+(O35+AG35)*12*7.57%)*SUM(Fasering!$D$5:$D$11)</f>
        <v>4705.216780547501</v>
      </c>
    </row>
    <row r="36" spans="1:47" x14ac:dyDescent="0.3">
      <c r="A36" s="32">
        <f t="shared" si="8"/>
        <v>26</v>
      </c>
      <c r="B36" s="129">
        <v>44853.25</v>
      </c>
      <c r="C36" s="130"/>
      <c r="D36" s="129">
        <f t="shared" si="0"/>
        <v>60367.989175000002</v>
      </c>
      <c r="E36" s="131">
        <f t="shared" si="1"/>
        <v>1496.4833620063512</v>
      </c>
      <c r="F36" s="129">
        <f t="shared" si="2"/>
        <v>5030.6657645833338</v>
      </c>
      <c r="G36" s="131">
        <f t="shared" si="3"/>
        <v>124.7069468338626</v>
      </c>
      <c r="H36" s="45">
        <f>'L4'!$H$10</f>
        <v>1707.89</v>
      </c>
      <c r="I36" s="45">
        <f>GEW!$E$12+($F36-GEW!$E$12)*SUM(Fasering!$D$5)</f>
        <v>1821.9627753333334</v>
      </c>
      <c r="J36" s="45">
        <f>GEW!$E$12+($F36-GEW!$E$12)*SUM(Fasering!$D$5:$D$6)</f>
        <v>2651.61686846046</v>
      </c>
      <c r="K36" s="45">
        <f>GEW!$E$12+($F36-GEW!$E$12)*SUM(Fasering!$D$5:$D$7)</f>
        <v>3127.640669120125</v>
      </c>
      <c r="L36" s="45">
        <f>GEW!$E$12+($F36-GEW!$E$12)*SUM(Fasering!$D$5:$D$8)</f>
        <v>3603.6644697797901</v>
      </c>
      <c r="M36" s="45">
        <f>GEW!$E$12+($F36-GEW!$E$12)*SUM(Fasering!$D$5:$D$9)</f>
        <v>4079.6882704394552</v>
      </c>
      <c r="N36" s="45">
        <f>GEW!$E$12+($F36-GEW!$E$12)*SUM(Fasering!$D$5:$D$10)</f>
        <v>4554.6419639236692</v>
      </c>
      <c r="O36" s="75">
        <f>GEW!$E$12+($F36-GEW!$E$12)*SUM(Fasering!$D$5:$D$11)</f>
        <v>5030.6657645833338</v>
      </c>
      <c r="P36" s="129">
        <f t="shared" si="4"/>
        <v>0</v>
      </c>
      <c r="Q36" s="131">
        <f t="shared" si="5"/>
        <v>0</v>
      </c>
      <c r="R36" s="45">
        <f>$P36*SUM(Fasering!$D$5)</f>
        <v>0</v>
      </c>
      <c r="S36" s="45">
        <f>$P36*SUM(Fasering!$D$5:$D$6)</f>
        <v>0</v>
      </c>
      <c r="T36" s="45">
        <f>$P36*SUM(Fasering!$D$5:$D$7)</f>
        <v>0</v>
      </c>
      <c r="U36" s="45">
        <f>$P36*SUM(Fasering!$D$5:$D$8)</f>
        <v>0</v>
      </c>
      <c r="V36" s="45">
        <f>$P36*SUM(Fasering!$D$5:$D$9)</f>
        <v>0</v>
      </c>
      <c r="W36" s="45">
        <f>$P36*SUM(Fasering!$D$5:$D$10)</f>
        <v>0</v>
      </c>
      <c r="X36" s="75">
        <f>$P36*SUM(Fasering!$D$5:$D$11)</f>
        <v>0</v>
      </c>
      <c r="Y36" s="129">
        <f t="shared" si="6"/>
        <v>0</v>
      </c>
      <c r="Z36" s="131">
        <f t="shared" si="7"/>
        <v>0</v>
      </c>
      <c r="AA36" s="74">
        <f>$Y36*SUM(Fasering!$D$5)</f>
        <v>0</v>
      </c>
      <c r="AB36" s="45">
        <f>$Y36*SUM(Fasering!$D$5:$D$6)</f>
        <v>0</v>
      </c>
      <c r="AC36" s="45">
        <f>$Y36*SUM(Fasering!$D$5:$D$7)</f>
        <v>0</v>
      </c>
      <c r="AD36" s="45">
        <f>$Y36*SUM(Fasering!$D$5:$D$8)</f>
        <v>0</v>
      </c>
      <c r="AE36" s="45">
        <f>$Y36*SUM(Fasering!$D$5:$D$9)</f>
        <v>0</v>
      </c>
      <c r="AF36" s="45">
        <f>$Y36*SUM(Fasering!$D$5:$D$10)</f>
        <v>0</v>
      </c>
      <c r="AG36" s="75">
        <f>$Y36*SUM(Fasering!$D$5:$D$11)</f>
        <v>0</v>
      </c>
      <c r="AH36" s="5">
        <f>($AK$3+(I36+R36)*12*7.57%)*SUM(Fasering!$D$5)</f>
        <v>0</v>
      </c>
      <c r="AI36" s="9">
        <f>($AK$3+(J36+S36)*12*7.57%)*SUM(Fasering!$D$5:$D$6)</f>
        <v>657.80898476109758</v>
      </c>
      <c r="AJ36" s="9">
        <f>($AK$3+(K36+T36)*12*7.57%)*SUM(Fasering!$D$5:$D$7)</f>
        <v>1211.193972370676</v>
      </c>
      <c r="AK36" s="9">
        <f>($AK$3+(L36+U36)*12*7.57%)*SUM(Fasering!$D$5:$D$8)</f>
        <v>1892.8814063821337</v>
      </c>
      <c r="AL36" s="9">
        <f>($AK$3+(M36+V36)*12*7.57%)*SUM(Fasering!$D$5:$D$9)</f>
        <v>2702.87128679547</v>
      </c>
      <c r="AM36" s="9">
        <f>($AK$3+(N36+W36)*12*7.57%)*SUM(Fasering!$D$5:$D$10)</f>
        <v>3638.9104327585724</v>
      </c>
      <c r="AN36" s="86">
        <f>($AK$3+(O36+X36)*12*7.57%)*SUM(Fasering!$D$5:$D$11)</f>
        <v>4705.216780547501</v>
      </c>
      <c r="AO36" s="5">
        <f>($AK$3+(I36+AA36)*12*7.57%)*SUM(Fasering!$D$5)</f>
        <v>0</v>
      </c>
      <c r="AP36" s="9">
        <f>($AK$3+(J36+AB36)*12*7.57%)*SUM(Fasering!$D$5:$D$6)</f>
        <v>657.80898476109758</v>
      </c>
      <c r="AQ36" s="9">
        <f>($AK$3+(K36+AC36)*12*7.57%)*SUM(Fasering!$D$5:$D$7)</f>
        <v>1211.193972370676</v>
      </c>
      <c r="AR36" s="9">
        <f>($AK$3+(L36+AD36)*12*7.57%)*SUM(Fasering!$D$5:$D$8)</f>
        <v>1892.8814063821337</v>
      </c>
      <c r="AS36" s="9">
        <f>($AK$3+(M36+AE36)*12*7.57%)*SUM(Fasering!$D$5:$D$9)</f>
        <v>2702.87128679547</v>
      </c>
      <c r="AT36" s="9">
        <f>($AK$3+(N36+AF36)*12*7.57%)*SUM(Fasering!$D$5:$D$10)</f>
        <v>3638.9104327585724</v>
      </c>
      <c r="AU36" s="86">
        <f>($AK$3+(O36+AG36)*12*7.57%)*SUM(Fasering!$D$5:$D$11)</f>
        <v>4705.216780547501</v>
      </c>
    </row>
    <row r="37" spans="1:47" x14ac:dyDescent="0.3">
      <c r="A37" s="32">
        <f t="shared" si="8"/>
        <v>27</v>
      </c>
      <c r="B37" s="129">
        <v>44853.25</v>
      </c>
      <c r="C37" s="130"/>
      <c r="D37" s="129">
        <f t="shared" si="0"/>
        <v>60367.989175000002</v>
      </c>
      <c r="E37" s="131">
        <f t="shared" si="1"/>
        <v>1496.4833620063512</v>
      </c>
      <c r="F37" s="129">
        <f t="shared" si="2"/>
        <v>5030.6657645833338</v>
      </c>
      <c r="G37" s="131">
        <f t="shared" si="3"/>
        <v>124.7069468338626</v>
      </c>
      <c r="H37" s="45">
        <f>'L4'!$H$10</f>
        <v>1707.89</v>
      </c>
      <c r="I37" s="45">
        <f>GEW!$E$12+($F37-GEW!$E$12)*SUM(Fasering!$D$5)</f>
        <v>1821.9627753333334</v>
      </c>
      <c r="J37" s="45">
        <f>GEW!$E$12+($F37-GEW!$E$12)*SUM(Fasering!$D$5:$D$6)</f>
        <v>2651.61686846046</v>
      </c>
      <c r="K37" s="45">
        <f>GEW!$E$12+($F37-GEW!$E$12)*SUM(Fasering!$D$5:$D$7)</f>
        <v>3127.640669120125</v>
      </c>
      <c r="L37" s="45">
        <f>GEW!$E$12+($F37-GEW!$E$12)*SUM(Fasering!$D$5:$D$8)</f>
        <v>3603.6644697797901</v>
      </c>
      <c r="M37" s="45">
        <f>GEW!$E$12+($F37-GEW!$E$12)*SUM(Fasering!$D$5:$D$9)</f>
        <v>4079.6882704394552</v>
      </c>
      <c r="N37" s="45">
        <f>GEW!$E$12+($F37-GEW!$E$12)*SUM(Fasering!$D$5:$D$10)</f>
        <v>4554.6419639236692</v>
      </c>
      <c r="O37" s="75">
        <f>GEW!$E$12+($F37-GEW!$E$12)*SUM(Fasering!$D$5:$D$11)</f>
        <v>5030.6657645833338</v>
      </c>
      <c r="P37" s="129">
        <f t="shared" si="4"/>
        <v>0</v>
      </c>
      <c r="Q37" s="131">
        <f t="shared" si="5"/>
        <v>0</v>
      </c>
      <c r="R37" s="45">
        <f>$P37*SUM(Fasering!$D$5)</f>
        <v>0</v>
      </c>
      <c r="S37" s="45">
        <f>$P37*SUM(Fasering!$D$5:$D$6)</f>
        <v>0</v>
      </c>
      <c r="T37" s="45">
        <f>$P37*SUM(Fasering!$D$5:$D$7)</f>
        <v>0</v>
      </c>
      <c r="U37" s="45">
        <f>$P37*SUM(Fasering!$D$5:$D$8)</f>
        <v>0</v>
      </c>
      <c r="V37" s="45">
        <f>$P37*SUM(Fasering!$D$5:$D$9)</f>
        <v>0</v>
      </c>
      <c r="W37" s="45">
        <f>$P37*SUM(Fasering!$D$5:$D$10)</f>
        <v>0</v>
      </c>
      <c r="X37" s="75">
        <f>$P37*SUM(Fasering!$D$5:$D$11)</f>
        <v>0</v>
      </c>
      <c r="Y37" s="129">
        <f t="shared" si="6"/>
        <v>0</v>
      </c>
      <c r="Z37" s="131">
        <f t="shared" si="7"/>
        <v>0</v>
      </c>
      <c r="AA37" s="74">
        <f>$Y37*SUM(Fasering!$D$5)</f>
        <v>0</v>
      </c>
      <c r="AB37" s="45">
        <f>$Y37*SUM(Fasering!$D$5:$D$6)</f>
        <v>0</v>
      </c>
      <c r="AC37" s="45">
        <f>$Y37*SUM(Fasering!$D$5:$D$7)</f>
        <v>0</v>
      </c>
      <c r="AD37" s="45">
        <f>$Y37*SUM(Fasering!$D$5:$D$8)</f>
        <v>0</v>
      </c>
      <c r="AE37" s="45">
        <f>$Y37*SUM(Fasering!$D$5:$D$9)</f>
        <v>0</v>
      </c>
      <c r="AF37" s="45">
        <f>$Y37*SUM(Fasering!$D$5:$D$10)</f>
        <v>0</v>
      </c>
      <c r="AG37" s="75">
        <f>$Y37*SUM(Fasering!$D$5:$D$11)</f>
        <v>0</v>
      </c>
      <c r="AH37" s="5">
        <f>($AK$3+(I37+R37)*12*7.57%)*SUM(Fasering!$D$5)</f>
        <v>0</v>
      </c>
      <c r="AI37" s="9">
        <f>($AK$3+(J37+S37)*12*7.57%)*SUM(Fasering!$D$5:$D$6)</f>
        <v>657.80898476109758</v>
      </c>
      <c r="AJ37" s="9">
        <f>($AK$3+(K37+T37)*12*7.57%)*SUM(Fasering!$D$5:$D$7)</f>
        <v>1211.193972370676</v>
      </c>
      <c r="AK37" s="9">
        <f>($AK$3+(L37+U37)*12*7.57%)*SUM(Fasering!$D$5:$D$8)</f>
        <v>1892.8814063821337</v>
      </c>
      <c r="AL37" s="9">
        <f>($AK$3+(M37+V37)*12*7.57%)*SUM(Fasering!$D$5:$D$9)</f>
        <v>2702.87128679547</v>
      </c>
      <c r="AM37" s="9">
        <f>($AK$3+(N37+W37)*12*7.57%)*SUM(Fasering!$D$5:$D$10)</f>
        <v>3638.9104327585724</v>
      </c>
      <c r="AN37" s="86">
        <f>($AK$3+(O37+X37)*12*7.57%)*SUM(Fasering!$D$5:$D$11)</f>
        <v>4705.216780547501</v>
      </c>
      <c r="AO37" s="5">
        <f>($AK$3+(I37+AA37)*12*7.57%)*SUM(Fasering!$D$5)</f>
        <v>0</v>
      </c>
      <c r="AP37" s="9">
        <f>($AK$3+(J37+AB37)*12*7.57%)*SUM(Fasering!$D$5:$D$6)</f>
        <v>657.80898476109758</v>
      </c>
      <c r="AQ37" s="9">
        <f>($AK$3+(K37+AC37)*12*7.57%)*SUM(Fasering!$D$5:$D$7)</f>
        <v>1211.193972370676</v>
      </c>
      <c r="AR37" s="9">
        <f>($AK$3+(L37+AD37)*12*7.57%)*SUM(Fasering!$D$5:$D$8)</f>
        <v>1892.8814063821337</v>
      </c>
      <c r="AS37" s="9">
        <f>($AK$3+(M37+AE37)*12*7.57%)*SUM(Fasering!$D$5:$D$9)</f>
        <v>2702.87128679547</v>
      </c>
      <c r="AT37" s="9">
        <f>($AK$3+(N37+AF37)*12*7.57%)*SUM(Fasering!$D$5:$D$10)</f>
        <v>3638.9104327585724</v>
      </c>
      <c r="AU37" s="86">
        <f>($AK$3+(O37+AG37)*12*7.57%)*SUM(Fasering!$D$5:$D$11)</f>
        <v>4705.216780547501</v>
      </c>
    </row>
    <row r="38" spans="1:47" x14ac:dyDescent="0.3">
      <c r="A38" s="35"/>
      <c r="B38" s="132"/>
      <c r="C38" s="133"/>
      <c r="D38" s="132"/>
      <c r="E38" s="133"/>
      <c r="F38" s="132"/>
      <c r="G38" s="133"/>
      <c r="H38" s="46"/>
      <c r="I38" s="46"/>
      <c r="J38" s="46"/>
      <c r="K38" s="46"/>
      <c r="L38" s="46"/>
      <c r="M38" s="46"/>
      <c r="N38" s="46"/>
      <c r="O38" s="73"/>
      <c r="P38" s="132"/>
      <c r="Q38" s="133"/>
      <c r="R38" s="46"/>
      <c r="S38" s="46"/>
      <c r="T38" s="46"/>
      <c r="U38" s="46"/>
      <c r="V38" s="46"/>
      <c r="W38" s="46"/>
      <c r="X38" s="73"/>
      <c r="Y38" s="132"/>
      <c r="Z38" s="133"/>
      <c r="AA38" s="72"/>
      <c r="AB38" s="46"/>
      <c r="AC38" s="46"/>
      <c r="AD38" s="46"/>
      <c r="AE38" s="46"/>
      <c r="AF38" s="46"/>
      <c r="AG38" s="73"/>
      <c r="AH38" s="87"/>
      <c r="AI38" s="88"/>
      <c r="AJ38" s="88"/>
      <c r="AK38" s="88"/>
      <c r="AL38" s="88"/>
      <c r="AM38" s="88"/>
      <c r="AN38" s="89"/>
      <c r="AO38" s="87"/>
      <c r="AP38" s="88"/>
      <c r="AQ38" s="88"/>
      <c r="AR38" s="88"/>
      <c r="AS38" s="88"/>
      <c r="AT38" s="88"/>
      <c r="AU38" s="89"/>
    </row>
  </sheetData>
  <mergeCells count="169">
    <mergeCell ref="AH6:AN6"/>
    <mergeCell ref="AO6:AU6"/>
    <mergeCell ref="AA6:AG6"/>
    <mergeCell ref="B7:C7"/>
    <mergeCell ref="D7:E7"/>
    <mergeCell ref="F7:G7"/>
    <mergeCell ref="P7:Q7"/>
    <mergeCell ref="Y7:Z7"/>
    <mergeCell ref="B6:E6"/>
    <mergeCell ref="F6:G6"/>
    <mergeCell ref="P6:Q6"/>
    <mergeCell ref="R6:X6"/>
    <mergeCell ref="Y6:Z6"/>
    <mergeCell ref="H6:O6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8:C38"/>
    <mergeCell ref="D38:E38"/>
    <mergeCell ref="F38:G38"/>
    <mergeCell ref="P38:Q38"/>
    <mergeCell ref="Y38:Z38"/>
    <mergeCell ref="B36:C36"/>
    <mergeCell ref="D36:E36"/>
    <mergeCell ref="F36:G36"/>
    <mergeCell ref="P36:Q36"/>
    <mergeCell ref="Y36:Z36"/>
    <mergeCell ref="B37:C37"/>
    <mergeCell ref="D37:E37"/>
    <mergeCell ref="F37:G37"/>
    <mergeCell ref="P37:Q37"/>
    <mergeCell ref="Y37:Z3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5" max="1048575" man="1"/>
    <brk id="24" max="1048575" man="1"/>
    <brk id="3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zoomScale="80" zoomScaleNormal="80" workbookViewId="0"/>
  </sheetViews>
  <sheetFormatPr defaultRowHeight="15" x14ac:dyDescent="0.3"/>
  <cols>
    <col min="1" max="1" width="3.37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25" style="23" customWidth="1"/>
    <col min="16" max="17" width="7.75" style="23" customWidth="1"/>
    <col min="18" max="24" width="11.25" style="23" customWidth="1"/>
    <col min="25" max="26" width="7.75" style="23" customWidth="1"/>
    <col min="27" max="33" width="11.25" style="23" customWidth="1"/>
    <col min="34" max="43" width="11.25" customWidth="1"/>
    <col min="44" max="44" width="11.25" style="23" customWidth="1"/>
    <col min="45" max="47" width="11.25" customWidth="1"/>
  </cols>
  <sheetData>
    <row r="1" spans="1:47" ht="16.5" x14ac:dyDescent="0.3">
      <c r="A1" s="21" t="s">
        <v>47</v>
      </c>
      <c r="B1" s="21" t="s">
        <v>19</v>
      </c>
      <c r="C1" s="21" t="s">
        <v>129</v>
      </c>
      <c r="D1" s="21"/>
      <c r="E1" s="70"/>
      <c r="G1" s="56"/>
      <c r="H1" s="21"/>
      <c r="I1" s="21"/>
      <c r="L1" s="104">
        <f>D6</f>
        <v>43374</v>
      </c>
      <c r="O1" s="24" t="s">
        <v>48</v>
      </c>
      <c r="AB1"/>
      <c r="AC1"/>
      <c r="AD1"/>
      <c r="AE1"/>
      <c r="AF1"/>
      <c r="AG1"/>
      <c r="AH1" s="80" t="str">
        <f>'L4'!$AH$2</f>
        <v>Berekening eindejaarspremie 2018:</v>
      </c>
      <c r="AR1"/>
    </row>
    <row r="2" spans="1:47" ht="16.5" x14ac:dyDescent="0.3">
      <c r="A2" s="21"/>
      <c r="B2" s="21"/>
      <c r="C2" s="67"/>
      <c r="D2" s="68"/>
      <c r="E2" s="68"/>
      <c r="F2" s="68"/>
      <c r="G2" s="68"/>
      <c r="H2" s="67"/>
      <c r="I2" s="67"/>
      <c r="J2" s="68"/>
      <c r="K2" s="69"/>
      <c r="L2" s="69"/>
      <c r="N2" s="23" t="s">
        <v>21</v>
      </c>
      <c r="O2" s="25">
        <f>'L4'!O3</f>
        <v>1.3459000000000001</v>
      </c>
      <c r="AH2" s="81" t="s">
        <v>94</v>
      </c>
      <c r="AK2" s="82">
        <f>'L4'!$AK$3</f>
        <v>135.36000000000001</v>
      </c>
      <c r="AR2"/>
    </row>
    <row r="3" spans="1:47" ht="17.25" x14ac:dyDescent="0.35">
      <c r="A3" s="21"/>
      <c r="B3" s="21"/>
      <c r="C3" s="21"/>
      <c r="D3" s="21"/>
      <c r="E3" s="26"/>
      <c r="F3" s="27"/>
      <c r="G3" s="21"/>
      <c r="H3" s="21"/>
      <c r="I3" s="21"/>
      <c r="J3" s="21"/>
      <c r="K3" s="21"/>
      <c r="L3" s="21"/>
      <c r="M3" s="21"/>
      <c r="N3" s="21"/>
      <c r="O3" s="21"/>
      <c r="P3" s="21"/>
      <c r="AH3" s="81" t="s">
        <v>49</v>
      </c>
    </row>
    <row r="4" spans="1:47" x14ac:dyDescent="0.3">
      <c r="A4" s="28"/>
      <c r="B4" s="138" t="s">
        <v>22</v>
      </c>
      <c r="C4" s="153"/>
      <c r="D4" s="153"/>
      <c r="E4" s="139"/>
      <c r="F4" s="138" t="s">
        <v>23</v>
      </c>
      <c r="G4" s="139"/>
      <c r="H4" s="150" t="s">
        <v>38</v>
      </c>
      <c r="I4" s="151"/>
      <c r="J4" s="151"/>
      <c r="K4" s="151"/>
      <c r="L4" s="151"/>
      <c r="M4" s="151"/>
      <c r="N4" s="151"/>
      <c r="O4" s="152"/>
      <c r="P4" s="138" t="s">
        <v>24</v>
      </c>
      <c r="Q4" s="141"/>
      <c r="R4" s="150" t="s">
        <v>39</v>
      </c>
      <c r="S4" s="151"/>
      <c r="T4" s="151"/>
      <c r="U4" s="151"/>
      <c r="V4" s="151"/>
      <c r="W4" s="151"/>
      <c r="X4" s="152"/>
      <c r="Y4" s="138" t="s">
        <v>25</v>
      </c>
      <c r="Z4" s="139"/>
      <c r="AA4" s="150" t="s">
        <v>40</v>
      </c>
      <c r="AB4" s="151"/>
      <c r="AC4" s="151"/>
      <c r="AD4" s="151"/>
      <c r="AE4" s="151"/>
      <c r="AF4" s="151"/>
      <c r="AG4" s="152"/>
      <c r="AH4" s="150" t="s">
        <v>101</v>
      </c>
      <c r="AI4" s="151"/>
      <c r="AJ4" s="151"/>
      <c r="AK4" s="151"/>
      <c r="AL4" s="151"/>
      <c r="AM4" s="151"/>
      <c r="AN4" s="152"/>
      <c r="AO4" s="150" t="s">
        <v>102</v>
      </c>
      <c r="AP4" s="151"/>
      <c r="AQ4" s="151"/>
      <c r="AR4" s="151"/>
      <c r="AS4" s="151"/>
      <c r="AT4" s="151"/>
      <c r="AU4" s="152"/>
    </row>
    <row r="5" spans="1:47" x14ac:dyDescent="0.3">
      <c r="A5" s="32"/>
      <c r="B5" s="154">
        <v>1</v>
      </c>
      <c r="C5" s="155"/>
      <c r="D5" s="154"/>
      <c r="E5" s="155"/>
      <c r="F5" s="154"/>
      <c r="G5" s="155"/>
      <c r="H5" s="43" t="s">
        <v>107</v>
      </c>
      <c r="I5" s="43" t="s">
        <v>108</v>
      </c>
      <c r="J5" s="43" t="s">
        <v>32</v>
      </c>
      <c r="K5" s="43" t="s">
        <v>33</v>
      </c>
      <c r="L5" s="43" t="s">
        <v>34</v>
      </c>
      <c r="M5" s="43" t="s">
        <v>35</v>
      </c>
      <c r="N5" s="43" t="s">
        <v>36</v>
      </c>
      <c r="O5" s="108" t="s">
        <v>37</v>
      </c>
      <c r="P5" s="154"/>
      <c r="Q5" s="155"/>
      <c r="R5" s="43" t="s">
        <v>109</v>
      </c>
      <c r="S5" s="43" t="s">
        <v>32</v>
      </c>
      <c r="T5" s="43" t="s">
        <v>33</v>
      </c>
      <c r="U5" s="43" t="s">
        <v>34</v>
      </c>
      <c r="V5" s="43" t="s">
        <v>35</v>
      </c>
      <c r="W5" s="43" t="s">
        <v>36</v>
      </c>
      <c r="X5" s="108" t="s">
        <v>37</v>
      </c>
      <c r="Y5" s="156" t="s">
        <v>27</v>
      </c>
      <c r="Z5" s="155"/>
      <c r="AA5" s="43" t="s">
        <v>109</v>
      </c>
      <c r="AB5" s="43" t="s">
        <v>32</v>
      </c>
      <c r="AC5" s="43" t="s">
        <v>33</v>
      </c>
      <c r="AD5" s="43" t="s">
        <v>34</v>
      </c>
      <c r="AE5" s="43" t="s">
        <v>35</v>
      </c>
      <c r="AF5" s="43" t="s">
        <v>36</v>
      </c>
      <c r="AG5" s="108" t="s">
        <v>37</v>
      </c>
      <c r="AH5" s="43" t="s">
        <v>109</v>
      </c>
      <c r="AI5" s="43" t="s">
        <v>32</v>
      </c>
      <c r="AJ5" s="43" t="s">
        <v>33</v>
      </c>
      <c r="AK5" s="43" t="s">
        <v>34</v>
      </c>
      <c r="AL5" s="43" t="s">
        <v>35</v>
      </c>
      <c r="AM5" s="43" t="s">
        <v>36</v>
      </c>
      <c r="AN5" s="108" t="s">
        <v>37</v>
      </c>
      <c r="AO5" s="43" t="s">
        <v>109</v>
      </c>
      <c r="AP5" s="43" t="s">
        <v>32</v>
      </c>
      <c r="AQ5" s="43" t="s">
        <v>33</v>
      </c>
      <c r="AR5" s="43" t="s">
        <v>34</v>
      </c>
      <c r="AS5" s="43" t="s">
        <v>35</v>
      </c>
      <c r="AT5" s="43" t="s">
        <v>36</v>
      </c>
      <c r="AU5" s="108" t="s">
        <v>37</v>
      </c>
    </row>
    <row r="6" spans="1:47" x14ac:dyDescent="0.3">
      <c r="A6" s="32"/>
      <c r="B6" s="142" t="s">
        <v>30</v>
      </c>
      <c r="C6" s="143"/>
      <c r="D6" s="148">
        <f>'L4'!$D$8</f>
        <v>43374</v>
      </c>
      <c r="E6" s="147"/>
      <c r="F6" s="148">
        <f>D6</f>
        <v>43374</v>
      </c>
      <c r="G6" s="149"/>
      <c r="H6" s="47"/>
      <c r="I6" s="47" t="s">
        <v>103</v>
      </c>
      <c r="J6" s="47" t="s">
        <v>104</v>
      </c>
      <c r="K6" s="47" t="s">
        <v>105</v>
      </c>
      <c r="L6" s="47" t="s">
        <v>105</v>
      </c>
      <c r="M6" s="47" t="s">
        <v>105</v>
      </c>
      <c r="N6" s="47" t="s">
        <v>106</v>
      </c>
      <c r="O6" s="53" t="s">
        <v>105</v>
      </c>
      <c r="P6" s="146"/>
      <c r="Q6" s="147"/>
      <c r="R6" s="47" t="s">
        <v>103</v>
      </c>
      <c r="S6" s="47" t="s">
        <v>104</v>
      </c>
      <c r="T6" s="47" t="s">
        <v>105</v>
      </c>
      <c r="U6" s="47" t="s">
        <v>105</v>
      </c>
      <c r="V6" s="47" t="s">
        <v>105</v>
      </c>
      <c r="W6" s="47" t="s">
        <v>106</v>
      </c>
      <c r="X6" s="53" t="s">
        <v>105</v>
      </c>
      <c r="Y6" s="146"/>
      <c r="Z6" s="147"/>
      <c r="AA6" s="47" t="s">
        <v>103</v>
      </c>
      <c r="AB6" s="47" t="s">
        <v>104</v>
      </c>
      <c r="AC6" s="47" t="s">
        <v>105</v>
      </c>
      <c r="AD6" s="47" t="s">
        <v>105</v>
      </c>
      <c r="AE6" s="47" t="s">
        <v>105</v>
      </c>
      <c r="AF6" s="47" t="s">
        <v>106</v>
      </c>
      <c r="AG6" s="53" t="s">
        <v>105</v>
      </c>
      <c r="AH6" s="47" t="s">
        <v>103</v>
      </c>
      <c r="AI6" s="47" t="s">
        <v>104</v>
      </c>
      <c r="AJ6" s="47" t="s">
        <v>105</v>
      </c>
      <c r="AK6" s="47" t="s">
        <v>105</v>
      </c>
      <c r="AL6" s="47" t="s">
        <v>105</v>
      </c>
      <c r="AM6" s="47" t="s">
        <v>106</v>
      </c>
      <c r="AN6" s="53" t="s">
        <v>105</v>
      </c>
      <c r="AO6" s="47" t="s">
        <v>103</v>
      </c>
      <c r="AP6" s="47" t="s">
        <v>104</v>
      </c>
      <c r="AQ6" s="47" t="s">
        <v>105</v>
      </c>
      <c r="AR6" s="47" t="s">
        <v>105</v>
      </c>
      <c r="AS6" s="47" t="s">
        <v>105</v>
      </c>
      <c r="AT6" s="47" t="s">
        <v>106</v>
      </c>
      <c r="AU6" s="53" t="s">
        <v>105</v>
      </c>
    </row>
    <row r="7" spans="1:47" x14ac:dyDescent="0.3">
      <c r="A7" s="32"/>
      <c r="B7" s="138"/>
      <c r="C7" s="139"/>
      <c r="D7" s="140"/>
      <c r="E7" s="141"/>
      <c r="F7" s="140"/>
      <c r="G7" s="141"/>
      <c r="H7" s="44"/>
      <c r="I7" s="44"/>
      <c r="J7" s="44"/>
      <c r="K7" s="44"/>
      <c r="L7" s="44"/>
      <c r="M7" s="44"/>
      <c r="N7" s="44"/>
      <c r="O7" s="78"/>
      <c r="P7" s="140"/>
      <c r="Q7" s="141"/>
      <c r="R7" s="44"/>
      <c r="S7" s="44"/>
      <c r="T7" s="44"/>
      <c r="U7" s="44"/>
      <c r="V7" s="44"/>
      <c r="W7" s="44"/>
      <c r="X7" s="78"/>
      <c r="Y7" s="140"/>
      <c r="Z7" s="141"/>
      <c r="AA7" s="77"/>
      <c r="AB7" s="44"/>
      <c r="AC7" s="44"/>
      <c r="AD7" s="44"/>
      <c r="AE7" s="44"/>
      <c r="AF7" s="44"/>
      <c r="AG7" s="78"/>
      <c r="AH7" s="83"/>
      <c r="AI7" s="84"/>
      <c r="AJ7" s="84"/>
      <c r="AK7" s="84"/>
      <c r="AL7" s="84"/>
      <c r="AM7" s="84"/>
      <c r="AN7" s="85"/>
      <c r="AO7" s="83"/>
      <c r="AP7" s="84"/>
      <c r="AQ7" s="84"/>
      <c r="AR7" s="84"/>
      <c r="AS7" s="84"/>
      <c r="AT7" s="84"/>
      <c r="AU7" s="85"/>
    </row>
    <row r="8" spans="1:47" x14ac:dyDescent="0.3">
      <c r="A8" s="32">
        <v>0</v>
      </c>
      <c r="B8" s="129">
        <v>27164.45</v>
      </c>
      <c r="C8" s="130"/>
      <c r="D8" s="129">
        <f t="shared" ref="D8:D35" si="0">B8*$O$2</f>
        <v>36560.633255000001</v>
      </c>
      <c r="E8" s="131">
        <f t="shared" ref="E8:E35" si="1">D8/40.3399</f>
        <v>906.31442455236629</v>
      </c>
      <c r="F8" s="129">
        <f t="shared" ref="F8:F35" si="2">B8/12*$O$2</f>
        <v>3046.7194379166672</v>
      </c>
      <c r="G8" s="131">
        <f t="shared" ref="G8:G35" si="3">F8/40.3399</f>
        <v>75.526202046030534</v>
      </c>
      <c r="H8" s="45">
        <f>'L4'!$H$10</f>
        <v>1707.89</v>
      </c>
      <c r="I8" s="45">
        <f>GEW!$E$12+($F8-GEW!$E$12)*SUM(Fasering!$D$5)</f>
        <v>1821.9627753333334</v>
      </c>
      <c r="J8" s="45">
        <f>GEW!$E$12+($F8-GEW!$E$12)*SUM(Fasering!$D$5:$D$6)</f>
        <v>2138.6403804595375</v>
      </c>
      <c r="K8" s="45">
        <f>GEW!$E$12+($F8-GEW!$E$12)*SUM(Fasering!$D$5:$D$7)</f>
        <v>2320.3378835813328</v>
      </c>
      <c r="L8" s="45">
        <f>GEW!$E$12+($F8-GEW!$E$12)*SUM(Fasering!$D$5:$D$8)</f>
        <v>2502.0353867031276</v>
      </c>
      <c r="M8" s="45">
        <f>GEW!$E$12+($F8-GEW!$E$12)*SUM(Fasering!$D$5:$D$9)</f>
        <v>2683.7328898249229</v>
      </c>
      <c r="N8" s="45">
        <f>GEW!$E$12+($F8-GEW!$E$12)*SUM(Fasering!$D$5:$D$10)</f>
        <v>2865.0219347948723</v>
      </c>
      <c r="O8" s="75">
        <f>GEW!$E$12+($F8-GEW!$E$12)*SUM(Fasering!$D$5:$D$11)</f>
        <v>3046.7194379166672</v>
      </c>
      <c r="P8" s="129">
        <f t="shared" ref="P8:P35" si="4">((B8&lt;19968.2)*913.03+(B8&gt;19968.2)*(B8&lt;20424.71)*(20424.71-B8+456.51)+(B8&gt;20424.71)*(B8&lt;22659.62)*456.51+(B8&gt;22659.62)*(B8&lt;23116.13)*(23116.13-B8))/12*$O$2</f>
        <v>0</v>
      </c>
      <c r="Q8" s="131">
        <f t="shared" ref="Q8:Q35" si="5">P8/40.3399</f>
        <v>0</v>
      </c>
      <c r="R8" s="45">
        <f>$P8*SUM(Fasering!$D$5)</f>
        <v>0</v>
      </c>
      <c r="S8" s="45">
        <f>$P8*SUM(Fasering!$D$5:$D$6)</f>
        <v>0</v>
      </c>
      <c r="T8" s="45">
        <f>$P8*SUM(Fasering!$D$5:$D$7)</f>
        <v>0</v>
      </c>
      <c r="U8" s="45">
        <f>$P8*SUM(Fasering!$D$5:$D$8)</f>
        <v>0</v>
      </c>
      <c r="V8" s="45">
        <f>$P8*SUM(Fasering!$D$5:$D$9)</f>
        <v>0</v>
      </c>
      <c r="W8" s="45">
        <f>$P8*SUM(Fasering!$D$5:$D$10)</f>
        <v>0</v>
      </c>
      <c r="X8" s="75">
        <f>$P8*SUM(Fasering!$D$5:$D$11)</f>
        <v>0</v>
      </c>
      <c r="Y8" s="129">
        <f t="shared" ref="Y8:Y35" si="6">((B8&lt;19968.2)*456.51+(B8&gt;19968.2)*(B8&lt;20196.46)*(20196.46-B8+228.26)+(B8&gt;20196.46)*(B8&lt;22659.62)*228.26+(B8&gt;22659.62)*(B8&lt;22887.88)*(22887.88-B8))/12*$O$2</f>
        <v>0</v>
      </c>
      <c r="Z8" s="131">
        <f t="shared" ref="Z8:Z35" si="7">Y8/40.3399</f>
        <v>0</v>
      </c>
      <c r="AA8" s="74">
        <f>$Y8*SUM(Fasering!$D$5)</f>
        <v>0</v>
      </c>
      <c r="AB8" s="45">
        <f>$Y8*SUM(Fasering!$D$5:$D$6)</f>
        <v>0</v>
      </c>
      <c r="AC8" s="45">
        <f>$Y8*SUM(Fasering!$D$5:$D$7)</f>
        <v>0</v>
      </c>
      <c r="AD8" s="45">
        <f>$Y8*SUM(Fasering!$D$5:$D$8)</f>
        <v>0</v>
      </c>
      <c r="AE8" s="45">
        <f>$Y8*SUM(Fasering!$D$5:$D$9)</f>
        <v>0</v>
      </c>
      <c r="AF8" s="45">
        <f>$Y8*SUM(Fasering!$D$5:$D$10)</f>
        <v>0</v>
      </c>
      <c r="AG8" s="75">
        <f>$Y8*SUM(Fasering!$D$5:$D$11)</f>
        <v>0</v>
      </c>
      <c r="AH8" s="5">
        <f>($AK$2+(I8+R8)*12*7.57%)*SUM(Fasering!$D$5)</f>
        <v>0</v>
      </c>
      <c r="AI8" s="9">
        <f>($AK$2+(J8+S8)*12*7.57%)*SUM(Fasering!$D$5:$D$6)</f>
        <v>537.32144773783511</v>
      </c>
      <c r="AJ8" s="9">
        <f>($AK$2+(K8+T8)*12*7.57%)*SUM(Fasering!$D$5:$D$7)</f>
        <v>912.77934378802445</v>
      </c>
      <c r="AK8" s="9">
        <f>($AK$2+(L8+U8)*12*7.57%)*SUM(Fasering!$D$5:$D$8)</f>
        <v>1337.2100729682663</v>
      </c>
      <c r="AL8" s="9">
        <f>($AK$2+(M8+V8)*12*7.57%)*SUM(Fasering!$D$5:$D$9)</f>
        <v>1810.6136352785618</v>
      </c>
      <c r="AM8" s="9">
        <f>($AK$2+(N8+W8)*12*7.57%)*SUM(Fasering!$D$5:$D$10)</f>
        <v>2331.7608003454611</v>
      </c>
      <c r="AN8" s="86">
        <f>($AK$2+(O8+X8)*12*7.57%)*SUM(Fasering!$D$5:$D$11)</f>
        <v>2902.999937403501</v>
      </c>
      <c r="AO8" s="5">
        <f>($AK$2+(I8+AA8)*12*7.57%)*SUM(Fasering!$D$5)</f>
        <v>0</v>
      </c>
      <c r="AP8" s="9">
        <f>($AK$2+(J8+AB8)*12*7.57%)*SUM(Fasering!$D$5:$D$6)</f>
        <v>537.32144773783511</v>
      </c>
      <c r="AQ8" s="9">
        <f>($AK$2+(K8+AC8)*12*7.57%)*SUM(Fasering!$D$5:$D$7)</f>
        <v>912.77934378802445</v>
      </c>
      <c r="AR8" s="9">
        <f>($AK$2+(L8+AD8)*12*7.57%)*SUM(Fasering!$D$5:$D$8)</f>
        <v>1337.2100729682663</v>
      </c>
      <c r="AS8" s="9">
        <f>($AK$2+(M8+AE8)*12*7.57%)*SUM(Fasering!$D$5:$D$9)</f>
        <v>1810.6136352785618</v>
      </c>
      <c r="AT8" s="9">
        <f>($AK$2+(N8+AF8)*12*7.57%)*SUM(Fasering!$D$5:$D$10)</f>
        <v>2331.7608003454611</v>
      </c>
      <c r="AU8" s="86">
        <f>($AK$2+(O8+AG8)*12*7.57%)*SUM(Fasering!$D$5:$D$11)</f>
        <v>2902.999937403501</v>
      </c>
    </row>
    <row r="9" spans="1:47" x14ac:dyDescent="0.3">
      <c r="A9" s="32">
        <f t="shared" ref="A9:A35" si="8">+A8+1</f>
        <v>1</v>
      </c>
      <c r="B9" s="129">
        <v>27948.04</v>
      </c>
      <c r="C9" s="130"/>
      <c r="D9" s="129">
        <f t="shared" si="0"/>
        <v>37615.267036000005</v>
      </c>
      <c r="E9" s="131">
        <f t="shared" si="1"/>
        <v>932.45811308406826</v>
      </c>
      <c r="F9" s="129">
        <f t="shared" si="2"/>
        <v>3134.605586333334</v>
      </c>
      <c r="G9" s="131">
        <f t="shared" si="3"/>
        <v>77.704842757005693</v>
      </c>
      <c r="H9" s="45">
        <f>'L4'!$H$10</f>
        <v>1707.89</v>
      </c>
      <c r="I9" s="45">
        <f>GEW!$E$12+($F9-GEW!$E$12)*SUM(Fasering!$D$5)</f>
        <v>1821.9627753333334</v>
      </c>
      <c r="J9" s="45">
        <f>GEW!$E$12+($F9-GEW!$E$12)*SUM(Fasering!$D$5:$D$6)</f>
        <v>2161.3645475162425</v>
      </c>
      <c r="K9" s="45">
        <f>GEW!$E$12+($F9-GEW!$E$12)*SUM(Fasering!$D$5:$D$7)</f>
        <v>2356.1003089420324</v>
      </c>
      <c r="L9" s="45">
        <f>GEW!$E$12+($F9-GEW!$E$12)*SUM(Fasering!$D$5:$D$8)</f>
        <v>2550.8360703678218</v>
      </c>
      <c r="M9" s="45">
        <f>GEW!$E$12+($F9-GEW!$E$12)*SUM(Fasering!$D$5:$D$9)</f>
        <v>2745.5718317936116</v>
      </c>
      <c r="N9" s="45">
        <f>GEW!$E$12+($F9-GEW!$E$12)*SUM(Fasering!$D$5:$D$10)</f>
        <v>2939.8698249075442</v>
      </c>
      <c r="O9" s="75">
        <f>GEW!$E$12+($F9-GEW!$E$12)*SUM(Fasering!$D$5:$D$11)</f>
        <v>3134.605586333334</v>
      </c>
      <c r="P9" s="129">
        <f t="shared" si="4"/>
        <v>0</v>
      </c>
      <c r="Q9" s="131">
        <f t="shared" si="5"/>
        <v>0</v>
      </c>
      <c r="R9" s="45">
        <f>$P9*SUM(Fasering!$D$5)</f>
        <v>0</v>
      </c>
      <c r="S9" s="45">
        <f>$P9*SUM(Fasering!$D$5:$D$6)</f>
        <v>0</v>
      </c>
      <c r="T9" s="45">
        <f>$P9*SUM(Fasering!$D$5:$D$7)</f>
        <v>0</v>
      </c>
      <c r="U9" s="45">
        <f>$P9*SUM(Fasering!$D$5:$D$8)</f>
        <v>0</v>
      </c>
      <c r="V9" s="45">
        <f>$P9*SUM(Fasering!$D$5:$D$9)</f>
        <v>0</v>
      </c>
      <c r="W9" s="45">
        <f>$P9*SUM(Fasering!$D$5:$D$10)</f>
        <v>0</v>
      </c>
      <c r="X9" s="75">
        <f>$P9*SUM(Fasering!$D$5:$D$11)</f>
        <v>0</v>
      </c>
      <c r="Y9" s="129">
        <f t="shared" si="6"/>
        <v>0</v>
      </c>
      <c r="Z9" s="131">
        <f t="shared" si="7"/>
        <v>0</v>
      </c>
      <c r="AA9" s="74">
        <f>$Y9*SUM(Fasering!$D$5)</f>
        <v>0</v>
      </c>
      <c r="AB9" s="45">
        <f>$Y9*SUM(Fasering!$D$5:$D$6)</f>
        <v>0</v>
      </c>
      <c r="AC9" s="45">
        <f>$Y9*SUM(Fasering!$D$5:$D$7)</f>
        <v>0</v>
      </c>
      <c r="AD9" s="45">
        <f>$Y9*SUM(Fasering!$D$5:$D$8)</f>
        <v>0</v>
      </c>
      <c r="AE9" s="45">
        <f>$Y9*SUM(Fasering!$D$5:$D$9)</f>
        <v>0</v>
      </c>
      <c r="AF9" s="45">
        <f>$Y9*SUM(Fasering!$D$5:$D$10)</f>
        <v>0</v>
      </c>
      <c r="AG9" s="75">
        <f>$Y9*SUM(Fasering!$D$5:$D$11)</f>
        <v>0</v>
      </c>
      <c r="AH9" s="5">
        <f>($AK$2+(I9+R9)*12*7.57%)*SUM(Fasering!$D$5)</f>
        <v>0</v>
      </c>
      <c r="AI9" s="9">
        <f>($AK$2+(J9+S9)*12*7.57%)*SUM(Fasering!$D$5:$D$6)</f>
        <v>542.65888324143395</v>
      </c>
      <c r="AJ9" s="9">
        <f>($AK$2+(K9+T9)*12*7.57%)*SUM(Fasering!$D$5:$D$7)</f>
        <v>925.99870964727324</v>
      </c>
      <c r="AK9" s="9">
        <f>($AK$2+(L9+U9)*12*7.57%)*SUM(Fasering!$D$5:$D$8)</f>
        <v>1361.8255641349806</v>
      </c>
      <c r="AL9" s="9">
        <f>($AK$2+(M9+V9)*12*7.57%)*SUM(Fasering!$D$5:$D$9)</f>
        <v>1850.1394467045566</v>
      </c>
      <c r="AM9" s="9">
        <f>($AK$2+(N9+W9)*12*7.57%)*SUM(Fasering!$D$5:$D$10)</f>
        <v>2389.6657673563714</v>
      </c>
      <c r="AN9" s="86">
        <f>($AK$2+(O9+X9)*12*7.57%)*SUM(Fasering!$D$5:$D$11)</f>
        <v>2982.8357146252006</v>
      </c>
      <c r="AO9" s="5">
        <f>($AK$2+(I9+AA9)*12*7.57%)*SUM(Fasering!$D$5)</f>
        <v>0</v>
      </c>
      <c r="AP9" s="9">
        <f>($AK$2+(J9+AB9)*12*7.57%)*SUM(Fasering!$D$5:$D$6)</f>
        <v>542.65888324143395</v>
      </c>
      <c r="AQ9" s="9">
        <f>($AK$2+(K9+AC9)*12*7.57%)*SUM(Fasering!$D$5:$D$7)</f>
        <v>925.99870964727324</v>
      </c>
      <c r="AR9" s="9">
        <f>($AK$2+(L9+AD9)*12*7.57%)*SUM(Fasering!$D$5:$D$8)</f>
        <v>1361.8255641349806</v>
      </c>
      <c r="AS9" s="9">
        <f>($AK$2+(M9+AE9)*12*7.57%)*SUM(Fasering!$D$5:$D$9)</f>
        <v>1850.1394467045566</v>
      </c>
      <c r="AT9" s="9">
        <f>($AK$2+(N9+AF9)*12*7.57%)*SUM(Fasering!$D$5:$D$10)</f>
        <v>2389.6657673563714</v>
      </c>
      <c r="AU9" s="86">
        <f>($AK$2+(O9+AG9)*12*7.57%)*SUM(Fasering!$D$5:$D$11)</f>
        <v>2982.8357146252006</v>
      </c>
    </row>
    <row r="10" spans="1:47" x14ac:dyDescent="0.3">
      <c r="A10" s="32">
        <f t="shared" si="8"/>
        <v>2</v>
      </c>
      <c r="B10" s="129">
        <v>28764.29</v>
      </c>
      <c r="C10" s="130"/>
      <c r="D10" s="129">
        <f t="shared" si="0"/>
        <v>38713.857911000006</v>
      </c>
      <c r="E10" s="131">
        <f t="shared" si="1"/>
        <v>959.69146951281505</v>
      </c>
      <c r="F10" s="129">
        <f t="shared" si="2"/>
        <v>3226.1548259166666</v>
      </c>
      <c r="G10" s="131">
        <f t="shared" si="3"/>
        <v>79.974289126067902</v>
      </c>
      <c r="H10" s="45">
        <f>'L4'!$H$10</f>
        <v>1707.89</v>
      </c>
      <c r="I10" s="45">
        <f>GEW!$E$12+($F10-GEW!$E$12)*SUM(Fasering!$D$5)</f>
        <v>1821.9627753333334</v>
      </c>
      <c r="J10" s="45">
        <f>GEW!$E$12+($F10-GEW!$E$12)*SUM(Fasering!$D$5:$D$6)</f>
        <v>2185.0358569510686</v>
      </c>
      <c r="K10" s="45">
        <f>GEW!$E$12+($F10-GEW!$E$12)*SUM(Fasering!$D$5:$D$7)</f>
        <v>2393.3533107678222</v>
      </c>
      <c r="L10" s="45">
        <f>GEW!$E$12+($F10-GEW!$E$12)*SUM(Fasering!$D$5:$D$8)</f>
        <v>2601.6707645845759</v>
      </c>
      <c r="M10" s="45">
        <f>GEW!$E$12+($F10-GEW!$E$12)*SUM(Fasering!$D$5:$D$9)</f>
        <v>2809.98821840133</v>
      </c>
      <c r="N10" s="45">
        <f>GEW!$E$12+($F10-GEW!$E$12)*SUM(Fasering!$D$5:$D$10)</f>
        <v>3017.837372099913</v>
      </c>
      <c r="O10" s="75">
        <f>GEW!$E$12+($F10-GEW!$E$12)*SUM(Fasering!$D$5:$D$11)</f>
        <v>3226.1548259166666</v>
      </c>
      <c r="P10" s="129">
        <f t="shared" si="4"/>
        <v>0</v>
      </c>
      <c r="Q10" s="131">
        <f t="shared" si="5"/>
        <v>0</v>
      </c>
      <c r="R10" s="45">
        <f>$P10*SUM(Fasering!$D$5)</f>
        <v>0</v>
      </c>
      <c r="S10" s="45">
        <f>$P10*SUM(Fasering!$D$5:$D$6)</f>
        <v>0</v>
      </c>
      <c r="T10" s="45">
        <f>$P10*SUM(Fasering!$D$5:$D$7)</f>
        <v>0</v>
      </c>
      <c r="U10" s="45">
        <f>$P10*SUM(Fasering!$D$5:$D$8)</f>
        <v>0</v>
      </c>
      <c r="V10" s="45">
        <f>$P10*SUM(Fasering!$D$5:$D$9)</f>
        <v>0</v>
      </c>
      <c r="W10" s="45">
        <f>$P10*SUM(Fasering!$D$5:$D$10)</f>
        <v>0</v>
      </c>
      <c r="X10" s="75">
        <f>$P10*SUM(Fasering!$D$5:$D$11)</f>
        <v>0</v>
      </c>
      <c r="Y10" s="129">
        <f t="shared" si="6"/>
        <v>0</v>
      </c>
      <c r="Z10" s="131">
        <f t="shared" si="7"/>
        <v>0</v>
      </c>
      <c r="AA10" s="74">
        <f>$Y10*SUM(Fasering!$D$5)</f>
        <v>0</v>
      </c>
      <c r="AB10" s="45">
        <f>$Y10*SUM(Fasering!$D$5:$D$6)</f>
        <v>0</v>
      </c>
      <c r="AC10" s="45">
        <f>$Y10*SUM(Fasering!$D$5:$D$7)</f>
        <v>0</v>
      </c>
      <c r="AD10" s="45">
        <f>$Y10*SUM(Fasering!$D$5:$D$8)</f>
        <v>0</v>
      </c>
      <c r="AE10" s="45">
        <f>$Y10*SUM(Fasering!$D$5:$D$9)</f>
        <v>0</v>
      </c>
      <c r="AF10" s="45">
        <f>$Y10*SUM(Fasering!$D$5:$D$10)</f>
        <v>0</v>
      </c>
      <c r="AG10" s="75">
        <f>$Y10*SUM(Fasering!$D$5:$D$11)</f>
        <v>0</v>
      </c>
      <c r="AH10" s="5">
        <f>($AK$2+(I10+R10)*12*7.57%)*SUM(Fasering!$D$5)</f>
        <v>0</v>
      </c>
      <c r="AI10" s="9">
        <f>($AK$2+(J10+S10)*12*7.57%)*SUM(Fasering!$D$5:$D$6)</f>
        <v>548.2187828443034</v>
      </c>
      <c r="AJ10" s="9">
        <f>($AK$2+(K10+T10)*12*7.57%)*SUM(Fasering!$D$5:$D$7)</f>
        <v>939.76905814918337</v>
      </c>
      <c r="AK10" s="9">
        <f>($AK$2+(L10+U10)*12*7.57%)*SUM(Fasering!$D$5:$D$8)</f>
        <v>1387.4670279934146</v>
      </c>
      <c r="AL10" s="9">
        <f>($AK$2+(M10+V10)*12*7.57%)*SUM(Fasering!$D$5:$D$9)</f>
        <v>1891.3126923769978</v>
      </c>
      <c r="AM10" s="9">
        <f>($AK$2+(N10+W10)*12*7.57%)*SUM(Fasering!$D$5:$D$10)</f>
        <v>2449.9842110867089</v>
      </c>
      <c r="AN10" s="86">
        <f>($AK$2+(O10+X10)*12*7.57%)*SUM(Fasering!$D$5:$D$11)</f>
        <v>3065.9990438627001</v>
      </c>
      <c r="AO10" s="5">
        <f>($AK$2+(I10+AA10)*12*7.57%)*SUM(Fasering!$D$5)</f>
        <v>0</v>
      </c>
      <c r="AP10" s="9">
        <f>($AK$2+(J10+AB10)*12*7.57%)*SUM(Fasering!$D$5:$D$6)</f>
        <v>548.2187828443034</v>
      </c>
      <c r="AQ10" s="9">
        <f>($AK$2+(K10+AC10)*12*7.57%)*SUM(Fasering!$D$5:$D$7)</f>
        <v>939.76905814918337</v>
      </c>
      <c r="AR10" s="9">
        <f>($AK$2+(L10+AD10)*12*7.57%)*SUM(Fasering!$D$5:$D$8)</f>
        <v>1387.4670279934146</v>
      </c>
      <c r="AS10" s="9">
        <f>($AK$2+(M10+AE10)*12*7.57%)*SUM(Fasering!$D$5:$D$9)</f>
        <v>1891.3126923769978</v>
      </c>
      <c r="AT10" s="9">
        <f>($AK$2+(N10+AF10)*12*7.57%)*SUM(Fasering!$D$5:$D$10)</f>
        <v>2449.9842110867089</v>
      </c>
      <c r="AU10" s="86">
        <f>($AK$2+(O10+AG10)*12*7.57%)*SUM(Fasering!$D$5:$D$11)</f>
        <v>3065.9990438627001</v>
      </c>
    </row>
    <row r="11" spans="1:47" x14ac:dyDescent="0.3">
      <c r="A11" s="32">
        <f t="shared" si="8"/>
        <v>3</v>
      </c>
      <c r="B11" s="129">
        <v>29580.51</v>
      </c>
      <c r="C11" s="130"/>
      <c r="D11" s="129">
        <f t="shared" si="0"/>
        <v>39812.408409000003</v>
      </c>
      <c r="E11" s="131">
        <f t="shared" si="1"/>
        <v>986.92382502187672</v>
      </c>
      <c r="F11" s="129">
        <f t="shared" si="2"/>
        <v>3317.7007007500001</v>
      </c>
      <c r="G11" s="131">
        <f t="shared" si="3"/>
        <v>82.243652085156384</v>
      </c>
      <c r="H11" s="45">
        <f>'L4'!$H$10</f>
        <v>1707.89</v>
      </c>
      <c r="I11" s="45">
        <f>GEW!$E$12+($F11-GEW!$E$12)*SUM(Fasering!$D$5)</f>
        <v>1821.9627753333334</v>
      </c>
      <c r="J11" s="45">
        <f>GEW!$E$12+($F11-GEW!$E$12)*SUM(Fasering!$D$5:$D$6)</f>
        <v>2208.7062963837102</v>
      </c>
      <c r="K11" s="45">
        <f>GEW!$E$12+($F11-GEW!$E$12)*SUM(Fasering!$D$5:$D$7)</f>
        <v>2430.6049434174352</v>
      </c>
      <c r="L11" s="45">
        <f>GEW!$E$12+($F11-GEW!$E$12)*SUM(Fasering!$D$5:$D$8)</f>
        <v>2652.5035904511601</v>
      </c>
      <c r="M11" s="45">
        <f>GEW!$E$12+($F11-GEW!$E$12)*SUM(Fasering!$D$5:$D$9)</f>
        <v>2874.4022374848855</v>
      </c>
      <c r="N11" s="45">
        <f>GEW!$E$12+($F11-GEW!$E$12)*SUM(Fasering!$D$5:$D$10)</f>
        <v>3095.8020537162752</v>
      </c>
      <c r="O11" s="75">
        <f>GEW!$E$12+($F11-GEW!$E$12)*SUM(Fasering!$D$5:$D$11)</f>
        <v>3317.7007007500001</v>
      </c>
      <c r="P11" s="129">
        <f t="shared" si="4"/>
        <v>0</v>
      </c>
      <c r="Q11" s="131">
        <f t="shared" si="5"/>
        <v>0</v>
      </c>
      <c r="R11" s="45">
        <f>$P11*SUM(Fasering!$D$5)</f>
        <v>0</v>
      </c>
      <c r="S11" s="45">
        <f>$P11*SUM(Fasering!$D$5:$D$6)</f>
        <v>0</v>
      </c>
      <c r="T11" s="45">
        <f>$P11*SUM(Fasering!$D$5:$D$7)</f>
        <v>0</v>
      </c>
      <c r="U11" s="45">
        <f>$P11*SUM(Fasering!$D$5:$D$8)</f>
        <v>0</v>
      </c>
      <c r="V11" s="45">
        <f>$P11*SUM(Fasering!$D$5:$D$9)</f>
        <v>0</v>
      </c>
      <c r="W11" s="45">
        <f>$P11*SUM(Fasering!$D$5:$D$10)</f>
        <v>0</v>
      </c>
      <c r="X11" s="75">
        <f>$P11*SUM(Fasering!$D$5:$D$11)</f>
        <v>0</v>
      </c>
      <c r="Y11" s="129">
        <f t="shared" si="6"/>
        <v>0</v>
      </c>
      <c r="Z11" s="131">
        <f t="shared" si="7"/>
        <v>0</v>
      </c>
      <c r="AA11" s="74">
        <f>$Y11*SUM(Fasering!$D$5)</f>
        <v>0</v>
      </c>
      <c r="AB11" s="45">
        <f>$Y11*SUM(Fasering!$D$5:$D$6)</f>
        <v>0</v>
      </c>
      <c r="AC11" s="45">
        <f>$Y11*SUM(Fasering!$D$5:$D$7)</f>
        <v>0</v>
      </c>
      <c r="AD11" s="45">
        <f>$Y11*SUM(Fasering!$D$5:$D$8)</f>
        <v>0</v>
      </c>
      <c r="AE11" s="45">
        <f>$Y11*SUM(Fasering!$D$5:$D$9)</f>
        <v>0</v>
      </c>
      <c r="AF11" s="45">
        <f>$Y11*SUM(Fasering!$D$5:$D$10)</f>
        <v>0</v>
      </c>
      <c r="AG11" s="75">
        <f>$Y11*SUM(Fasering!$D$5:$D$11)</f>
        <v>0</v>
      </c>
      <c r="AH11" s="5">
        <f>($AK$2+(I11+R11)*12*7.57%)*SUM(Fasering!$D$5)</f>
        <v>0</v>
      </c>
      <c r="AI11" s="9">
        <f>($AK$2+(J11+S11)*12*7.57%)*SUM(Fasering!$D$5:$D$6)</f>
        <v>553.77847810170499</v>
      </c>
      <c r="AJ11" s="9">
        <f>($AK$2+(K11+T11)*12*7.57%)*SUM(Fasering!$D$5:$D$7)</f>
        <v>953.53890054333851</v>
      </c>
      <c r="AK11" s="9">
        <f>($AK$2+(L11+U11)*12*7.57%)*SUM(Fasering!$D$5:$D$8)</f>
        <v>1413.1075494397007</v>
      </c>
      <c r="AL11" s="9">
        <f>($AK$2+(M11+V11)*12*7.57%)*SUM(Fasering!$D$5:$D$9)</f>
        <v>1932.4844247907922</v>
      </c>
      <c r="AM11" s="9">
        <f>($AK$2+(N11+W11)*12*7.57%)*SUM(Fasering!$D$5:$D$10)</f>
        <v>2510.3004379064046</v>
      </c>
      <c r="AN11" s="86">
        <f>($AK$2+(O11+X11)*12*7.57%)*SUM(Fasering!$D$5:$D$11)</f>
        <v>3149.1593165613003</v>
      </c>
      <c r="AO11" s="5">
        <f>($AK$2+(I11+AA11)*12*7.57%)*SUM(Fasering!$D$5)</f>
        <v>0</v>
      </c>
      <c r="AP11" s="9">
        <f>($AK$2+(J11+AB11)*12*7.57%)*SUM(Fasering!$D$5:$D$6)</f>
        <v>553.77847810170499</v>
      </c>
      <c r="AQ11" s="9">
        <f>($AK$2+(K11+AC11)*12*7.57%)*SUM(Fasering!$D$5:$D$7)</f>
        <v>953.53890054333851</v>
      </c>
      <c r="AR11" s="9">
        <f>($AK$2+(L11+AD11)*12*7.57%)*SUM(Fasering!$D$5:$D$8)</f>
        <v>1413.1075494397007</v>
      </c>
      <c r="AS11" s="9">
        <f>($AK$2+(M11+AE11)*12*7.57%)*SUM(Fasering!$D$5:$D$9)</f>
        <v>1932.4844247907922</v>
      </c>
      <c r="AT11" s="9">
        <f>($AK$2+(N11+AF11)*12*7.57%)*SUM(Fasering!$D$5:$D$10)</f>
        <v>2510.3004379064046</v>
      </c>
      <c r="AU11" s="86">
        <f>($AK$2+(O11+AG11)*12*7.57%)*SUM(Fasering!$D$5:$D$11)</f>
        <v>3149.1593165613003</v>
      </c>
    </row>
    <row r="12" spans="1:47" x14ac:dyDescent="0.3">
      <c r="A12" s="32">
        <f t="shared" si="8"/>
        <v>4</v>
      </c>
      <c r="B12" s="129">
        <v>30560.01</v>
      </c>
      <c r="C12" s="130"/>
      <c r="D12" s="129">
        <f t="shared" si="0"/>
        <v>41130.717459</v>
      </c>
      <c r="E12" s="131">
        <f t="shared" si="1"/>
        <v>1019.6038527363727</v>
      </c>
      <c r="F12" s="129">
        <f t="shared" si="2"/>
        <v>3427.5597882500001</v>
      </c>
      <c r="G12" s="131">
        <f t="shared" si="3"/>
        <v>84.966987728031057</v>
      </c>
      <c r="H12" s="45">
        <f>'L4'!$H$10</f>
        <v>1707.89</v>
      </c>
      <c r="I12" s="45">
        <f>GEW!$E$12+($F12-GEW!$E$12)*SUM(Fasering!$D$5)</f>
        <v>1821.9627753333334</v>
      </c>
      <c r="J12" s="45">
        <f>GEW!$E$12+($F12-GEW!$E$12)*SUM(Fasering!$D$5:$D$6)</f>
        <v>2237.1118677055015</v>
      </c>
      <c r="K12" s="45">
        <f>GEW!$E$12+($F12-GEW!$E$12)*SUM(Fasering!$D$5:$D$7)</f>
        <v>2475.3085456083836</v>
      </c>
      <c r="L12" s="45">
        <f>GEW!$E$12+($F12-GEW!$E$12)*SUM(Fasering!$D$5:$D$8)</f>
        <v>2713.5052235112653</v>
      </c>
      <c r="M12" s="45">
        <f>GEW!$E$12+($F12-GEW!$E$12)*SUM(Fasering!$D$5:$D$9)</f>
        <v>2951.7019014141479</v>
      </c>
      <c r="N12" s="45">
        <f>GEW!$E$12+($F12-GEW!$E$12)*SUM(Fasering!$D$5:$D$10)</f>
        <v>3189.363110347118</v>
      </c>
      <c r="O12" s="75">
        <f>GEW!$E$12+($F12-GEW!$E$12)*SUM(Fasering!$D$5:$D$11)</f>
        <v>3427.5597882500001</v>
      </c>
      <c r="P12" s="129">
        <f t="shared" si="4"/>
        <v>0</v>
      </c>
      <c r="Q12" s="131">
        <f t="shared" si="5"/>
        <v>0</v>
      </c>
      <c r="R12" s="45">
        <f>$P12*SUM(Fasering!$D$5)</f>
        <v>0</v>
      </c>
      <c r="S12" s="45">
        <f>$P12*SUM(Fasering!$D$5:$D$6)</f>
        <v>0</v>
      </c>
      <c r="T12" s="45">
        <f>$P12*SUM(Fasering!$D$5:$D$7)</f>
        <v>0</v>
      </c>
      <c r="U12" s="45">
        <f>$P12*SUM(Fasering!$D$5:$D$8)</f>
        <v>0</v>
      </c>
      <c r="V12" s="45">
        <f>$P12*SUM(Fasering!$D$5:$D$9)</f>
        <v>0</v>
      </c>
      <c r="W12" s="45">
        <f>$P12*SUM(Fasering!$D$5:$D$10)</f>
        <v>0</v>
      </c>
      <c r="X12" s="75">
        <f>$P12*SUM(Fasering!$D$5:$D$11)</f>
        <v>0</v>
      </c>
      <c r="Y12" s="129">
        <f t="shared" si="6"/>
        <v>0</v>
      </c>
      <c r="Z12" s="131">
        <f t="shared" si="7"/>
        <v>0</v>
      </c>
      <c r="AA12" s="74">
        <f>$Y12*SUM(Fasering!$D$5)</f>
        <v>0</v>
      </c>
      <c r="AB12" s="45">
        <f>$Y12*SUM(Fasering!$D$5:$D$6)</f>
        <v>0</v>
      </c>
      <c r="AC12" s="45">
        <f>$Y12*SUM(Fasering!$D$5:$D$7)</f>
        <v>0</v>
      </c>
      <c r="AD12" s="45">
        <f>$Y12*SUM(Fasering!$D$5:$D$8)</f>
        <v>0</v>
      </c>
      <c r="AE12" s="45">
        <f>$Y12*SUM(Fasering!$D$5:$D$9)</f>
        <v>0</v>
      </c>
      <c r="AF12" s="45">
        <f>$Y12*SUM(Fasering!$D$5:$D$10)</f>
        <v>0</v>
      </c>
      <c r="AG12" s="75">
        <f>$Y12*SUM(Fasering!$D$5:$D$11)</f>
        <v>0</v>
      </c>
      <c r="AH12" s="5">
        <f>($AK$2+(I12+R12)*12*7.57%)*SUM(Fasering!$D$5)</f>
        <v>0</v>
      </c>
      <c r="AI12" s="9">
        <f>($AK$2+(J12+S12)*12*7.57%)*SUM(Fasering!$D$5:$D$6)</f>
        <v>560.45035762514829</v>
      </c>
      <c r="AJ12" s="9">
        <f>($AK$2+(K12+T12)*12*7.57%)*SUM(Fasering!$D$5:$D$7)</f>
        <v>970.06331874563068</v>
      </c>
      <c r="AK12" s="9">
        <f>($AK$2+(L12+U12)*12*7.57%)*SUM(Fasering!$D$5:$D$8)</f>
        <v>1443.8773060698215</v>
      </c>
      <c r="AL12" s="9">
        <f>($AK$2+(M12+V12)*12*7.57%)*SUM(Fasering!$D$5:$D$9)</f>
        <v>1981.8923195977218</v>
      </c>
      <c r="AM12" s="9">
        <f>($AK$2+(N12+W12)*12*7.57%)*SUM(Fasering!$D$5:$D$10)</f>
        <v>2582.6825703828099</v>
      </c>
      <c r="AN12" s="86">
        <f>($AK$2+(O12+X12)*12*7.57%)*SUM(Fasering!$D$5:$D$11)</f>
        <v>3248.9553116463003</v>
      </c>
      <c r="AO12" s="5">
        <f>($AK$2+(I12+AA12)*12*7.57%)*SUM(Fasering!$D$5)</f>
        <v>0</v>
      </c>
      <c r="AP12" s="9">
        <f>($AK$2+(J12+AB12)*12*7.57%)*SUM(Fasering!$D$5:$D$6)</f>
        <v>560.45035762514829</v>
      </c>
      <c r="AQ12" s="9">
        <f>($AK$2+(K12+AC12)*12*7.57%)*SUM(Fasering!$D$5:$D$7)</f>
        <v>970.06331874563068</v>
      </c>
      <c r="AR12" s="9">
        <f>($AK$2+(L12+AD12)*12*7.57%)*SUM(Fasering!$D$5:$D$8)</f>
        <v>1443.8773060698215</v>
      </c>
      <c r="AS12" s="9">
        <f>($AK$2+(M12+AE12)*12*7.57%)*SUM(Fasering!$D$5:$D$9)</f>
        <v>1981.8923195977218</v>
      </c>
      <c r="AT12" s="9">
        <f>($AK$2+(N12+AF12)*12*7.57%)*SUM(Fasering!$D$5:$D$10)</f>
        <v>2582.6825703828099</v>
      </c>
      <c r="AU12" s="86">
        <f>($AK$2+(O12+AG12)*12*7.57%)*SUM(Fasering!$D$5:$D$11)</f>
        <v>3248.9553116463003</v>
      </c>
    </row>
    <row r="13" spans="1:47" x14ac:dyDescent="0.3">
      <c r="A13" s="32">
        <f t="shared" si="8"/>
        <v>5</v>
      </c>
      <c r="B13" s="129">
        <v>31833.34</v>
      </c>
      <c r="C13" s="130"/>
      <c r="D13" s="129">
        <f t="shared" si="0"/>
        <v>42844.492306</v>
      </c>
      <c r="E13" s="131">
        <f t="shared" si="1"/>
        <v>1062.0872214854276</v>
      </c>
      <c r="F13" s="129">
        <f t="shared" si="2"/>
        <v>3570.3743588333332</v>
      </c>
      <c r="G13" s="131">
        <f t="shared" si="3"/>
        <v>88.507268457118954</v>
      </c>
      <c r="H13" s="45">
        <f>'L4'!$H$10</f>
        <v>1707.89</v>
      </c>
      <c r="I13" s="45">
        <f>GEW!$E$12+($F13-GEW!$E$12)*SUM(Fasering!$D$5)</f>
        <v>1821.9627753333334</v>
      </c>
      <c r="J13" s="45">
        <f>GEW!$E$12+($F13-GEW!$E$12)*SUM(Fasering!$D$5:$D$6)</f>
        <v>2274.0385304223742</v>
      </c>
      <c r="K13" s="45">
        <f>GEW!$E$12+($F13-GEW!$E$12)*SUM(Fasering!$D$5:$D$7)</f>
        <v>2533.4223156724979</v>
      </c>
      <c r="L13" s="45">
        <f>GEW!$E$12+($F13-GEW!$E$12)*SUM(Fasering!$D$5:$D$8)</f>
        <v>2792.8061009226221</v>
      </c>
      <c r="M13" s="45">
        <f>GEW!$E$12+($F13-GEW!$E$12)*SUM(Fasering!$D$5:$D$9)</f>
        <v>3052.1898861727459</v>
      </c>
      <c r="N13" s="45">
        <f>GEW!$E$12+($F13-GEW!$E$12)*SUM(Fasering!$D$5:$D$10)</f>
        <v>3310.9905735832094</v>
      </c>
      <c r="O13" s="75">
        <f>GEW!$E$12+($F13-GEW!$E$12)*SUM(Fasering!$D$5:$D$11)</f>
        <v>3570.3743588333332</v>
      </c>
      <c r="P13" s="129">
        <f t="shared" si="4"/>
        <v>0</v>
      </c>
      <c r="Q13" s="131">
        <f t="shared" si="5"/>
        <v>0</v>
      </c>
      <c r="R13" s="45">
        <f>$P13*SUM(Fasering!$D$5)</f>
        <v>0</v>
      </c>
      <c r="S13" s="45">
        <f>$P13*SUM(Fasering!$D$5:$D$6)</f>
        <v>0</v>
      </c>
      <c r="T13" s="45">
        <f>$P13*SUM(Fasering!$D$5:$D$7)</f>
        <v>0</v>
      </c>
      <c r="U13" s="45">
        <f>$P13*SUM(Fasering!$D$5:$D$8)</f>
        <v>0</v>
      </c>
      <c r="V13" s="45">
        <f>$P13*SUM(Fasering!$D$5:$D$9)</f>
        <v>0</v>
      </c>
      <c r="W13" s="45">
        <f>$P13*SUM(Fasering!$D$5:$D$10)</f>
        <v>0</v>
      </c>
      <c r="X13" s="75">
        <f>$P13*SUM(Fasering!$D$5:$D$11)</f>
        <v>0</v>
      </c>
      <c r="Y13" s="129">
        <f t="shared" si="6"/>
        <v>0</v>
      </c>
      <c r="Z13" s="131">
        <f t="shared" si="7"/>
        <v>0</v>
      </c>
      <c r="AA13" s="74">
        <f>$Y13*SUM(Fasering!$D$5)</f>
        <v>0</v>
      </c>
      <c r="AB13" s="45">
        <f>$Y13*SUM(Fasering!$D$5:$D$6)</f>
        <v>0</v>
      </c>
      <c r="AC13" s="45">
        <f>$Y13*SUM(Fasering!$D$5:$D$7)</f>
        <v>0</v>
      </c>
      <c r="AD13" s="45">
        <f>$Y13*SUM(Fasering!$D$5:$D$8)</f>
        <v>0</v>
      </c>
      <c r="AE13" s="45">
        <f>$Y13*SUM(Fasering!$D$5:$D$9)</f>
        <v>0</v>
      </c>
      <c r="AF13" s="45">
        <f>$Y13*SUM(Fasering!$D$5:$D$10)</f>
        <v>0</v>
      </c>
      <c r="AG13" s="75">
        <f>$Y13*SUM(Fasering!$D$5:$D$11)</f>
        <v>0</v>
      </c>
      <c r="AH13" s="5">
        <f>($AK$2+(I13+R13)*12*7.57%)*SUM(Fasering!$D$5)</f>
        <v>0</v>
      </c>
      <c r="AI13" s="9">
        <f>($AK$2+(J13+S13)*12*7.57%)*SUM(Fasering!$D$5:$D$6)</f>
        <v>569.12366477531293</v>
      </c>
      <c r="AJ13" s="9">
        <f>($AK$2+(K13+T13)*12*7.57%)*SUM(Fasering!$D$5:$D$7)</f>
        <v>991.54472500344059</v>
      </c>
      <c r="AK13" s="9">
        <f>($AK$2+(L13+U13)*12*7.57%)*SUM(Fasering!$D$5:$D$8)</f>
        <v>1483.8773614142135</v>
      </c>
      <c r="AL13" s="9">
        <f>($AK$2+(M13+V13)*12*7.57%)*SUM(Fasering!$D$5:$D$9)</f>
        <v>2046.1215740076318</v>
      </c>
      <c r="AM13" s="9">
        <f>($AK$2+(N13+W13)*12*7.57%)*SUM(Fasering!$D$5:$D$10)</f>
        <v>2676.7778646617094</v>
      </c>
      <c r="AN13" s="86">
        <f>($AK$2+(O13+X13)*12*7.57%)*SUM(Fasering!$D$5:$D$11)</f>
        <v>3378.6880675642001</v>
      </c>
      <c r="AO13" s="5">
        <f>($AK$2+(I13+AA13)*12*7.57%)*SUM(Fasering!$D$5)</f>
        <v>0</v>
      </c>
      <c r="AP13" s="9">
        <f>($AK$2+(J13+AB13)*12*7.57%)*SUM(Fasering!$D$5:$D$6)</f>
        <v>569.12366477531293</v>
      </c>
      <c r="AQ13" s="9">
        <f>($AK$2+(K13+AC13)*12*7.57%)*SUM(Fasering!$D$5:$D$7)</f>
        <v>991.54472500344059</v>
      </c>
      <c r="AR13" s="9">
        <f>($AK$2+(L13+AD13)*12*7.57%)*SUM(Fasering!$D$5:$D$8)</f>
        <v>1483.8773614142135</v>
      </c>
      <c r="AS13" s="9">
        <f>($AK$2+(M13+AE13)*12*7.57%)*SUM(Fasering!$D$5:$D$9)</f>
        <v>2046.1215740076318</v>
      </c>
      <c r="AT13" s="9">
        <f>($AK$2+(N13+AF13)*12*7.57%)*SUM(Fasering!$D$5:$D$10)</f>
        <v>2676.7778646617094</v>
      </c>
      <c r="AU13" s="86">
        <f>($AK$2+(O13+AG13)*12*7.57%)*SUM(Fasering!$D$5:$D$11)</f>
        <v>3378.6880675642001</v>
      </c>
    </row>
    <row r="14" spans="1:47" x14ac:dyDescent="0.3">
      <c r="A14" s="32">
        <f t="shared" si="8"/>
        <v>6</v>
      </c>
      <c r="B14" s="129">
        <v>31833.34</v>
      </c>
      <c r="C14" s="130"/>
      <c r="D14" s="129">
        <f t="shared" si="0"/>
        <v>42844.492306</v>
      </c>
      <c r="E14" s="131">
        <f t="shared" si="1"/>
        <v>1062.0872214854276</v>
      </c>
      <c r="F14" s="129">
        <f t="shared" si="2"/>
        <v>3570.3743588333332</v>
      </c>
      <c r="G14" s="131">
        <f t="shared" si="3"/>
        <v>88.507268457118954</v>
      </c>
      <c r="H14" s="45">
        <f>'L4'!$H$10</f>
        <v>1707.89</v>
      </c>
      <c r="I14" s="45">
        <f>GEW!$E$12+($F14-GEW!$E$12)*SUM(Fasering!$D$5)</f>
        <v>1821.9627753333334</v>
      </c>
      <c r="J14" s="45">
        <f>GEW!$E$12+($F14-GEW!$E$12)*SUM(Fasering!$D$5:$D$6)</f>
        <v>2274.0385304223742</v>
      </c>
      <c r="K14" s="45">
        <f>GEW!$E$12+($F14-GEW!$E$12)*SUM(Fasering!$D$5:$D$7)</f>
        <v>2533.4223156724979</v>
      </c>
      <c r="L14" s="45">
        <f>GEW!$E$12+($F14-GEW!$E$12)*SUM(Fasering!$D$5:$D$8)</f>
        <v>2792.8061009226221</v>
      </c>
      <c r="M14" s="45">
        <f>GEW!$E$12+($F14-GEW!$E$12)*SUM(Fasering!$D$5:$D$9)</f>
        <v>3052.1898861727459</v>
      </c>
      <c r="N14" s="45">
        <f>GEW!$E$12+($F14-GEW!$E$12)*SUM(Fasering!$D$5:$D$10)</f>
        <v>3310.9905735832094</v>
      </c>
      <c r="O14" s="75">
        <f>GEW!$E$12+($F14-GEW!$E$12)*SUM(Fasering!$D$5:$D$11)</f>
        <v>3570.3743588333332</v>
      </c>
      <c r="P14" s="129">
        <f t="shared" si="4"/>
        <v>0</v>
      </c>
      <c r="Q14" s="131">
        <f t="shared" si="5"/>
        <v>0</v>
      </c>
      <c r="R14" s="45">
        <f>$P14*SUM(Fasering!$D$5)</f>
        <v>0</v>
      </c>
      <c r="S14" s="45">
        <f>$P14*SUM(Fasering!$D$5:$D$6)</f>
        <v>0</v>
      </c>
      <c r="T14" s="45">
        <f>$P14*SUM(Fasering!$D$5:$D$7)</f>
        <v>0</v>
      </c>
      <c r="U14" s="45">
        <f>$P14*SUM(Fasering!$D$5:$D$8)</f>
        <v>0</v>
      </c>
      <c r="V14" s="45">
        <f>$P14*SUM(Fasering!$D$5:$D$9)</f>
        <v>0</v>
      </c>
      <c r="W14" s="45">
        <f>$P14*SUM(Fasering!$D$5:$D$10)</f>
        <v>0</v>
      </c>
      <c r="X14" s="75">
        <f>$P14*SUM(Fasering!$D$5:$D$11)</f>
        <v>0</v>
      </c>
      <c r="Y14" s="129">
        <f t="shared" si="6"/>
        <v>0</v>
      </c>
      <c r="Z14" s="131">
        <f t="shared" si="7"/>
        <v>0</v>
      </c>
      <c r="AA14" s="74">
        <f>$Y14*SUM(Fasering!$D$5)</f>
        <v>0</v>
      </c>
      <c r="AB14" s="45">
        <f>$Y14*SUM(Fasering!$D$5:$D$6)</f>
        <v>0</v>
      </c>
      <c r="AC14" s="45">
        <f>$Y14*SUM(Fasering!$D$5:$D$7)</f>
        <v>0</v>
      </c>
      <c r="AD14" s="45">
        <f>$Y14*SUM(Fasering!$D$5:$D$8)</f>
        <v>0</v>
      </c>
      <c r="AE14" s="45">
        <f>$Y14*SUM(Fasering!$D$5:$D$9)</f>
        <v>0</v>
      </c>
      <c r="AF14" s="45">
        <f>$Y14*SUM(Fasering!$D$5:$D$10)</f>
        <v>0</v>
      </c>
      <c r="AG14" s="75">
        <f>$Y14*SUM(Fasering!$D$5:$D$11)</f>
        <v>0</v>
      </c>
      <c r="AH14" s="5">
        <f>($AK$2+(I14+R14)*12*7.57%)*SUM(Fasering!$D$5)</f>
        <v>0</v>
      </c>
      <c r="AI14" s="9">
        <f>($AK$2+(J14+S14)*12*7.57%)*SUM(Fasering!$D$5:$D$6)</f>
        <v>569.12366477531293</v>
      </c>
      <c r="AJ14" s="9">
        <f>($AK$2+(K14+T14)*12*7.57%)*SUM(Fasering!$D$5:$D$7)</f>
        <v>991.54472500344059</v>
      </c>
      <c r="AK14" s="9">
        <f>($AK$2+(L14+U14)*12*7.57%)*SUM(Fasering!$D$5:$D$8)</f>
        <v>1483.8773614142135</v>
      </c>
      <c r="AL14" s="9">
        <f>($AK$2+(M14+V14)*12*7.57%)*SUM(Fasering!$D$5:$D$9)</f>
        <v>2046.1215740076318</v>
      </c>
      <c r="AM14" s="9">
        <f>($AK$2+(N14+W14)*12*7.57%)*SUM(Fasering!$D$5:$D$10)</f>
        <v>2676.7778646617094</v>
      </c>
      <c r="AN14" s="86">
        <f>($AK$2+(O14+X14)*12*7.57%)*SUM(Fasering!$D$5:$D$11)</f>
        <v>3378.6880675642001</v>
      </c>
      <c r="AO14" s="5">
        <f>($AK$2+(I14+AA14)*12*7.57%)*SUM(Fasering!$D$5)</f>
        <v>0</v>
      </c>
      <c r="AP14" s="9">
        <f>($AK$2+(J14+AB14)*12*7.57%)*SUM(Fasering!$D$5:$D$6)</f>
        <v>569.12366477531293</v>
      </c>
      <c r="AQ14" s="9">
        <f>($AK$2+(K14+AC14)*12*7.57%)*SUM(Fasering!$D$5:$D$7)</f>
        <v>991.54472500344059</v>
      </c>
      <c r="AR14" s="9">
        <f>($AK$2+(L14+AD14)*12*7.57%)*SUM(Fasering!$D$5:$D$8)</f>
        <v>1483.8773614142135</v>
      </c>
      <c r="AS14" s="9">
        <f>($AK$2+(M14+AE14)*12*7.57%)*SUM(Fasering!$D$5:$D$9)</f>
        <v>2046.1215740076318</v>
      </c>
      <c r="AT14" s="9">
        <f>($AK$2+(N14+AF14)*12*7.57%)*SUM(Fasering!$D$5:$D$10)</f>
        <v>2676.7778646617094</v>
      </c>
      <c r="AU14" s="86">
        <f>($AK$2+(O14+AG14)*12*7.57%)*SUM(Fasering!$D$5:$D$11)</f>
        <v>3378.6880675642001</v>
      </c>
    </row>
    <row r="15" spans="1:47" x14ac:dyDescent="0.3">
      <c r="A15" s="32">
        <f t="shared" si="8"/>
        <v>7</v>
      </c>
      <c r="B15" s="129">
        <v>33139.31</v>
      </c>
      <c r="C15" s="130"/>
      <c r="D15" s="129">
        <f t="shared" si="0"/>
        <v>44602.197329000002</v>
      </c>
      <c r="E15" s="131">
        <f t="shared" si="1"/>
        <v>1105.6595908517374</v>
      </c>
      <c r="F15" s="129">
        <f t="shared" si="2"/>
        <v>3716.8497774166667</v>
      </c>
      <c r="G15" s="131">
        <f t="shared" si="3"/>
        <v>92.138299237644787</v>
      </c>
      <c r="H15" s="45">
        <f>'L4'!$H$10</f>
        <v>1707.89</v>
      </c>
      <c r="I15" s="45">
        <f>GEW!$E$12+($F15-GEW!$E$12)*SUM(Fasering!$D$5)</f>
        <v>1821.9627753333334</v>
      </c>
      <c r="J15" s="45">
        <f>GEW!$E$12+($F15-GEW!$E$12)*SUM(Fasering!$D$5:$D$6)</f>
        <v>2311.9117555159114</v>
      </c>
      <c r="K15" s="45">
        <f>GEW!$E$12+($F15-GEW!$E$12)*SUM(Fasering!$D$5:$D$7)</f>
        <v>2593.0257494175853</v>
      </c>
      <c r="L15" s="45">
        <f>GEW!$E$12+($F15-GEW!$E$12)*SUM(Fasering!$D$5:$D$8)</f>
        <v>2874.1397433192587</v>
      </c>
      <c r="M15" s="45">
        <f>GEW!$E$12+($F15-GEW!$E$12)*SUM(Fasering!$D$5:$D$9)</f>
        <v>3155.2537372209326</v>
      </c>
      <c r="N15" s="45">
        <f>GEW!$E$12+($F15-GEW!$E$12)*SUM(Fasering!$D$5:$D$10)</f>
        <v>3435.7357835149933</v>
      </c>
      <c r="O15" s="75">
        <f>GEW!$E$12+($F15-GEW!$E$12)*SUM(Fasering!$D$5:$D$11)</f>
        <v>3716.8497774166667</v>
      </c>
      <c r="P15" s="129">
        <f t="shared" si="4"/>
        <v>0</v>
      </c>
      <c r="Q15" s="131">
        <f t="shared" si="5"/>
        <v>0</v>
      </c>
      <c r="R15" s="45">
        <f>$P15*SUM(Fasering!$D$5)</f>
        <v>0</v>
      </c>
      <c r="S15" s="45">
        <f>$P15*SUM(Fasering!$D$5:$D$6)</f>
        <v>0</v>
      </c>
      <c r="T15" s="45">
        <f>$P15*SUM(Fasering!$D$5:$D$7)</f>
        <v>0</v>
      </c>
      <c r="U15" s="45">
        <f>$P15*SUM(Fasering!$D$5:$D$8)</f>
        <v>0</v>
      </c>
      <c r="V15" s="45">
        <f>$P15*SUM(Fasering!$D$5:$D$9)</f>
        <v>0</v>
      </c>
      <c r="W15" s="45">
        <f>$P15*SUM(Fasering!$D$5:$D$10)</f>
        <v>0</v>
      </c>
      <c r="X15" s="75">
        <f>$P15*SUM(Fasering!$D$5:$D$11)</f>
        <v>0</v>
      </c>
      <c r="Y15" s="129">
        <f t="shared" si="6"/>
        <v>0</v>
      </c>
      <c r="Z15" s="131">
        <f t="shared" si="7"/>
        <v>0</v>
      </c>
      <c r="AA15" s="74">
        <f>$Y15*SUM(Fasering!$D$5)</f>
        <v>0</v>
      </c>
      <c r="AB15" s="45">
        <f>$Y15*SUM(Fasering!$D$5:$D$6)</f>
        <v>0</v>
      </c>
      <c r="AC15" s="45">
        <f>$Y15*SUM(Fasering!$D$5:$D$7)</f>
        <v>0</v>
      </c>
      <c r="AD15" s="45">
        <f>$Y15*SUM(Fasering!$D$5:$D$8)</f>
        <v>0</v>
      </c>
      <c r="AE15" s="45">
        <f>$Y15*SUM(Fasering!$D$5:$D$9)</f>
        <v>0</v>
      </c>
      <c r="AF15" s="45">
        <f>$Y15*SUM(Fasering!$D$5:$D$10)</f>
        <v>0</v>
      </c>
      <c r="AG15" s="75">
        <f>$Y15*SUM(Fasering!$D$5:$D$11)</f>
        <v>0</v>
      </c>
      <c r="AH15" s="5">
        <f>($AK$2+(I15+R15)*12*7.57%)*SUM(Fasering!$D$5)</f>
        <v>0</v>
      </c>
      <c r="AI15" s="9">
        <f>($AK$2+(J15+S15)*12*7.57%)*SUM(Fasering!$D$5:$D$6)</f>
        <v>578.01929979443639</v>
      </c>
      <c r="AJ15" s="9">
        <f>($AK$2+(K15+T15)*12*7.57%)*SUM(Fasering!$D$5:$D$7)</f>
        <v>1013.5767764987419</v>
      </c>
      <c r="AK15" s="9">
        <f>($AK$2+(L15+U15)*12*7.57%)*SUM(Fasering!$D$5:$D$8)</f>
        <v>1524.9027611755603</v>
      </c>
      <c r="AL15" s="9">
        <f>($AK$2+(M15+V15)*12*7.57%)*SUM(Fasering!$D$5:$D$9)</f>
        <v>2111.9972538248912</v>
      </c>
      <c r="AM15" s="9">
        <f>($AK$2+(N15+W15)*12*7.57%)*SUM(Fasering!$D$5:$D$10)</f>
        <v>2773.2851577196079</v>
      </c>
      <c r="AN15" s="86">
        <f>($AK$2+(O15+X15)*12*7.57%)*SUM(Fasering!$D$5:$D$11)</f>
        <v>3511.7463378053003</v>
      </c>
      <c r="AO15" s="5">
        <f>($AK$2+(I15+AA15)*12*7.57%)*SUM(Fasering!$D$5)</f>
        <v>0</v>
      </c>
      <c r="AP15" s="9">
        <f>($AK$2+(J15+AB15)*12*7.57%)*SUM(Fasering!$D$5:$D$6)</f>
        <v>578.01929979443639</v>
      </c>
      <c r="AQ15" s="9">
        <f>($AK$2+(K15+AC15)*12*7.57%)*SUM(Fasering!$D$5:$D$7)</f>
        <v>1013.5767764987419</v>
      </c>
      <c r="AR15" s="9">
        <f>($AK$2+(L15+AD15)*12*7.57%)*SUM(Fasering!$D$5:$D$8)</f>
        <v>1524.9027611755603</v>
      </c>
      <c r="AS15" s="9">
        <f>($AK$2+(M15+AE15)*12*7.57%)*SUM(Fasering!$D$5:$D$9)</f>
        <v>2111.9972538248912</v>
      </c>
      <c r="AT15" s="9">
        <f>($AK$2+(N15+AF15)*12*7.57%)*SUM(Fasering!$D$5:$D$10)</f>
        <v>2773.2851577196079</v>
      </c>
      <c r="AU15" s="86">
        <f>($AK$2+(O15+AG15)*12*7.57%)*SUM(Fasering!$D$5:$D$11)</f>
        <v>3511.7463378053003</v>
      </c>
    </row>
    <row r="16" spans="1:47" x14ac:dyDescent="0.3">
      <c r="A16" s="32">
        <f t="shared" si="8"/>
        <v>8</v>
      </c>
      <c r="B16" s="129">
        <v>33139.31</v>
      </c>
      <c r="C16" s="130"/>
      <c r="D16" s="129">
        <f t="shared" si="0"/>
        <v>44602.197329000002</v>
      </c>
      <c r="E16" s="131">
        <f t="shared" si="1"/>
        <v>1105.6595908517374</v>
      </c>
      <c r="F16" s="129">
        <f t="shared" si="2"/>
        <v>3716.8497774166667</v>
      </c>
      <c r="G16" s="131">
        <f t="shared" si="3"/>
        <v>92.138299237644787</v>
      </c>
      <c r="H16" s="45">
        <f>'L4'!$H$10</f>
        <v>1707.89</v>
      </c>
      <c r="I16" s="45">
        <f>GEW!$E$12+($F16-GEW!$E$12)*SUM(Fasering!$D$5)</f>
        <v>1821.9627753333334</v>
      </c>
      <c r="J16" s="45">
        <f>GEW!$E$12+($F16-GEW!$E$12)*SUM(Fasering!$D$5:$D$6)</f>
        <v>2311.9117555159114</v>
      </c>
      <c r="K16" s="45">
        <f>GEW!$E$12+($F16-GEW!$E$12)*SUM(Fasering!$D$5:$D$7)</f>
        <v>2593.0257494175853</v>
      </c>
      <c r="L16" s="45">
        <f>GEW!$E$12+($F16-GEW!$E$12)*SUM(Fasering!$D$5:$D$8)</f>
        <v>2874.1397433192587</v>
      </c>
      <c r="M16" s="45">
        <f>GEW!$E$12+($F16-GEW!$E$12)*SUM(Fasering!$D$5:$D$9)</f>
        <v>3155.2537372209326</v>
      </c>
      <c r="N16" s="45">
        <f>GEW!$E$12+($F16-GEW!$E$12)*SUM(Fasering!$D$5:$D$10)</f>
        <v>3435.7357835149933</v>
      </c>
      <c r="O16" s="75">
        <f>GEW!$E$12+($F16-GEW!$E$12)*SUM(Fasering!$D$5:$D$11)</f>
        <v>3716.8497774166667</v>
      </c>
      <c r="P16" s="129">
        <f t="shared" si="4"/>
        <v>0</v>
      </c>
      <c r="Q16" s="131">
        <f t="shared" si="5"/>
        <v>0</v>
      </c>
      <c r="R16" s="45">
        <f>$P16*SUM(Fasering!$D$5)</f>
        <v>0</v>
      </c>
      <c r="S16" s="45">
        <f>$P16*SUM(Fasering!$D$5:$D$6)</f>
        <v>0</v>
      </c>
      <c r="T16" s="45">
        <f>$P16*SUM(Fasering!$D$5:$D$7)</f>
        <v>0</v>
      </c>
      <c r="U16" s="45">
        <f>$P16*SUM(Fasering!$D$5:$D$8)</f>
        <v>0</v>
      </c>
      <c r="V16" s="45">
        <f>$P16*SUM(Fasering!$D$5:$D$9)</f>
        <v>0</v>
      </c>
      <c r="W16" s="45">
        <f>$P16*SUM(Fasering!$D$5:$D$10)</f>
        <v>0</v>
      </c>
      <c r="X16" s="75">
        <f>$P16*SUM(Fasering!$D$5:$D$11)</f>
        <v>0</v>
      </c>
      <c r="Y16" s="129">
        <f t="shared" si="6"/>
        <v>0</v>
      </c>
      <c r="Z16" s="131">
        <f t="shared" si="7"/>
        <v>0</v>
      </c>
      <c r="AA16" s="74">
        <f>$Y16*SUM(Fasering!$D$5)</f>
        <v>0</v>
      </c>
      <c r="AB16" s="45">
        <f>$Y16*SUM(Fasering!$D$5:$D$6)</f>
        <v>0</v>
      </c>
      <c r="AC16" s="45">
        <f>$Y16*SUM(Fasering!$D$5:$D$7)</f>
        <v>0</v>
      </c>
      <c r="AD16" s="45">
        <f>$Y16*SUM(Fasering!$D$5:$D$8)</f>
        <v>0</v>
      </c>
      <c r="AE16" s="45">
        <f>$Y16*SUM(Fasering!$D$5:$D$9)</f>
        <v>0</v>
      </c>
      <c r="AF16" s="45">
        <f>$Y16*SUM(Fasering!$D$5:$D$10)</f>
        <v>0</v>
      </c>
      <c r="AG16" s="75">
        <f>$Y16*SUM(Fasering!$D$5:$D$11)</f>
        <v>0</v>
      </c>
      <c r="AH16" s="5">
        <f>($AK$2+(I16+R16)*12*7.57%)*SUM(Fasering!$D$5)</f>
        <v>0</v>
      </c>
      <c r="AI16" s="9">
        <f>($AK$2+(J16+S16)*12*7.57%)*SUM(Fasering!$D$5:$D$6)</f>
        <v>578.01929979443639</v>
      </c>
      <c r="AJ16" s="9">
        <f>($AK$2+(K16+T16)*12*7.57%)*SUM(Fasering!$D$5:$D$7)</f>
        <v>1013.5767764987419</v>
      </c>
      <c r="AK16" s="9">
        <f>($AK$2+(L16+U16)*12*7.57%)*SUM(Fasering!$D$5:$D$8)</f>
        <v>1524.9027611755603</v>
      </c>
      <c r="AL16" s="9">
        <f>($AK$2+(M16+V16)*12*7.57%)*SUM(Fasering!$D$5:$D$9)</f>
        <v>2111.9972538248912</v>
      </c>
      <c r="AM16" s="9">
        <f>($AK$2+(N16+W16)*12*7.57%)*SUM(Fasering!$D$5:$D$10)</f>
        <v>2773.2851577196079</v>
      </c>
      <c r="AN16" s="86">
        <f>($AK$2+(O16+X16)*12*7.57%)*SUM(Fasering!$D$5:$D$11)</f>
        <v>3511.7463378053003</v>
      </c>
      <c r="AO16" s="5">
        <f>($AK$2+(I16+AA16)*12*7.57%)*SUM(Fasering!$D$5)</f>
        <v>0</v>
      </c>
      <c r="AP16" s="9">
        <f>($AK$2+(J16+AB16)*12*7.57%)*SUM(Fasering!$D$5:$D$6)</f>
        <v>578.01929979443639</v>
      </c>
      <c r="AQ16" s="9">
        <f>($AK$2+(K16+AC16)*12*7.57%)*SUM(Fasering!$D$5:$D$7)</f>
        <v>1013.5767764987419</v>
      </c>
      <c r="AR16" s="9">
        <f>($AK$2+(L16+AD16)*12*7.57%)*SUM(Fasering!$D$5:$D$8)</f>
        <v>1524.9027611755603</v>
      </c>
      <c r="AS16" s="9">
        <f>($AK$2+(M16+AE16)*12*7.57%)*SUM(Fasering!$D$5:$D$9)</f>
        <v>2111.9972538248912</v>
      </c>
      <c r="AT16" s="9">
        <f>($AK$2+(N16+AF16)*12*7.57%)*SUM(Fasering!$D$5:$D$10)</f>
        <v>2773.2851577196079</v>
      </c>
      <c r="AU16" s="86">
        <f>($AK$2+(O16+AG16)*12*7.57%)*SUM(Fasering!$D$5:$D$11)</f>
        <v>3511.7463378053003</v>
      </c>
    </row>
    <row r="17" spans="1:47" x14ac:dyDescent="0.3">
      <c r="A17" s="32">
        <f t="shared" si="8"/>
        <v>9</v>
      </c>
      <c r="B17" s="129">
        <v>34445.31</v>
      </c>
      <c r="C17" s="130"/>
      <c r="D17" s="129">
        <f t="shared" si="0"/>
        <v>46359.942729000002</v>
      </c>
      <c r="E17" s="131">
        <f t="shared" si="1"/>
        <v>1149.2329611377322</v>
      </c>
      <c r="F17" s="129">
        <f t="shared" si="2"/>
        <v>3863.3285607499997</v>
      </c>
      <c r="G17" s="131">
        <f t="shared" si="3"/>
        <v>95.769413428144333</v>
      </c>
      <c r="H17" s="45">
        <f>'L4'!$H$10</f>
        <v>1707.89</v>
      </c>
      <c r="I17" s="45">
        <f>GEW!$E$12+($F17-GEW!$E$12)*SUM(Fasering!$D$5)</f>
        <v>1821.9627753333334</v>
      </c>
      <c r="J17" s="45">
        <f>GEW!$E$12+($F17-GEW!$E$12)*SUM(Fasering!$D$5:$D$6)</f>
        <v>2349.7858506116336</v>
      </c>
      <c r="K17" s="45">
        <f>GEW!$E$12+($F17-GEW!$E$12)*SUM(Fasering!$D$5:$D$7)</f>
        <v>2652.6305523388496</v>
      </c>
      <c r="L17" s="45">
        <f>GEW!$E$12+($F17-GEW!$E$12)*SUM(Fasering!$D$5:$D$8)</f>
        <v>2955.4752540660656</v>
      </c>
      <c r="M17" s="45">
        <f>GEW!$E$12+($F17-GEW!$E$12)*SUM(Fasering!$D$5:$D$9)</f>
        <v>3258.3199557932821</v>
      </c>
      <c r="N17" s="45">
        <f>GEW!$E$12+($F17-GEW!$E$12)*SUM(Fasering!$D$5:$D$10)</f>
        <v>3560.4838590227837</v>
      </c>
      <c r="O17" s="75">
        <f>GEW!$E$12+($F17-GEW!$E$12)*SUM(Fasering!$D$5:$D$11)</f>
        <v>3863.3285607499997</v>
      </c>
      <c r="P17" s="129">
        <f t="shared" si="4"/>
        <v>0</v>
      </c>
      <c r="Q17" s="131">
        <f t="shared" si="5"/>
        <v>0</v>
      </c>
      <c r="R17" s="45">
        <f>$P17*SUM(Fasering!$D$5)</f>
        <v>0</v>
      </c>
      <c r="S17" s="45">
        <f>$P17*SUM(Fasering!$D$5:$D$6)</f>
        <v>0</v>
      </c>
      <c r="T17" s="45">
        <f>$P17*SUM(Fasering!$D$5:$D$7)</f>
        <v>0</v>
      </c>
      <c r="U17" s="45">
        <f>$P17*SUM(Fasering!$D$5:$D$8)</f>
        <v>0</v>
      </c>
      <c r="V17" s="45">
        <f>$P17*SUM(Fasering!$D$5:$D$9)</f>
        <v>0</v>
      </c>
      <c r="W17" s="45">
        <f>$P17*SUM(Fasering!$D$5:$D$10)</f>
        <v>0</v>
      </c>
      <c r="X17" s="75">
        <f>$P17*SUM(Fasering!$D$5:$D$11)</f>
        <v>0</v>
      </c>
      <c r="Y17" s="129">
        <f t="shared" si="6"/>
        <v>0</v>
      </c>
      <c r="Z17" s="131">
        <f t="shared" si="7"/>
        <v>0</v>
      </c>
      <c r="AA17" s="74">
        <f>$Y17*SUM(Fasering!$D$5)</f>
        <v>0</v>
      </c>
      <c r="AB17" s="45">
        <f>$Y17*SUM(Fasering!$D$5:$D$6)</f>
        <v>0</v>
      </c>
      <c r="AC17" s="45">
        <f>$Y17*SUM(Fasering!$D$5:$D$7)</f>
        <v>0</v>
      </c>
      <c r="AD17" s="45">
        <f>$Y17*SUM(Fasering!$D$5:$D$8)</f>
        <v>0</v>
      </c>
      <c r="AE17" s="45">
        <f>$Y17*SUM(Fasering!$D$5:$D$9)</f>
        <v>0</v>
      </c>
      <c r="AF17" s="45">
        <f>$Y17*SUM(Fasering!$D$5:$D$10)</f>
        <v>0</v>
      </c>
      <c r="AG17" s="75">
        <f>$Y17*SUM(Fasering!$D$5:$D$11)</f>
        <v>0</v>
      </c>
      <c r="AH17" s="5">
        <f>($AK$2+(I17+R17)*12*7.57%)*SUM(Fasering!$D$5)</f>
        <v>0</v>
      </c>
      <c r="AI17" s="9">
        <f>($AK$2+(J17+S17)*12*7.57%)*SUM(Fasering!$D$5:$D$6)</f>
        <v>586.9151391590276</v>
      </c>
      <c r="AJ17" s="9">
        <f>($AK$2+(K17+T17)*12*7.57%)*SUM(Fasering!$D$5:$D$7)</f>
        <v>1035.6093341017981</v>
      </c>
      <c r="AK17" s="9">
        <f>($AK$2+(L17+U17)*12*7.57%)*SUM(Fasering!$D$5:$D$8)</f>
        <v>1565.9291033490545</v>
      </c>
      <c r="AL17" s="9">
        <f>($AK$2+(M17+V17)*12*7.57%)*SUM(Fasering!$D$5:$D$9)</f>
        <v>2177.874446900797</v>
      </c>
      <c r="AM17" s="9">
        <f>($AK$2+(N17+W17)*12*7.57%)*SUM(Fasering!$D$5:$D$10)</f>
        <v>2869.7946676881479</v>
      </c>
      <c r="AN17" s="86">
        <f>($AK$2+(O17+X17)*12*7.57%)*SUM(Fasering!$D$5:$D$11)</f>
        <v>3644.8076645852998</v>
      </c>
      <c r="AO17" s="5">
        <f>($AK$2+(I17+AA17)*12*7.57%)*SUM(Fasering!$D$5)</f>
        <v>0</v>
      </c>
      <c r="AP17" s="9">
        <f>($AK$2+(J17+AB17)*12*7.57%)*SUM(Fasering!$D$5:$D$6)</f>
        <v>586.9151391590276</v>
      </c>
      <c r="AQ17" s="9">
        <f>($AK$2+(K17+AC17)*12*7.57%)*SUM(Fasering!$D$5:$D$7)</f>
        <v>1035.6093341017981</v>
      </c>
      <c r="AR17" s="9">
        <f>($AK$2+(L17+AD17)*12*7.57%)*SUM(Fasering!$D$5:$D$8)</f>
        <v>1565.9291033490545</v>
      </c>
      <c r="AS17" s="9">
        <f>($AK$2+(M17+AE17)*12*7.57%)*SUM(Fasering!$D$5:$D$9)</f>
        <v>2177.874446900797</v>
      </c>
      <c r="AT17" s="9">
        <f>($AK$2+(N17+AF17)*12*7.57%)*SUM(Fasering!$D$5:$D$10)</f>
        <v>2869.7946676881479</v>
      </c>
      <c r="AU17" s="86">
        <f>($AK$2+(O17+AG17)*12*7.57%)*SUM(Fasering!$D$5:$D$11)</f>
        <v>3644.8076645852998</v>
      </c>
    </row>
    <row r="18" spans="1:47" x14ac:dyDescent="0.3">
      <c r="A18" s="32">
        <f t="shared" si="8"/>
        <v>10</v>
      </c>
      <c r="B18" s="129">
        <v>34445.31</v>
      </c>
      <c r="C18" s="130"/>
      <c r="D18" s="129">
        <f t="shared" si="0"/>
        <v>46359.942729000002</v>
      </c>
      <c r="E18" s="131">
        <f t="shared" si="1"/>
        <v>1149.2329611377322</v>
      </c>
      <c r="F18" s="129">
        <f t="shared" si="2"/>
        <v>3863.3285607499997</v>
      </c>
      <c r="G18" s="131">
        <f t="shared" si="3"/>
        <v>95.769413428144333</v>
      </c>
      <c r="H18" s="45">
        <f>'L4'!$H$10</f>
        <v>1707.89</v>
      </c>
      <c r="I18" s="45">
        <f>GEW!$E$12+($F18-GEW!$E$12)*SUM(Fasering!$D$5)</f>
        <v>1821.9627753333334</v>
      </c>
      <c r="J18" s="45">
        <f>GEW!$E$12+($F18-GEW!$E$12)*SUM(Fasering!$D$5:$D$6)</f>
        <v>2349.7858506116336</v>
      </c>
      <c r="K18" s="45">
        <f>GEW!$E$12+($F18-GEW!$E$12)*SUM(Fasering!$D$5:$D$7)</f>
        <v>2652.6305523388496</v>
      </c>
      <c r="L18" s="45">
        <f>GEW!$E$12+($F18-GEW!$E$12)*SUM(Fasering!$D$5:$D$8)</f>
        <v>2955.4752540660656</v>
      </c>
      <c r="M18" s="45">
        <f>GEW!$E$12+($F18-GEW!$E$12)*SUM(Fasering!$D$5:$D$9)</f>
        <v>3258.3199557932821</v>
      </c>
      <c r="N18" s="45">
        <f>GEW!$E$12+($F18-GEW!$E$12)*SUM(Fasering!$D$5:$D$10)</f>
        <v>3560.4838590227837</v>
      </c>
      <c r="O18" s="75">
        <f>GEW!$E$12+($F18-GEW!$E$12)*SUM(Fasering!$D$5:$D$11)</f>
        <v>3863.3285607499997</v>
      </c>
      <c r="P18" s="129">
        <f t="shared" si="4"/>
        <v>0</v>
      </c>
      <c r="Q18" s="131">
        <f t="shared" si="5"/>
        <v>0</v>
      </c>
      <c r="R18" s="45">
        <f>$P18*SUM(Fasering!$D$5)</f>
        <v>0</v>
      </c>
      <c r="S18" s="45">
        <f>$P18*SUM(Fasering!$D$5:$D$6)</f>
        <v>0</v>
      </c>
      <c r="T18" s="45">
        <f>$P18*SUM(Fasering!$D$5:$D$7)</f>
        <v>0</v>
      </c>
      <c r="U18" s="45">
        <f>$P18*SUM(Fasering!$D$5:$D$8)</f>
        <v>0</v>
      </c>
      <c r="V18" s="45">
        <f>$P18*SUM(Fasering!$D$5:$D$9)</f>
        <v>0</v>
      </c>
      <c r="W18" s="45">
        <f>$P18*SUM(Fasering!$D$5:$D$10)</f>
        <v>0</v>
      </c>
      <c r="X18" s="75">
        <f>$P18*SUM(Fasering!$D$5:$D$11)</f>
        <v>0</v>
      </c>
      <c r="Y18" s="129">
        <f t="shared" si="6"/>
        <v>0</v>
      </c>
      <c r="Z18" s="131">
        <f t="shared" si="7"/>
        <v>0</v>
      </c>
      <c r="AA18" s="74">
        <f>$Y18*SUM(Fasering!$D$5)</f>
        <v>0</v>
      </c>
      <c r="AB18" s="45">
        <f>$Y18*SUM(Fasering!$D$5:$D$6)</f>
        <v>0</v>
      </c>
      <c r="AC18" s="45">
        <f>$Y18*SUM(Fasering!$D$5:$D$7)</f>
        <v>0</v>
      </c>
      <c r="AD18" s="45">
        <f>$Y18*SUM(Fasering!$D$5:$D$8)</f>
        <v>0</v>
      </c>
      <c r="AE18" s="45">
        <f>$Y18*SUM(Fasering!$D$5:$D$9)</f>
        <v>0</v>
      </c>
      <c r="AF18" s="45">
        <f>$Y18*SUM(Fasering!$D$5:$D$10)</f>
        <v>0</v>
      </c>
      <c r="AG18" s="75">
        <f>$Y18*SUM(Fasering!$D$5:$D$11)</f>
        <v>0</v>
      </c>
      <c r="AH18" s="5">
        <f>($AK$2+(I18+R18)*12*7.57%)*SUM(Fasering!$D$5)</f>
        <v>0</v>
      </c>
      <c r="AI18" s="9">
        <f>($AK$2+(J18+S18)*12*7.57%)*SUM(Fasering!$D$5:$D$6)</f>
        <v>586.9151391590276</v>
      </c>
      <c r="AJ18" s="9">
        <f>($AK$2+(K18+T18)*12*7.57%)*SUM(Fasering!$D$5:$D$7)</f>
        <v>1035.6093341017981</v>
      </c>
      <c r="AK18" s="9">
        <f>($AK$2+(L18+U18)*12*7.57%)*SUM(Fasering!$D$5:$D$8)</f>
        <v>1565.9291033490545</v>
      </c>
      <c r="AL18" s="9">
        <f>($AK$2+(M18+V18)*12*7.57%)*SUM(Fasering!$D$5:$D$9)</f>
        <v>2177.874446900797</v>
      </c>
      <c r="AM18" s="9">
        <f>($AK$2+(N18+W18)*12*7.57%)*SUM(Fasering!$D$5:$D$10)</f>
        <v>2869.7946676881479</v>
      </c>
      <c r="AN18" s="86">
        <f>($AK$2+(O18+X18)*12*7.57%)*SUM(Fasering!$D$5:$D$11)</f>
        <v>3644.8076645852998</v>
      </c>
      <c r="AO18" s="5">
        <f>($AK$2+(I18+AA18)*12*7.57%)*SUM(Fasering!$D$5)</f>
        <v>0</v>
      </c>
      <c r="AP18" s="9">
        <f>($AK$2+(J18+AB18)*12*7.57%)*SUM(Fasering!$D$5:$D$6)</f>
        <v>586.9151391590276</v>
      </c>
      <c r="AQ18" s="9">
        <f>($AK$2+(K18+AC18)*12*7.57%)*SUM(Fasering!$D$5:$D$7)</f>
        <v>1035.6093341017981</v>
      </c>
      <c r="AR18" s="9">
        <f>($AK$2+(L18+AD18)*12*7.57%)*SUM(Fasering!$D$5:$D$8)</f>
        <v>1565.9291033490545</v>
      </c>
      <c r="AS18" s="9">
        <f>($AK$2+(M18+AE18)*12*7.57%)*SUM(Fasering!$D$5:$D$9)</f>
        <v>2177.874446900797</v>
      </c>
      <c r="AT18" s="9">
        <f>($AK$2+(N18+AF18)*12*7.57%)*SUM(Fasering!$D$5:$D$10)</f>
        <v>2869.7946676881479</v>
      </c>
      <c r="AU18" s="86">
        <f>($AK$2+(O18+AG18)*12*7.57%)*SUM(Fasering!$D$5:$D$11)</f>
        <v>3644.8076645852998</v>
      </c>
    </row>
    <row r="19" spans="1:47" x14ac:dyDescent="0.3">
      <c r="A19" s="32">
        <f t="shared" si="8"/>
        <v>11</v>
      </c>
      <c r="B19" s="129">
        <v>36077.79</v>
      </c>
      <c r="C19" s="130"/>
      <c r="D19" s="129">
        <f t="shared" si="0"/>
        <v>48557.097561000002</v>
      </c>
      <c r="E19" s="131">
        <f t="shared" si="1"/>
        <v>1203.6990067154356</v>
      </c>
      <c r="F19" s="129">
        <f t="shared" si="2"/>
        <v>4046.4247967500005</v>
      </c>
      <c r="G19" s="131">
        <f t="shared" si="3"/>
        <v>100.30825055961965</v>
      </c>
      <c r="H19" s="45">
        <f>'L4'!$H$10</f>
        <v>1707.89</v>
      </c>
      <c r="I19" s="45">
        <f>GEW!$E$12+($F19-GEW!$E$12)*SUM(Fasering!$D$5)</f>
        <v>1821.9627753333334</v>
      </c>
      <c r="J19" s="45">
        <f>GEW!$E$12+($F19-GEW!$E$12)*SUM(Fasering!$D$5:$D$6)</f>
        <v>2397.1278894798297</v>
      </c>
      <c r="K19" s="45">
        <f>GEW!$E$12+($F19-GEW!$E$12)*SUM(Fasering!$D$5:$D$7)</f>
        <v>2727.1356432063121</v>
      </c>
      <c r="L19" s="45">
        <f>GEW!$E$12+($F19-GEW!$E$12)*SUM(Fasering!$D$5:$D$8)</f>
        <v>3057.143396932795</v>
      </c>
      <c r="M19" s="45">
        <f>GEW!$E$12+($F19-GEW!$E$12)*SUM(Fasering!$D$5:$D$9)</f>
        <v>3387.1511506592778</v>
      </c>
      <c r="N19" s="45">
        <f>GEW!$E$12+($F19-GEW!$E$12)*SUM(Fasering!$D$5:$D$10)</f>
        <v>3716.4170430235181</v>
      </c>
      <c r="O19" s="75">
        <f>GEW!$E$12+($F19-GEW!$E$12)*SUM(Fasering!$D$5:$D$11)</f>
        <v>4046.4247967500005</v>
      </c>
      <c r="P19" s="129">
        <f t="shared" si="4"/>
        <v>0</v>
      </c>
      <c r="Q19" s="131">
        <f t="shared" si="5"/>
        <v>0</v>
      </c>
      <c r="R19" s="45">
        <f>$P19*SUM(Fasering!$D$5)</f>
        <v>0</v>
      </c>
      <c r="S19" s="45">
        <f>$P19*SUM(Fasering!$D$5:$D$6)</f>
        <v>0</v>
      </c>
      <c r="T19" s="45">
        <f>$P19*SUM(Fasering!$D$5:$D$7)</f>
        <v>0</v>
      </c>
      <c r="U19" s="45">
        <f>$P19*SUM(Fasering!$D$5:$D$8)</f>
        <v>0</v>
      </c>
      <c r="V19" s="45">
        <f>$P19*SUM(Fasering!$D$5:$D$9)</f>
        <v>0</v>
      </c>
      <c r="W19" s="45">
        <f>$P19*SUM(Fasering!$D$5:$D$10)</f>
        <v>0</v>
      </c>
      <c r="X19" s="75">
        <f>$P19*SUM(Fasering!$D$5:$D$11)</f>
        <v>0</v>
      </c>
      <c r="Y19" s="129">
        <f t="shared" si="6"/>
        <v>0</v>
      </c>
      <c r="Z19" s="131">
        <f t="shared" si="7"/>
        <v>0</v>
      </c>
      <c r="AA19" s="74">
        <f>$Y19*SUM(Fasering!$D$5)</f>
        <v>0</v>
      </c>
      <c r="AB19" s="45">
        <f>$Y19*SUM(Fasering!$D$5:$D$6)</f>
        <v>0</v>
      </c>
      <c r="AC19" s="45">
        <f>$Y19*SUM(Fasering!$D$5:$D$7)</f>
        <v>0</v>
      </c>
      <c r="AD19" s="45">
        <f>$Y19*SUM(Fasering!$D$5:$D$8)</f>
        <v>0</v>
      </c>
      <c r="AE19" s="45">
        <f>$Y19*SUM(Fasering!$D$5:$D$9)</f>
        <v>0</v>
      </c>
      <c r="AF19" s="45">
        <f>$Y19*SUM(Fasering!$D$5:$D$10)</f>
        <v>0</v>
      </c>
      <c r="AG19" s="75">
        <f>$Y19*SUM(Fasering!$D$5:$D$11)</f>
        <v>0</v>
      </c>
      <c r="AH19" s="5">
        <f>($AK$2+(I19+R19)*12*7.57%)*SUM(Fasering!$D$5)</f>
        <v>0</v>
      </c>
      <c r="AI19" s="9">
        <f>($AK$2+(J19+S19)*12*7.57%)*SUM(Fasering!$D$5:$D$6)</f>
        <v>598.03480213445482</v>
      </c>
      <c r="AJ19" s="9">
        <f>($AK$2+(K19+T19)*12*7.57%)*SUM(Fasering!$D$5:$D$7)</f>
        <v>1063.1496937004488</v>
      </c>
      <c r="AK19" s="9">
        <f>($AK$2+(L19+U19)*12*7.57%)*SUM(Fasering!$D$5:$D$8)</f>
        <v>1617.2114027911578</v>
      </c>
      <c r="AL19" s="9">
        <f>($AK$2+(M19+V19)*12*7.57%)*SUM(Fasering!$D$5:$D$9)</f>
        <v>2260.2199294065822</v>
      </c>
      <c r="AM19" s="9">
        <f>($AK$2+(N19+W19)*12*7.57%)*SUM(Fasering!$D$5:$D$10)</f>
        <v>2990.4300772083966</v>
      </c>
      <c r="AN19" s="86">
        <f>($AK$2+(O19+X19)*12*7.57%)*SUM(Fasering!$D$5:$D$11)</f>
        <v>3811.1322853677007</v>
      </c>
      <c r="AO19" s="5">
        <f>($AK$2+(I19+AA19)*12*7.57%)*SUM(Fasering!$D$5)</f>
        <v>0</v>
      </c>
      <c r="AP19" s="9">
        <f>($AK$2+(J19+AB19)*12*7.57%)*SUM(Fasering!$D$5:$D$6)</f>
        <v>598.03480213445482</v>
      </c>
      <c r="AQ19" s="9">
        <f>($AK$2+(K19+AC19)*12*7.57%)*SUM(Fasering!$D$5:$D$7)</f>
        <v>1063.1496937004488</v>
      </c>
      <c r="AR19" s="9">
        <f>($AK$2+(L19+AD19)*12*7.57%)*SUM(Fasering!$D$5:$D$8)</f>
        <v>1617.2114027911578</v>
      </c>
      <c r="AS19" s="9">
        <f>($AK$2+(M19+AE19)*12*7.57%)*SUM(Fasering!$D$5:$D$9)</f>
        <v>2260.2199294065822</v>
      </c>
      <c r="AT19" s="9">
        <f>($AK$2+(N19+AF19)*12*7.57%)*SUM(Fasering!$D$5:$D$10)</f>
        <v>2990.4300772083966</v>
      </c>
      <c r="AU19" s="86">
        <f>($AK$2+(O19+AG19)*12*7.57%)*SUM(Fasering!$D$5:$D$11)</f>
        <v>3811.1322853677007</v>
      </c>
    </row>
    <row r="20" spans="1:47" x14ac:dyDescent="0.3">
      <c r="A20" s="32">
        <f t="shared" si="8"/>
        <v>12</v>
      </c>
      <c r="B20" s="129">
        <v>36077.79</v>
      </c>
      <c r="C20" s="130"/>
      <c r="D20" s="129">
        <f t="shared" si="0"/>
        <v>48557.097561000002</v>
      </c>
      <c r="E20" s="131">
        <f t="shared" si="1"/>
        <v>1203.6990067154356</v>
      </c>
      <c r="F20" s="129">
        <f t="shared" si="2"/>
        <v>4046.4247967500005</v>
      </c>
      <c r="G20" s="131">
        <f t="shared" si="3"/>
        <v>100.30825055961965</v>
      </c>
      <c r="H20" s="45">
        <f>'L4'!$H$10</f>
        <v>1707.89</v>
      </c>
      <c r="I20" s="45">
        <f>GEW!$E$12+($F20-GEW!$E$12)*SUM(Fasering!$D$5)</f>
        <v>1821.9627753333334</v>
      </c>
      <c r="J20" s="45">
        <f>GEW!$E$12+($F20-GEW!$E$12)*SUM(Fasering!$D$5:$D$6)</f>
        <v>2397.1278894798297</v>
      </c>
      <c r="K20" s="45">
        <f>GEW!$E$12+($F20-GEW!$E$12)*SUM(Fasering!$D$5:$D$7)</f>
        <v>2727.1356432063121</v>
      </c>
      <c r="L20" s="45">
        <f>GEW!$E$12+($F20-GEW!$E$12)*SUM(Fasering!$D$5:$D$8)</f>
        <v>3057.143396932795</v>
      </c>
      <c r="M20" s="45">
        <f>GEW!$E$12+($F20-GEW!$E$12)*SUM(Fasering!$D$5:$D$9)</f>
        <v>3387.1511506592778</v>
      </c>
      <c r="N20" s="45">
        <f>GEW!$E$12+($F20-GEW!$E$12)*SUM(Fasering!$D$5:$D$10)</f>
        <v>3716.4170430235181</v>
      </c>
      <c r="O20" s="75">
        <f>GEW!$E$12+($F20-GEW!$E$12)*SUM(Fasering!$D$5:$D$11)</f>
        <v>4046.4247967500005</v>
      </c>
      <c r="P20" s="129">
        <f t="shared" si="4"/>
        <v>0</v>
      </c>
      <c r="Q20" s="131">
        <f t="shared" si="5"/>
        <v>0</v>
      </c>
      <c r="R20" s="45">
        <f>$P20*SUM(Fasering!$D$5)</f>
        <v>0</v>
      </c>
      <c r="S20" s="45">
        <f>$P20*SUM(Fasering!$D$5:$D$6)</f>
        <v>0</v>
      </c>
      <c r="T20" s="45">
        <f>$P20*SUM(Fasering!$D$5:$D$7)</f>
        <v>0</v>
      </c>
      <c r="U20" s="45">
        <f>$P20*SUM(Fasering!$D$5:$D$8)</f>
        <v>0</v>
      </c>
      <c r="V20" s="45">
        <f>$P20*SUM(Fasering!$D$5:$D$9)</f>
        <v>0</v>
      </c>
      <c r="W20" s="45">
        <f>$P20*SUM(Fasering!$D$5:$D$10)</f>
        <v>0</v>
      </c>
      <c r="X20" s="75">
        <f>$P20*SUM(Fasering!$D$5:$D$11)</f>
        <v>0</v>
      </c>
      <c r="Y20" s="129">
        <f t="shared" si="6"/>
        <v>0</v>
      </c>
      <c r="Z20" s="131">
        <f t="shared" si="7"/>
        <v>0</v>
      </c>
      <c r="AA20" s="74">
        <f>$Y20*SUM(Fasering!$D$5)</f>
        <v>0</v>
      </c>
      <c r="AB20" s="45">
        <f>$Y20*SUM(Fasering!$D$5:$D$6)</f>
        <v>0</v>
      </c>
      <c r="AC20" s="45">
        <f>$Y20*SUM(Fasering!$D$5:$D$7)</f>
        <v>0</v>
      </c>
      <c r="AD20" s="45">
        <f>$Y20*SUM(Fasering!$D$5:$D$8)</f>
        <v>0</v>
      </c>
      <c r="AE20" s="45">
        <f>$Y20*SUM(Fasering!$D$5:$D$9)</f>
        <v>0</v>
      </c>
      <c r="AF20" s="45">
        <f>$Y20*SUM(Fasering!$D$5:$D$10)</f>
        <v>0</v>
      </c>
      <c r="AG20" s="75">
        <f>$Y20*SUM(Fasering!$D$5:$D$11)</f>
        <v>0</v>
      </c>
      <c r="AH20" s="5">
        <f>($AK$2+(I20+R20)*12*7.57%)*SUM(Fasering!$D$5)</f>
        <v>0</v>
      </c>
      <c r="AI20" s="9">
        <f>($AK$2+(J20+S20)*12*7.57%)*SUM(Fasering!$D$5:$D$6)</f>
        <v>598.03480213445482</v>
      </c>
      <c r="AJ20" s="9">
        <f>($AK$2+(K20+T20)*12*7.57%)*SUM(Fasering!$D$5:$D$7)</f>
        <v>1063.1496937004488</v>
      </c>
      <c r="AK20" s="9">
        <f>($AK$2+(L20+U20)*12*7.57%)*SUM(Fasering!$D$5:$D$8)</f>
        <v>1617.2114027911578</v>
      </c>
      <c r="AL20" s="9">
        <f>($AK$2+(M20+V20)*12*7.57%)*SUM(Fasering!$D$5:$D$9)</f>
        <v>2260.2199294065822</v>
      </c>
      <c r="AM20" s="9">
        <f>($AK$2+(N20+W20)*12*7.57%)*SUM(Fasering!$D$5:$D$10)</f>
        <v>2990.4300772083966</v>
      </c>
      <c r="AN20" s="86">
        <f>($AK$2+(O20+X20)*12*7.57%)*SUM(Fasering!$D$5:$D$11)</f>
        <v>3811.1322853677007</v>
      </c>
      <c r="AO20" s="5">
        <f>($AK$2+(I20+AA20)*12*7.57%)*SUM(Fasering!$D$5)</f>
        <v>0</v>
      </c>
      <c r="AP20" s="9">
        <f>($AK$2+(J20+AB20)*12*7.57%)*SUM(Fasering!$D$5:$D$6)</f>
        <v>598.03480213445482</v>
      </c>
      <c r="AQ20" s="9">
        <f>($AK$2+(K20+AC20)*12*7.57%)*SUM(Fasering!$D$5:$D$7)</f>
        <v>1063.1496937004488</v>
      </c>
      <c r="AR20" s="9">
        <f>($AK$2+(L20+AD20)*12*7.57%)*SUM(Fasering!$D$5:$D$8)</f>
        <v>1617.2114027911578</v>
      </c>
      <c r="AS20" s="9">
        <f>($AK$2+(M20+AE20)*12*7.57%)*SUM(Fasering!$D$5:$D$9)</f>
        <v>2260.2199294065822</v>
      </c>
      <c r="AT20" s="9">
        <f>($AK$2+(N20+AF20)*12*7.57%)*SUM(Fasering!$D$5:$D$10)</f>
        <v>2990.4300772083966</v>
      </c>
      <c r="AU20" s="86">
        <f>($AK$2+(O20+AG20)*12*7.57%)*SUM(Fasering!$D$5:$D$11)</f>
        <v>3811.1322853677007</v>
      </c>
    </row>
    <row r="21" spans="1:47" x14ac:dyDescent="0.3">
      <c r="A21" s="32">
        <f t="shared" si="8"/>
        <v>13</v>
      </c>
      <c r="B21" s="129">
        <v>37547.019999999997</v>
      </c>
      <c r="C21" s="130"/>
      <c r="D21" s="129">
        <f t="shared" si="0"/>
        <v>50534.534218000001</v>
      </c>
      <c r="E21" s="131">
        <f t="shared" si="1"/>
        <v>1252.7183810073898</v>
      </c>
      <c r="F21" s="129">
        <f t="shared" si="2"/>
        <v>4211.2111848333334</v>
      </c>
      <c r="G21" s="131">
        <f t="shared" si="3"/>
        <v>104.39319841728248</v>
      </c>
      <c r="H21" s="45">
        <f>'L4'!$H$10</f>
        <v>1707.89</v>
      </c>
      <c r="I21" s="45">
        <f>GEW!$E$12+($F21-GEW!$E$12)*SUM(Fasering!$D$5)</f>
        <v>1821.9627753333334</v>
      </c>
      <c r="J21" s="45">
        <f>GEW!$E$12+($F21-GEW!$E$12)*SUM(Fasering!$D$5:$D$6)</f>
        <v>2439.7356664610602</v>
      </c>
      <c r="K21" s="45">
        <f>GEW!$E$12+($F21-GEW!$E$12)*SUM(Fasering!$D$5:$D$7)</f>
        <v>2794.1901337086165</v>
      </c>
      <c r="L21" s="45">
        <f>GEW!$E$12+($F21-GEW!$E$12)*SUM(Fasering!$D$5:$D$8)</f>
        <v>3148.6446009561723</v>
      </c>
      <c r="M21" s="45">
        <f>GEW!$E$12+($F21-GEW!$E$12)*SUM(Fasering!$D$5:$D$9)</f>
        <v>3503.0990682037286</v>
      </c>
      <c r="N21" s="45">
        <f>GEW!$E$12+($F21-GEW!$E$12)*SUM(Fasering!$D$5:$D$10)</f>
        <v>3856.7567175857776</v>
      </c>
      <c r="O21" s="75">
        <f>GEW!$E$12+($F21-GEW!$E$12)*SUM(Fasering!$D$5:$D$11)</f>
        <v>4211.2111848333334</v>
      </c>
      <c r="P21" s="129">
        <f t="shared" si="4"/>
        <v>0</v>
      </c>
      <c r="Q21" s="131">
        <f t="shared" si="5"/>
        <v>0</v>
      </c>
      <c r="R21" s="45">
        <f>$P21*SUM(Fasering!$D$5)</f>
        <v>0</v>
      </c>
      <c r="S21" s="45">
        <f>$P21*SUM(Fasering!$D$5:$D$6)</f>
        <v>0</v>
      </c>
      <c r="T21" s="45">
        <f>$P21*SUM(Fasering!$D$5:$D$7)</f>
        <v>0</v>
      </c>
      <c r="U21" s="45">
        <f>$P21*SUM(Fasering!$D$5:$D$8)</f>
        <v>0</v>
      </c>
      <c r="V21" s="45">
        <f>$P21*SUM(Fasering!$D$5:$D$9)</f>
        <v>0</v>
      </c>
      <c r="W21" s="45">
        <f>$P21*SUM(Fasering!$D$5:$D$10)</f>
        <v>0</v>
      </c>
      <c r="X21" s="75">
        <f>$P21*SUM(Fasering!$D$5:$D$11)</f>
        <v>0</v>
      </c>
      <c r="Y21" s="129">
        <f t="shared" si="6"/>
        <v>0</v>
      </c>
      <c r="Z21" s="131">
        <f t="shared" si="7"/>
        <v>0</v>
      </c>
      <c r="AA21" s="74">
        <f>$Y21*SUM(Fasering!$D$5)</f>
        <v>0</v>
      </c>
      <c r="AB21" s="45">
        <f>$Y21*SUM(Fasering!$D$5:$D$6)</f>
        <v>0</v>
      </c>
      <c r="AC21" s="45">
        <f>$Y21*SUM(Fasering!$D$5:$D$7)</f>
        <v>0</v>
      </c>
      <c r="AD21" s="45">
        <f>$Y21*SUM(Fasering!$D$5:$D$8)</f>
        <v>0</v>
      </c>
      <c r="AE21" s="45">
        <f>$Y21*SUM(Fasering!$D$5:$D$9)</f>
        <v>0</v>
      </c>
      <c r="AF21" s="45">
        <f>$Y21*SUM(Fasering!$D$5:$D$10)</f>
        <v>0</v>
      </c>
      <c r="AG21" s="75">
        <f>$Y21*SUM(Fasering!$D$5:$D$11)</f>
        <v>0</v>
      </c>
      <c r="AH21" s="5">
        <f>($AK$2+(I21+R21)*12*7.57%)*SUM(Fasering!$D$5)</f>
        <v>0</v>
      </c>
      <c r="AI21" s="9">
        <f>($AK$2+(J21+S21)*12*7.57%)*SUM(Fasering!$D$5:$D$6)</f>
        <v>608.04248518930797</v>
      </c>
      <c r="AJ21" s="9">
        <f>($AK$2+(K21+T21)*12*7.57%)*SUM(Fasering!$D$5:$D$7)</f>
        <v>1087.935983598717</v>
      </c>
      <c r="AK21" s="9">
        <f>($AK$2+(L21+U21)*12*7.57%)*SUM(Fasering!$D$5:$D$8)</f>
        <v>1663.3654094615736</v>
      </c>
      <c r="AL21" s="9">
        <f>($AK$2+(M21+V21)*12*7.57%)*SUM(Fasering!$D$5:$D$9)</f>
        <v>2334.3307627778781</v>
      </c>
      <c r="AM21" s="9">
        <f>($AK$2+(N21+W21)*12*7.57%)*SUM(Fasering!$D$5:$D$10)</f>
        <v>3099.0017979825761</v>
      </c>
      <c r="AN21" s="86">
        <f>($AK$2+(O21+X21)*12*7.57%)*SUM(Fasering!$D$5:$D$11)</f>
        <v>3960.8242403026002</v>
      </c>
      <c r="AO21" s="5">
        <f>($AK$2+(I21+AA21)*12*7.57%)*SUM(Fasering!$D$5)</f>
        <v>0</v>
      </c>
      <c r="AP21" s="9">
        <f>($AK$2+(J21+AB21)*12*7.57%)*SUM(Fasering!$D$5:$D$6)</f>
        <v>608.04248518930797</v>
      </c>
      <c r="AQ21" s="9">
        <f>($AK$2+(K21+AC21)*12*7.57%)*SUM(Fasering!$D$5:$D$7)</f>
        <v>1087.935983598717</v>
      </c>
      <c r="AR21" s="9">
        <f>($AK$2+(L21+AD21)*12*7.57%)*SUM(Fasering!$D$5:$D$8)</f>
        <v>1663.3654094615736</v>
      </c>
      <c r="AS21" s="9">
        <f>($AK$2+(M21+AE21)*12*7.57%)*SUM(Fasering!$D$5:$D$9)</f>
        <v>2334.3307627778781</v>
      </c>
      <c r="AT21" s="9">
        <f>($AK$2+(N21+AF21)*12*7.57%)*SUM(Fasering!$D$5:$D$10)</f>
        <v>3099.0017979825761</v>
      </c>
      <c r="AU21" s="86">
        <f>($AK$2+(O21+AG21)*12*7.57%)*SUM(Fasering!$D$5:$D$11)</f>
        <v>3960.8242403026002</v>
      </c>
    </row>
    <row r="22" spans="1:47" x14ac:dyDescent="0.3">
      <c r="A22" s="32">
        <f t="shared" si="8"/>
        <v>14</v>
      </c>
      <c r="B22" s="129">
        <v>37547.019999999997</v>
      </c>
      <c r="C22" s="130"/>
      <c r="D22" s="129">
        <f t="shared" si="0"/>
        <v>50534.534218000001</v>
      </c>
      <c r="E22" s="131">
        <f t="shared" si="1"/>
        <v>1252.7183810073898</v>
      </c>
      <c r="F22" s="129">
        <f t="shared" si="2"/>
        <v>4211.2111848333334</v>
      </c>
      <c r="G22" s="131">
        <f t="shared" si="3"/>
        <v>104.39319841728248</v>
      </c>
      <c r="H22" s="45">
        <f>'L4'!$H$10</f>
        <v>1707.89</v>
      </c>
      <c r="I22" s="45">
        <f>GEW!$E$12+($F22-GEW!$E$12)*SUM(Fasering!$D$5)</f>
        <v>1821.9627753333334</v>
      </c>
      <c r="J22" s="45">
        <f>GEW!$E$12+($F22-GEW!$E$12)*SUM(Fasering!$D$5:$D$6)</f>
        <v>2439.7356664610602</v>
      </c>
      <c r="K22" s="45">
        <f>GEW!$E$12+($F22-GEW!$E$12)*SUM(Fasering!$D$5:$D$7)</f>
        <v>2794.1901337086165</v>
      </c>
      <c r="L22" s="45">
        <f>GEW!$E$12+($F22-GEW!$E$12)*SUM(Fasering!$D$5:$D$8)</f>
        <v>3148.6446009561723</v>
      </c>
      <c r="M22" s="45">
        <f>GEW!$E$12+($F22-GEW!$E$12)*SUM(Fasering!$D$5:$D$9)</f>
        <v>3503.0990682037286</v>
      </c>
      <c r="N22" s="45">
        <f>GEW!$E$12+($F22-GEW!$E$12)*SUM(Fasering!$D$5:$D$10)</f>
        <v>3856.7567175857776</v>
      </c>
      <c r="O22" s="75">
        <f>GEW!$E$12+($F22-GEW!$E$12)*SUM(Fasering!$D$5:$D$11)</f>
        <v>4211.2111848333334</v>
      </c>
      <c r="P22" s="129">
        <f t="shared" si="4"/>
        <v>0</v>
      </c>
      <c r="Q22" s="131">
        <f t="shared" si="5"/>
        <v>0</v>
      </c>
      <c r="R22" s="45">
        <f>$P22*SUM(Fasering!$D$5)</f>
        <v>0</v>
      </c>
      <c r="S22" s="45">
        <f>$P22*SUM(Fasering!$D$5:$D$6)</f>
        <v>0</v>
      </c>
      <c r="T22" s="45">
        <f>$P22*SUM(Fasering!$D$5:$D$7)</f>
        <v>0</v>
      </c>
      <c r="U22" s="45">
        <f>$P22*SUM(Fasering!$D$5:$D$8)</f>
        <v>0</v>
      </c>
      <c r="V22" s="45">
        <f>$P22*SUM(Fasering!$D$5:$D$9)</f>
        <v>0</v>
      </c>
      <c r="W22" s="45">
        <f>$P22*SUM(Fasering!$D$5:$D$10)</f>
        <v>0</v>
      </c>
      <c r="X22" s="75">
        <f>$P22*SUM(Fasering!$D$5:$D$11)</f>
        <v>0</v>
      </c>
      <c r="Y22" s="129">
        <f t="shared" si="6"/>
        <v>0</v>
      </c>
      <c r="Z22" s="131">
        <f t="shared" si="7"/>
        <v>0</v>
      </c>
      <c r="AA22" s="74">
        <f>$Y22*SUM(Fasering!$D$5)</f>
        <v>0</v>
      </c>
      <c r="AB22" s="45">
        <f>$Y22*SUM(Fasering!$D$5:$D$6)</f>
        <v>0</v>
      </c>
      <c r="AC22" s="45">
        <f>$Y22*SUM(Fasering!$D$5:$D$7)</f>
        <v>0</v>
      </c>
      <c r="AD22" s="45">
        <f>$Y22*SUM(Fasering!$D$5:$D$8)</f>
        <v>0</v>
      </c>
      <c r="AE22" s="45">
        <f>$Y22*SUM(Fasering!$D$5:$D$9)</f>
        <v>0</v>
      </c>
      <c r="AF22" s="45">
        <f>$Y22*SUM(Fasering!$D$5:$D$10)</f>
        <v>0</v>
      </c>
      <c r="AG22" s="75">
        <f>$Y22*SUM(Fasering!$D$5:$D$11)</f>
        <v>0</v>
      </c>
      <c r="AH22" s="5">
        <f>($AK$2+(I22+R22)*12*7.57%)*SUM(Fasering!$D$5)</f>
        <v>0</v>
      </c>
      <c r="AI22" s="9">
        <f>($AK$2+(J22+S22)*12*7.57%)*SUM(Fasering!$D$5:$D$6)</f>
        <v>608.04248518930797</v>
      </c>
      <c r="AJ22" s="9">
        <f>($AK$2+(K22+T22)*12*7.57%)*SUM(Fasering!$D$5:$D$7)</f>
        <v>1087.935983598717</v>
      </c>
      <c r="AK22" s="9">
        <f>($AK$2+(L22+U22)*12*7.57%)*SUM(Fasering!$D$5:$D$8)</f>
        <v>1663.3654094615736</v>
      </c>
      <c r="AL22" s="9">
        <f>($AK$2+(M22+V22)*12*7.57%)*SUM(Fasering!$D$5:$D$9)</f>
        <v>2334.3307627778781</v>
      </c>
      <c r="AM22" s="9">
        <f>($AK$2+(N22+W22)*12*7.57%)*SUM(Fasering!$D$5:$D$10)</f>
        <v>3099.0017979825761</v>
      </c>
      <c r="AN22" s="86">
        <f>($AK$2+(O22+X22)*12*7.57%)*SUM(Fasering!$D$5:$D$11)</f>
        <v>3960.8242403026002</v>
      </c>
      <c r="AO22" s="5">
        <f>($AK$2+(I22+AA22)*12*7.57%)*SUM(Fasering!$D$5)</f>
        <v>0</v>
      </c>
      <c r="AP22" s="9">
        <f>($AK$2+(J22+AB22)*12*7.57%)*SUM(Fasering!$D$5:$D$6)</f>
        <v>608.04248518930797</v>
      </c>
      <c r="AQ22" s="9">
        <f>($AK$2+(K22+AC22)*12*7.57%)*SUM(Fasering!$D$5:$D$7)</f>
        <v>1087.935983598717</v>
      </c>
      <c r="AR22" s="9">
        <f>($AK$2+(L22+AD22)*12*7.57%)*SUM(Fasering!$D$5:$D$8)</f>
        <v>1663.3654094615736</v>
      </c>
      <c r="AS22" s="9">
        <f>($AK$2+(M22+AE22)*12*7.57%)*SUM(Fasering!$D$5:$D$9)</f>
        <v>2334.3307627778781</v>
      </c>
      <c r="AT22" s="9">
        <f>($AK$2+(N22+AF22)*12*7.57%)*SUM(Fasering!$D$5:$D$10)</f>
        <v>3099.0017979825761</v>
      </c>
      <c r="AU22" s="86">
        <f>($AK$2+(O22+AG22)*12*7.57%)*SUM(Fasering!$D$5:$D$11)</f>
        <v>3960.8242403026002</v>
      </c>
    </row>
    <row r="23" spans="1:47" x14ac:dyDescent="0.3">
      <c r="A23" s="32">
        <f t="shared" si="8"/>
        <v>15</v>
      </c>
      <c r="B23" s="129">
        <v>39016.26</v>
      </c>
      <c r="C23" s="130"/>
      <c r="D23" s="129">
        <f t="shared" si="0"/>
        <v>52511.984334000008</v>
      </c>
      <c r="E23" s="131">
        <f t="shared" si="1"/>
        <v>1301.7380889392391</v>
      </c>
      <c r="F23" s="129">
        <f t="shared" si="2"/>
        <v>4375.9986945000001</v>
      </c>
      <c r="G23" s="131">
        <f t="shared" si="3"/>
        <v>108.4781740782699</v>
      </c>
      <c r="H23" s="45">
        <f>'L4'!$H$10</f>
        <v>1707.89</v>
      </c>
      <c r="I23" s="45">
        <f>GEW!$E$12+($F23-GEW!$E$12)*SUM(Fasering!$D$5)</f>
        <v>1821.9627753333334</v>
      </c>
      <c r="J23" s="45">
        <f>GEW!$E$12+($F23-GEW!$E$12)*SUM(Fasering!$D$5:$D$6)</f>
        <v>2482.3437334430191</v>
      </c>
      <c r="K23" s="45">
        <f>GEW!$E$12+($F23-GEW!$E$12)*SUM(Fasering!$D$5:$D$7)</f>
        <v>2861.2450806029801</v>
      </c>
      <c r="L23" s="45">
        <f>GEW!$E$12+($F23-GEW!$E$12)*SUM(Fasering!$D$5:$D$8)</f>
        <v>3240.1464277629402</v>
      </c>
      <c r="M23" s="45">
        <f>GEW!$E$12+($F23-GEW!$E$12)*SUM(Fasering!$D$5:$D$9)</f>
        <v>3619.0477749229012</v>
      </c>
      <c r="N23" s="45">
        <f>GEW!$E$12+($F23-GEW!$E$12)*SUM(Fasering!$D$5:$D$10)</f>
        <v>3997.09734734004</v>
      </c>
      <c r="O23" s="75">
        <f>GEW!$E$12+($F23-GEW!$E$12)*SUM(Fasering!$D$5:$D$11)</f>
        <v>4375.9986945000001</v>
      </c>
      <c r="P23" s="129">
        <f t="shared" si="4"/>
        <v>0</v>
      </c>
      <c r="Q23" s="131">
        <f t="shared" si="5"/>
        <v>0</v>
      </c>
      <c r="R23" s="45">
        <f>$P23*SUM(Fasering!$D$5)</f>
        <v>0</v>
      </c>
      <c r="S23" s="45">
        <f>$P23*SUM(Fasering!$D$5:$D$6)</f>
        <v>0</v>
      </c>
      <c r="T23" s="45">
        <f>$P23*SUM(Fasering!$D$5:$D$7)</f>
        <v>0</v>
      </c>
      <c r="U23" s="45">
        <f>$P23*SUM(Fasering!$D$5:$D$8)</f>
        <v>0</v>
      </c>
      <c r="V23" s="45">
        <f>$P23*SUM(Fasering!$D$5:$D$9)</f>
        <v>0</v>
      </c>
      <c r="W23" s="45">
        <f>$P23*SUM(Fasering!$D$5:$D$10)</f>
        <v>0</v>
      </c>
      <c r="X23" s="75">
        <f>$P23*SUM(Fasering!$D$5:$D$11)</f>
        <v>0</v>
      </c>
      <c r="Y23" s="129">
        <f t="shared" si="6"/>
        <v>0</v>
      </c>
      <c r="Z23" s="131">
        <f t="shared" si="7"/>
        <v>0</v>
      </c>
      <c r="AA23" s="74">
        <f>$Y23*SUM(Fasering!$D$5)</f>
        <v>0</v>
      </c>
      <c r="AB23" s="45">
        <f>$Y23*SUM(Fasering!$D$5:$D$6)</f>
        <v>0</v>
      </c>
      <c r="AC23" s="45">
        <f>$Y23*SUM(Fasering!$D$5:$D$7)</f>
        <v>0</v>
      </c>
      <c r="AD23" s="45">
        <f>$Y23*SUM(Fasering!$D$5:$D$8)</f>
        <v>0</v>
      </c>
      <c r="AE23" s="45">
        <f>$Y23*SUM(Fasering!$D$5:$D$9)</f>
        <v>0</v>
      </c>
      <c r="AF23" s="45">
        <f>$Y23*SUM(Fasering!$D$5:$D$10)</f>
        <v>0</v>
      </c>
      <c r="AG23" s="75">
        <f>$Y23*SUM(Fasering!$D$5:$D$11)</f>
        <v>0</v>
      </c>
      <c r="AH23" s="5">
        <f>($AK$2+(I23+R23)*12*7.57%)*SUM(Fasering!$D$5)</f>
        <v>0</v>
      </c>
      <c r="AI23" s="9">
        <f>($AK$2+(J23+S23)*12*7.57%)*SUM(Fasering!$D$5:$D$6)</f>
        <v>618.05023635931718</v>
      </c>
      <c r="AJ23" s="9">
        <f>($AK$2+(K23+T23)*12*7.57%)*SUM(Fasering!$D$5:$D$7)</f>
        <v>1112.7224421995704</v>
      </c>
      <c r="AK23" s="9">
        <f>($AK$2+(L23+U23)*12*7.57%)*SUM(Fasering!$D$5:$D$8)</f>
        <v>1709.5197302693723</v>
      </c>
      <c r="AL23" s="9">
        <f>($AK$2+(M23+V23)*12*7.57%)*SUM(Fasering!$D$5:$D$9)</f>
        <v>2408.4421005687232</v>
      </c>
      <c r="AM23" s="9">
        <f>($AK$2+(N23+W23)*12*7.57%)*SUM(Fasering!$D$5:$D$10)</f>
        <v>3207.5742577269698</v>
      </c>
      <c r="AN23" s="86">
        <f>($AK$2+(O23+X23)*12*7.57%)*SUM(Fasering!$D$5:$D$11)</f>
        <v>4110.5172140838004</v>
      </c>
      <c r="AO23" s="5">
        <f>($AK$2+(I23+AA23)*12*7.57%)*SUM(Fasering!$D$5)</f>
        <v>0</v>
      </c>
      <c r="AP23" s="9">
        <f>($AK$2+(J23+AB23)*12*7.57%)*SUM(Fasering!$D$5:$D$6)</f>
        <v>618.05023635931718</v>
      </c>
      <c r="AQ23" s="9">
        <f>($AK$2+(K23+AC23)*12*7.57%)*SUM(Fasering!$D$5:$D$7)</f>
        <v>1112.7224421995704</v>
      </c>
      <c r="AR23" s="9">
        <f>($AK$2+(L23+AD23)*12*7.57%)*SUM(Fasering!$D$5:$D$8)</f>
        <v>1709.5197302693723</v>
      </c>
      <c r="AS23" s="9">
        <f>($AK$2+(M23+AE23)*12*7.57%)*SUM(Fasering!$D$5:$D$9)</f>
        <v>2408.4421005687232</v>
      </c>
      <c r="AT23" s="9">
        <f>($AK$2+(N23+AF23)*12*7.57%)*SUM(Fasering!$D$5:$D$10)</f>
        <v>3207.5742577269698</v>
      </c>
      <c r="AU23" s="86">
        <f>($AK$2+(O23+AG23)*12*7.57%)*SUM(Fasering!$D$5:$D$11)</f>
        <v>4110.5172140838004</v>
      </c>
    </row>
    <row r="24" spans="1:47" x14ac:dyDescent="0.3">
      <c r="A24" s="32">
        <f t="shared" si="8"/>
        <v>16</v>
      </c>
      <c r="B24" s="129">
        <v>39016.26</v>
      </c>
      <c r="C24" s="130"/>
      <c r="D24" s="129">
        <f t="shared" si="0"/>
        <v>52511.984334000008</v>
      </c>
      <c r="E24" s="131">
        <f t="shared" si="1"/>
        <v>1301.7380889392391</v>
      </c>
      <c r="F24" s="129">
        <f t="shared" si="2"/>
        <v>4375.9986945000001</v>
      </c>
      <c r="G24" s="131">
        <f t="shared" si="3"/>
        <v>108.4781740782699</v>
      </c>
      <c r="H24" s="45">
        <f>'L4'!$H$10</f>
        <v>1707.89</v>
      </c>
      <c r="I24" s="45">
        <f>GEW!$E$12+($F24-GEW!$E$12)*SUM(Fasering!$D$5)</f>
        <v>1821.9627753333334</v>
      </c>
      <c r="J24" s="45">
        <f>GEW!$E$12+($F24-GEW!$E$12)*SUM(Fasering!$D$5:$D$6)</f>
        <v>2482.3437334430191</v>
      </c>
      <c r="K24" s="45">
        <f>GEW!$E$12+($F24-GEW!$E$12)*SUM(Fasering!$D$5:$D$7)</f>
        <v>2861.2450806029801</v>
      </c>
      <c r="L24" s="45">
        <f>GEW!$E$12+($F24-GEW!$E$12)*SUM(Fasering!$D$5:$D$8)</f>
        <v>3240.1464277629402</v>
      </c>
      <c r="M24" s="45">
        <f>GEW!$E$12+($F24-GEW!$E$12)*SUM(Fasering!$D$5:$D$9)</f>
        <v>3619.0477749229012</v>
      </c>
      <c r="N24" s="45">
        <f>GEW!$E$12+($F24-GEW!$E$12)*SUM(Fasering!$D$5:$D$10)</f>
        <v>3997.09734734004</v>
      </c>
      <c r="O24" s="75">
        <f>GEW!$E$12+($F24-GEW!$E$12)*SUM(Fasering!$D$5:$D$11)</f>
        <v>4375.9986945000001</v>
      </c>
      <c r="P24" s="129">
        <f t="shared" si="4"/>
        <v>0</v>
      </c>
      <c r="Q24" s="131">
        <f t="shared" si="5"/>
        <v>0</v>
      </c>
      <c r="R24" s="45">
        <f>$P24*SUM(Fasering!$D$5)</f>
        <v>0</v>
      </c>
      <c r="S24" s="45">
        <f>$P24*SUM(Fasering!$D$5:$D$6)</f>
        <v>0</v>
      </c>
      <c r="T24" s="45">
        <f>$P24*SUM(Fasering!$D$5:$D$7)</f>
        <v>0</v>
      </c>
      <c r="U24" s="45">
        <f>$P24*SUM(Fasering!$D$5:$D$8)</f>
        <v>0</v>
      </c>
      <c r="V24" s="45">
        <f>$P24*SUM(Fasering!$D$5:$D$9)</f>
        <v>0</v>
      </c>
      <c r="W24" s="45">
        <f>$P24*SUM(Fasering!$D$5:$D$10)</f>
        <v>0</v>
      </c>
      <c r="X24" s="75">
        <f>$P24*SUM(Fasering!$D$5:$D$11)</f>
        <v>0</v>
      </c>
      <c r="Y24" s="129">
        <f t="shared" si="6"/>
        <v>0</v>
      </c>
      <c r="Z24" s="131">
        <f t="shared" si="7"/>
        <v>0</v>
      </c>
      <c r="AA24" s="74">
        <f>$Y24*SUM(Fasering!$D$5)</f>
        <v>0</v>
      </c>
      <c r="AB24" s="45">
        <f>$Y24*SUM(Fasering!$D$5:$D$6)</f>
        <v>0</v>
      </c>
      <c r="AC24" s="45">
        <f>$Y24*SUM(Fasering!$D$5:$D$7)</f>
        <v>0</v>
      </c>
      <c r="AD24" s="45">
        <f>$Y24*SUM(Fasering!$D$5:$D$8)</f>
        <v>0</v>
      </c>
      <c r="AE24" s="45">
        <f>$Y24*SUM(Fasering!$D$5:$D$9)</f>
        <v>0</v>
      </c>
      <c r="AF24" s="45">
        <f>$Y24*SUM(Fasering!$D$5:$D$10)</f>
        <v>0</v>
      </c>
      <c r="AG24" s="75">
        <f>$Y24*SUM(Fasering!$D$5:$D$11)</f>
        <v>0</v>
      </c>
      <c r="AH24" s="5">
        <f>($AK$2+(I24+R24)*12*7.57%)*SUM(Fasering!$D$5)</f>
        <v>0</v>
      </c>
      <c r="AI24" s="9">
        <f>($AK$2+(J24+S24)*12*7.57%)*SUM(Fasering!$D$5:$D$6)</f>
        <v>618.05023635931718</v>
      </c>
      <c r="AJ24" s="9">
        <f>($AK$2+(K24+T24)*12*7.57%)*SUM(Fasering!$D$5:$D$7)</f>
        <v>1112.7224421995704</v>
      </c>
      <c r="AK24" s="9">
        <f>($AK$2+(L24+U24)*12*7.57%)*SUM(Fasering!$D$5:$D$8)</f>
        <v>1709.5197302693723</v>
      </c>
      <c r="AL24" s="9">
        <f>($AK$2+(M24+V24)*12*7.57%)*SUM(Fasering!$D$5:$D$9)</f>
        <v>2408.4421005687232</v>
      </c>
      <c r="AM24" s="9">
        <f>($AK$2+(N24+W24)*12*7.57%)*SUM(Fasering!$D$5:$D$10)</f>
        <v>3207.5742577269698</v>
      </c>
      <c r="AN24" s="86">
        <f>($AK$2+(O24+X24)*12*7.57%)*SUM(Fasering!$D$5:$D$11)</f>
        <v>4110.5172140838004</v>
      </c>
      <c r="AO24" s="5">
        <f>($AK$2+(I24+AA24)*12*7.57%)*SUM(Fasering!$D$5)</f>
        <v>0</v>
      </c>
      <c r="AP24" s="9">
        <f>($AK$2+(J24+AB24)*12*7.57%)*SUM(Fasering!$D$5:$D$6)</f>
        <v>618.05023635931718</v>
      </c>
      <c r="AQ24" s="9">
        <f>($AK$2+(K24+AC24)*12*7.57%)*SUM(Fasering!$D$5:$D$7)</f>
        <v>1112.7224421995704</v>
      </c>
      <c r="AR24" s="9">
        <f>($AK$2+(L24+AD24)*12*7.57%)*SUM(Fasering!$D$5:$D$8)</f>
        <v>1709.5197302693723</v>
      </c>
      <c r="AS24" s="9">
        <f>($AK$2+(M24+AE24)*12*7.57%)*SUM(Fasering!$D$5:$D$9)</f>
        <v>2408.4421005687232</v>
      </c>
      <c r="AT24" s="9">
        <f>($AK$2+(N24+AF24)*12*7.57%)*SUM(Fasering!$D$5:$D$10)</f>
        <v>3207.5742577269698</v>
      </c>
      <c r="AU24" s="86">
        <f>($AK$2+(O24+AG24)*12*7.57%)*SUM(Fasering!$D$5:$D$11)</f>
        <v>4110.5172140838004</v>
      </c>
    </row>
    <row r="25" spans="1:47" x14ac:dyDescent="0.3">
      <c r="A25" s="32">
        <f t="shared" si="8"/>
        <v>17</v>
      </c>
      <c r="B25" s="129">
        <v>40648.74</v>
      </c>
      <c r="C25" s="130"/>
      <c r="D25" s="129">
        <f t="shared" si="0"/>
        <v>54709.139166000001</v>
      </c>
      <c r="E25" s="131">
        <f t="shared" si="1"/>
        <v>1356.2041345169423</v>
      </c>
      <c r="F25" s="129">
        <f t="shared" si="2"/>
        <v>4559.0949305000004</v>
      </c>
      <c r="G25" s="131">
        <f t="shared" si="3"/>
        <v>113.01701120974521</v>
      </c>
      <c r="H25" s="45">
        <f>'L4'!$H$10</f>
        <v>1707.89</v>
      </c>
      <c r="I25" s="45">
        <f>GEW!$E$12+($F25-GEW!$E$12)*SUM(Fasering!$D$5)</f>
        <v>1821.9627753333334</v>
      </c>
      <c r="J25" s="45">
        <f>GEW!$E$12+($F25-GEW!$E$12)*SUM(Fasering!$D$5:$D$6)</f>
        <v>2529.6857723112153</v>
      </c>
      <c r="K25" s="45">
        <f>GEW!$E$12+($F25-GEW!$E$12)*SUM(Fasering!$D$5:$D$7)</f>
        <v>2935.7501714704422</v>
      </c>
      <c r="L25" s="45">
        <f>GEW!$E$12+($F25-GEW!$E$12)*SUM(Fasering!$D$5:$D$8)</f>
        <v>3341.8145706296691</v>
      </c>
      <c r="M25" s="45">
        <f>GEW!$E$12+($F25-GEW!$E$12)*SUM(Fasering!$D$5:$D$9)</f>
        <v>3747.878969788896</v>
      </c>
      <c r="N25" s="45">
        <f>GEW!$E$12+($F25-GEW!$E$12)*SUM(Fasering!$D$5:$D$10)</f>
        <v>4153.0305313407735</v>
      </c>
      <c r="O25" s="75">
        <f>GEW!$E$12+($F25-GEW!$E$12)*SUM(Fasering!$D$5:$D$11)</f>
        <v>4559.0949305000004</v>
      </c>
      <c r="P25" s="129">
        <f t="shared" si="4"/>
        <v>0</v>
      </c>
      <c r="Q25" s="131">
        <f t="shared" si="5"/>
        <v>0</v>
      </c>
      <c r="R25" s="45">
        <f>$P25*SUM(Fasering!$D$5)</f>
        <v>0</v>
      </c>
      <c r="S25" s="45">
        <f>$P25*SUM(Fasering!$D$5:$D$6)</f>
        <v>0</v>
      </c>
      <c r="T25" s="45">
        <f>$P25*SUM(Fasering!$D$5:$D$7)</f>
        <v>0</v>
      </c>
      <c r="U25" s="45">
        <f>$P25*SUM(Fasering!$D$5:$D$8)</f>
        <v>0</v>
      </c>
      <c r="V25" s="45">
        <f>$P25*SUM(Fasering!$D$5:$D$9)</f>
        <v>0</v>
      </c>
      <c r="W25" s="45">
        <f>$P25*SUM(Fasering!$D$5:$D$10)</f>
        <v>0</v>
      </c>
      <c r="X25" s="75">
        <f>$P25*SUM(Fasering!$D$5:$D$11)</f>
        <v>0</v>
      </c>
      <c r="Y25" s="129">
        <f t="shared" si="6"/>
        <v>0</v>
      </c>
      <c r="Z25" s="131">
        <f t="shared" si="7"/>
        <v>0</v>
      </c>
      <c r="AA25" s="74">
        <f>$Y25*SUM(Fasering!$D$5)</f>
        <v>0</v>
      </c>
      <c r="AB25" s="45">
        <f>$Y25*SUM(Fasering!$D$5:$D$6)</f>
        <v>0</v>
      </c>
      <c r="AC25" s="45">
        <f>$Y25*SUM(Fasering!$D$5:$D$7)</f>
        <v>0</v>
      </c>
      <c r="AD25" s="45">
        <f>$Y25*SUM(Fasering!$D$5:$D$8)</f>
        <v>0</v>
      </c>
      <c r="AE25" s="45">
        <f>$Y25*SUM(Fasering!$D$5:$D$9)</f>
        <v>0</v>
      </c>
      <c r="AF25" s="45">
        <f>$Y25*SUM(Fasering!$D$5:$D$10)</f>
        <v>0</v>
      </c>
      <c r="AG25" s="75">
        <f>$Y25*SUM(Fasering!$D$5:$D$11)</f>
        <v>0</v>
      </c>
      <c r="AH25" s="5">
        <f>($AK$2+(I25+R25)*12*7.57%)*SUM(Fasering!$D$5)</f>
        <v>0</v>
      </c>
      <c r="AI25" s="9">
        <f>($AK$2+(J25+S25)*12*7.57%)*SUM(Fasering!$D$5:$D$6)</f>
        <v>629.16989933474417</v>
      </c>
      <c r="AJ25" s="9">
        <f>($AK$2+(K25+T25)*12*7.57%)*SUM(Fasering!$D$5:$D$7)</f>
        <v>1140.2628017982208</v>
      </c>
      <c r="AK25" s="9">
        <f>($AK$2+(L25+U25)*12*7.57%)*SUM(Fasering!$D$5:$D$8)</f>
        <v>1760.8020297114754</v>
      </c>
      <c r="AL25" s="9">
        <f>($AK$2+(M25+V25)*12*7.57%)*SUM(Fasering!$D$5:$D$9)</f>
        <v>2490.7875830745079</v>
      </c>
      <c r="AM25" s="9">
        <f>($AK$2+(N25+W25)*12*7.57%)*SUM(Fasering!$D$5:$D$10)</f>
        <v>3328.2096672472176</v>
      </c>
      <c r="AN25" s="86">
        <f>($AK$2+(O25+X25)*12*7.57%)*SUM(Fasering!$D$5:$D$11)</f>
        <v>4276.8418348662008</v>
      </c>
      <c r="AO25" s="5">
        <f>($AK$2+(I25+AA25)*12*7.57%)*SUM(Fasering!$D$5)</f>
        <v>0</v>
      </c>
      <c r="AP25" s="9">
        <f>($AK$2+(J25+AB25)*12*7.57%)*SUM(Fasering!$D$5:$D$6)</f>
        <v>629.16989933474417</v>
      </c>
      <c r="AQ25" s="9">
        <f>($AK$2+(K25+AC25)*12*7.57%)*SUM(Fasering!$D$5:$D$7)</f>
        <v>1140.2628017982208</v>
      </c>
      <c r="AR25" s="9">
        <f>($AK$2+(L25+AD25)*12*7.57%)*SUM(Fasering!$D$5:$D$8)</f>
        <v>1760.8020297114754</v>
      </c>
      <c r="AS25" s="9">
        <f>($AK$2+(M25+AE25)*12*7.57%)*SUM(Fasering!$D$5:$D$9)</f>
        <v>2490.7875830745079</v>
      </c>
      <c r="AT25" s="9">
        <f>($AK$2+(N25+AF25)*12*7.57%)*SUM(Fasering!$D$5:$D$10)</f>
        <v>3328.2096672472176</v>
      </c>
      <c r="AU25" s="86">
        <f>($AK$2+(O25+AG25)*12*7.57%)*SUM(Fasering!$D$5:$D$11)</f>
        <v>4276.8418348662008</v>
      </c>
    </row>
    <row r="26" spans="1:47" x14ac:dyDescent="0.3">
      <c r="A26" s="32">
        <f t="shared" si="8"/>
        <v>18</v>
      </c>
      <c r="B26" s="129">
        <v>40648.74</v>
      </c>
      <c r="C26" s="130"/>
      <c r="D26" s="129">
        <f t="shared" si="0"/>
        <v>54709.139166000001</v>
      </c>
      <c r="E26" s="131">
        <f t="shared" si="1"/>
        <v>1356.2041345169423</v>
      </c>
      <c r="F26" s="129">
        <f t="shared" si="2"/>
        <v>4559.0949305000004</v>
      </c>
      <c r="G26" s="131">
        <f t="shared" si="3"/>
        <v>113.01701120974521</v>
      </c>
      <c r="H26" s="45">
        <f>'L4'!$H$10</f>
        <v>1707.89</v>
      </c>
      <c r="I26" s="45">
        <f>GEW!$E$12+($F26-GEW!$E$12)*SUM(Fasering!$D$5)</f>
        <v>1821.9627753333334</v>
      </c>
      <c r="J26" s="45">
        <f>GEW!$E$12+($F26-GEW!$E$12)*SUM(Fasering!$D$5:$D$6)</f>
        <v>2529.6857723112153</v>
      </c>
      <c r="K26" s="45">
        <f>GEW!$E$12+($F26-GEW!$E$12)*SUM(Fasering!$D$5:$D$7)</f>
        <v>2935.7501714704422</v>
      </c>
      <c r="L26" s="45">
        <f>GEW!$E$12+($F26-GEW!$E$12)*SUM(Fasering!$D$5:$D$8)</f>
        <v>3341.8145706296691</v>
      </c>
      <c r="M26" s="45">
        <f>GEW!$E$12+($F26-GEW!$E$12)*SUM(Fasering!$D$5:$D$9)</f>
        <v>3747.878969788896</v>
      </c>
      <c r="N26" s="45">
        <f>GEW!$E$12+($F26-GEW!$E$12)*SUM(Fasering!$D$5:$D$10)</f>
        <v>4153.0305313407735</v>
      </c>
      <c r="O26" s="75">
        <f>GEW!$E$12+($F26-GEW!$E$12)*SUM(Fasering!$D$5:$D$11)</f>
        <v>4559.0949305000004</v>
      </c>
      <c r="P26" s="129">
        <f t="shared" si="4"/>
        <v>0</v>
      </c>
      <c r="Q26" s="131">
        <f t="shared" si="5"/>
        <v>0</v>
      </c>
      <c r="R26" s="45">
        <f>$P26*SUM(Fasering!$D$5)</f>
        <v>0</v>
      </c>
      <c r="S26" s="45">
        <f>$P26*SUM(Fasering!$D$5:$D$6)</f>
        <v>0</v>
      </c>
      <c r="T26" s="45">
        <f>$P26*SUM(Fasering!$D$5:$D$7)</f>
        <v>0</v>
      </c>
      <c r="U26" s="45">
        <f>$P26*SUM(Fasering!$D$5:$D$8)</f>
        <v>0</v>
      </c>
      <c r="V26" s="45">
        <f>$P26*SUM(Fasering!$D$5:$D$9)</f>
        <v>0</v>
      </c>
      <c r="W26" s="45">
        <f>$P26*SUM(Fasering!$D$5:$D$10)</f>
        <v>0</v>
      </c>
      <c r="X26" s="75">
        <f>$P26*SUM(Fasering!$D$5:$D$11)</f>
        <v>0</v>
      </c>
      <c r="Y26" s="129">
        <f t="shared" si="6"/>
        <v>0</v>
      </c>
      <c r="Z26" s="131">
        <f t="shared" si="7"/>
        <v>0</v>
      </c>
      <c r="AA26" s="74">
        <f>$Y26*SUM(Fasering!$D$5)</f>
        <v>0</v>
      </c>
      <c r="AB26" s="45">
        <f>$Y26*SUM(Fasering!$D$5:$D$6)</f>
        <v>0</v>
      </c>
      <c r="AC26" s="45">
        <f>$Y26*SUM(Fasering!$D$5:$D$7)</f>
        <v>0</v>
      </c>
      <c r="AD26" s="45">
        <f>$Y26*SUM(Fasering!$D$5:$D$8)</f>
        <v>0</v>
      </c>
      <c r="AE26" s="45">
        <f>$Y26*SUM(Fasering!$D$5:$D$9)</f>
        <v>0</v>
      </c>
      <c r="AF26" s="45">
        <f>$Y26*SUM(Fasering!$D$5:$D$10)</f>
        <v>0</v>
      </c>
      <c r="AG26" s="75">
        <f>$Y26*SUM(Fasering!$D$5:$D$11)</f>
        <v>0</v>
      </c>
      <c r="AH26" s="5">
        <f>($AK$2+(I26+R26)*12*7.57%)*SUM(Fasering!$D$5)</f>
        <v>0</v>
      </c>
      <c r="AI26" s="9">
        <f>($AK$2+(J26+S26)*12*7.57%)*SUM(Fasering!$D$5:$D$6)</f>
        <v>629.16989933474417</v>
      </c>
      <c r="AJ26" s="9">
        <f>($AK$2+(K26+T26)*12*7.57%)*SUM(Fasering!$D$5:$D$7)</f>
        <v>1140.2628017982208</v>
      </c>
      <c r="AK26" s="9">
        <f>($AK$2+(L26+U26)*12*7.57%)*SUM(Fasering!$D$5:$D$8)</f>
        <v>1760.8020297114754</v>
      </c>
      <c r="AL26" s="9">
        <f>($AK$2+(M26+V26)*12*7.57%)*SUM(Fasering!$D$5:$D$9)</f>
        <v>2490.7875830745079</v>
      </c>
      <c r="AM26" s="9">
        <f>($AK$2+(N26+W26)*12*7.57%)*SUM(Fasering!$D$5:$D$10)</f>
        <v>3328.2096672472176</v>
      </c>
      <c r="AN26" s="86">
        <f>($AK$2+(O26+X26)*12*7.57%)*SUM(Fasering!$D$5:$D$11)</f>
        <v>4276.8418348662008</v>
      </c>
      <c r="AO26" s="5">
        <f>($AK$2+(I26+AA26)*12*7.57%)*SUM(Fasering!$D$5)</f>
        <v>0</v>
      </c>
      <c r="AP26" s="9">
        <f>($AK$2+(J26+AB26)*12*7.57%)*SUM(Fasering!$D$5:$D$6)</f>
        <v>629.16989933474417</v>
      </c>
      <c r="AQ26" s="9">
        <f>($AK$2+(K26+AC26)*12*7.57%)*SUM(Fasering!$D$5:$D$7)</f>
        <v>1140.2628017982208</v>
      </c>
      <c r="AR26" s="9">
        <f>($AK$2+(L26+AD26)*12*7.57%)*SUM(Fasering!$D$5:$D$8)</f>
        <v>1760.8020297114754</v>
      </c>
      <c r="AS26" s="9">
        <f>($AK$2+(M26+AE26)*12*7.57%)*SUM(Fasering!$D$5:$D$9)</f>
        <v>2490.7875830745079</v>
      </c>
      <c r="AT26" s="9">
        <f>($AK$2+(N26+AF26)*12*7.57%)*SUM(Fasering!$D$5:$D$10)</f>
        <v>3328.2096672472176</v>
      </c>
      <c r="AU26" s="86">
        <f>($AK$2+(O26+AG26)*12*7.57%)*SUM(Fasering!$D$5:$D$11)</f>
        <v>4276.8418348662008</v>
      </c>
    </row>
    <row r="27" spans="1:47" x14ac:dyDescent="0.3">
      <c r="A27" s="32">
        <f t="shared" si="8"/>
        <v>19</v>
      </c>
      <c r="B27" s="129">
        <v>40648.74</v>
      </c>
      <c r="C27" s="130"/>
      <c r="D27" s="129">
        <f t="shared" si="0"/>
        <v>54709.139166000001</v>
      </c>
      <c r="E27" s="131">
        <f t="shared" si="1"/>
        <v>1356.2041345169423</v>
      </c>
      <c r="F27" s="129">
        <f t="shared" si="2"/>
        <v>4559.0949305000004</v>
      </c>
      <c r="G27" s="131">
        <f t="shared" si="3"/>
        <v>113.01701120974521</v>
      </c>
      <c r="H27" s="45">
        <f>'L4'!$H$10</f>
        <v>1707.89</v>
      </c>
      <c r="I27" s="45">
        <f>GEW!$E$12+($F27-GEW!$E$12)*SUM(Fasering!$D$5)</f>
        <v>1821.9627753333334</v>
      </c>
      <c r="J27" s="45">
        <f>GEW!$E$12+($F27-GEW!$E$12)*SUM(Fasering!$D$5:$D$6)</f>
        <v>2529.6857723112153</v>
      </c>
      <c r="K27" s="45">
        <f>GEW!$E$12+($F27-GEW!$E$12)*SUM(Fasering!$D$5:$D$7)</f>
        <v>2935.7501714704422</v>
      </c>
      <c r="L27" s="45">
        <f>GEW!$E$12+($F27-GEW!$E$12)*SUM(Fasering!$D$5:$D$8)</f>
        <v>3341.8145706296691</v>
      </c>
      <c r="M27" s="45">
        <f>GEW!$E$12+($F27-GEW!$E$12)*SUM(Fasering!$D$5:$D$9)</f>
        <v>3747.878969788896</v>
      </c>
      <c r="N27" s="45">
        <f>GEW!$E$12+($F27-GEW!$E$12)*SUM(Fasering!$D$5:$D$10)</f>
        <v>4153.0305313407735</v>
      </c>
      <c r="O27" s="75">
        <f>GEW!$E$12+($F27-GEW!$E$12)*SUM(Fasering!$D$5:$D$11)</f>
        <v>4559.0949305000004</v>
      </c>
      <c r="P27" s="129">
        <f t="shared" si="4"/>
        <v>0</v>
      </c>
      <c r="Q27" s="131">
        <f t="shared" si="5"/>
        <v>0</v>
      </c>
      <c r="R27" s="45">
        <f>$P27*SUM(Fasering!$D$5)</f>
        <v>0</v>
      </c>
      <c r="S27" s="45">
        <f>$P27*SUM(Fasering!$D$5:$D$6)</f>
        <v>0</v>
      </c>
      <c r="T27" s="45">
        <f>$P27*SUM(Fasering!$D$5:$D$7)</f>
        <v>0</v>
      </c>
      <c r="U27" s="45">
        <f>$P27*SUM(Fasering!$D$5:$D$8)</f>
        <v>0</v>
      </c>
      <c r="V27" s="45">
        <f>$P27*SUM(Fasering!$D$5:$D$9)</f>
        <v>0</v>
      </c>
      <c r="W27" s="45">
        <f>$P27*SUM(Fasering!$D$5:$D$10)</f>
        <v>0</v>
      </c>
      <c r="X27" s="75">
        <f>$P27*SUM(Fasering!$D$5:$D$11)</f>
        <v>0</v>
      </c>
      <c r="Y27" s="129">
        <f t="shared" si="6"/>
        <v>0</v>
      </c>
      <c r="Z27" s="131">
        <f t="shared" si="7"/>
        <v>0</v>
      </c>
      <c r="AA27" s="74">
        <f>$Y27*SUM(Fasering!$D$5)</f>
        <v>0</v>
      </c>
      <c r="AB27" s="45">
        <f>$Y27*SUM(Fasering!$D$5:$D$6)</f>
        <v>0</v>
      </c>
      <c r="AC27" s="45">
        <f>$Y27*SUM(Fasering!$D$5:$D$7)</f>
        <v>0</v>
      </c>
      <c r="AD27" s="45">
        <f>$Y27*SUM(Fasering!$D$5:$D$8)</f>
        <v>0</v>
      </c>
      <c r="AE27" s="45">
        <f>$Y27*SUM(Fasering!$D$5:$D$9)</f>
        <v>0</v>
      </c>
      <c r="AF27" s="45">
        <f>$Y27*SUM(Fasering!$D$5:$D$10)</f>
        <v>0</v>
      </c>
      <c r="AG27" s="75">
        <f>$Y27*SUM(Fasering!$D$5:$D$11)</f>
        <v>0</v>
      </c>
      <c r="AH27" s="5">
        <f>($AK$2+(I27+R27)*12*7.57%)*SUM(Fasering!$D$5)</f>
        <v>0</v>
      </c>
      <c r="AI27" s="9">
        <f>($AK$2+(J27+S27)*12*7.57%)*SUM(Fasering!$D$5:$D$6)</f>
        <v>629.16989933474417</v>
      </c>
      <c r="AJ27" s="9">
        <f>($AK$2+(K27+T27)*12*7.57%)*SUM(Fasering!$D$5:$D$7)</f>
        <v>1140.2628017982208</v>
      </c>
      <c r="AK27" s="9">
        <f>($AK$2+(L27+U27)*12*7.57%)*SUM(Fasering!$D$5:$D$8)</f>
        <v>1760.8020297114754</v>
      </c>
      <c r="AL27" s="9">
        <f>($AK$2+(M27+V27)*12*7.57%)*SUM(Fasering!$D$5:$D$9)</f>
        <v>2490.7875830745079</v>
      </c>
      <c r="AM27" s="9">
        <f>($AK$2+(N27+W27)*12*7.57%)*SUM(Fasering!$D$5:$D$10)</f>
        <v>3328.2096672472176</v>
      </c>
      <c r="AN27" s="86">
        <f>($AK$2+(O27+X27)*12*7.57%)*SUM(Fasering!$D$5:$D$11)</f>
        <v>4276.8418348662008</v>
      </c>
      <c r="AO27" s="5">
        <f>($AK$2+(I27+AA27)*12*7.57%)*SUM(Fasering!$D$5)</f>
        <v>0</v>
      </c>
      <c r="AP27" s="9">
        <f>($AK$2+(J27+AB27)*12*7.57%)*SUM(Fasering!$D$5:$D$6)</f>
        <v>629.16989933474417</v>
      </c>
      <c r="AQ27" s="9">
        <f>($AK$2+(K27+AC27)*12*7.57%)*SUM(Fasering!$D$5:$D$7)</f>
        <v>1140.2628017982208</v>
      </c>
      <c r="AR27" s="9">
        <f>($AK$2+(L27+AD27)*12*7.57%)*SUM(Fasering!$D$5:$D$8)</f>
        <v>1760.8020297114754</v>
      </c>
      <c r="AS27" s="9">
        <f>($AK$2+(M27+AE27)*12*7.57%)*SUM(Fasering!$D$5:$D$9)</f>
        <v>2490.7875830745079</v>
      </c>
      <c r="AT27" s="9">
        <f>($AK$2+(N27+AF27)*12*7.57%)*SUM(Fasering!$D$5:$D$10)</f>
        <v>3328.2096672472176</v>
      </c>
      <c r="AU27" s="86">
        <f>($AK$2+(O27+AG27)*12*7.57%)*SUM(Fasering!$D$5:$D$11)</f>
        <v>4276.8418348662008</v>
      </c>
    </row>
    <row r="28" spans="1:47" x14ac:dyDescent="0.3">
      <c r="A28" s="32">
        <f t="shared" si="8"/>
        <v>20</v>
      </c>
      <c r="B28" s="129">
        <v>42117.95</v>
      </c>
      <c r="C28" s="130"/>
      <c r="D28" s="129">
        <f t="shared" si="0"/>
        <v>56686.548905000003</v>
      </c>
      <c r="E28" s="131">
        <f t="shared" si="1"/>
        <v>1405.2228415291065</v>
      </c>
      <c r="F28" s="129">
        <f t="shared" si="2"/>
        <v>4723.8790754166666</v>
      </c>
      <c r="G28" s="131">
        <f t="shared" si="3"/>
        <v>117.10190346075886</v>
      </c>
      <c r="H28" s="45">
        <f>'L4'!$H$10</f>
        <v>1707.89</v>
      </c>
      <c r="I28" s="45">
        <f>GEW!$E$12+($F28-GEW!$E$12)*SUM(Fasering!$D$5)</f>
        <v>1821.9627753333334</v>
      </c>
      <c r="J28" s="45">
        <f>GEW!$E$12+($F28-GEW!$E$12)*SUM(Fasering!$D$5:$D$6)</f>
        <v>2572.2929692909897</v>
      </c>
      <c r="K28" s="45">
        <f>GEW!$E$12+($F28-GEW!$E$12)*SUM(Fasering!$D$5:$D$7)</f>
        <v>3002.803749188628</v>
      </c>
      <c r="L28" s="45">
        <f>GEW!$E$12+($F28-GEW!$E$12)*SUM(Fasering!$D$5:$D$8)</f>
        <v>3433.3145290862667</v>
      </c>
      <c r="M28" s="45">
        <f>GEW!$E$12+($F28-GEW!$E$12)*SUM(Fasering!$D$5:$D$9)</f>
        <v>3863.825308983905</v>
      </c>
      <c r="N28" s="45">
        <f>GEW!$E$12+($F28-GEW!$E$12)*SUM(Fasering!$D$5:$D$10)</f>
        <v>4293.3682955190288</v>
      </c>
      <c r="O28" s="75">
        <f>GEW!$E$12+($F28-GEW!$E$12)*SUM(Fasering!$D$5:$D$11)</f>
        <v>4723.8790754166666</v>
      </c>
      <c r="P28" s="129">
        <f t="shared" si="4"/>
        <v>0</v>
      </c>
      <c r="Q28" s="131">
        <f t="shared" si="5"/>
        <v>0</v>
      </c>
      <c r="R28" s="45">
        <f>$P28*SUM(Fasering!$D$5)</f>
        <v>0</v>
      </c>
      <c r="S28" s="45">
        <f>$P28*SUM(Fasering!$D$5:$D$6)</f>
        <v>0</v>
      </c>
      <c r="T28" s="45">
        <f>$P28*SUM(Fasering!$D$5:$D$7)</f>
        <v>0</v>
      </c>
      <c r="U28" s="45">
        <f>$P28*SUM(Fasering!$D$5:$D$8)</f>
        <v>0</v>
      </c>
      <c r="V28" s="45">
        <f>$P28*SUM(Fasering!$D$5:$D$9)</f>
        <v>0</v>
      </c>
      <c r="W28" s="45">
        <f>$P28*SUM(Fasering!$D$5:$D$10)</f>
        <v>0</v>
      </c>
      <c r="X28" s="75">
        <f>$P28*SUM(Fasering!$D$5:$D$11)</f>
        <v>0</v>
      </c>
      <c r="Y28" s="129">
        <f t="shared" si="6"/>
        <v>0</v>
      </c>
      <c r="Z28" s="131">
        <f t="shared" si="7"/>
        <v>0</v>
      </c>
      <c r="AA28" s="74">
        <f>$Y28*SUM(Fasering!$D$5)</f>
        <v>0</v>
      </c>
      <c r="AB28" s="45">
        <f>$Y28*SUM(Fasering!$D$5:$D$6)</f>
        <v>0</v>
      </c>
      <c r="AC28" s="45">
        <f>$Y28*SUM(Fasering!$D$5:$D$7)</f>
        <v>0</v>
      </c>
      <c r="AD28" s="45">
        <f>$Y28*SUM(Fasering!$D$5:$D$8)</f>
        <v>0</v>
      </c>
      <c r="AE28" s="45">
        <f>$Y28*SUM(Fasering!$D$5:$D$9)</f>
        <v>0</v>
      </c>
      <c r="AF28" s="45">
        <f>$Y28*SUM(Fasering!$D$5:$D$10)</f>
        <v>0</v>
      </c>
      <c r="AG28" s="75">
        <f>$Y28*SUM(Fasering!$D$5:$D$11)</f>
        <v>0</v>
      </c>
      <c r="AH28" s="5">
        <f>($AK$2+(I28+R28)*12*7.57%)*SUM(Fasering!$D$5)</f>
        <v>0</v>
      </c>
      <c r="AI28" s="9">
        <f>($AK$2+(J28+S28)*12*7.57%)*SUM(Fasering!$D$5:$D$6)</f>
        <v>639.17744615928564</v>
      </c>
      <c r="AJ28" s="9">
        <f>($AK$2+(K28+T28)*12*7.57%)*SUM(Fasering!$D$5:$D$7)</f>
        <v>1165.048754291319</v>
      </c>
      <c r="AK28" s="9">
        <f>($AK$2+(L28+U28)*12*7.57%)*SUM(Fasering!$D$5:$D$8)</f>
        <v>1806.955408107126</v>
      </c>
      <c r="AL28" s="9">
        <f>($AK$2+(M28+V28)*12*7.57%)*SUM(Fasering!$D$5:$D$9)</f>
        <v>2564.8974076067066</v>
      </c>
      <c r="AM28" s="9">
        <f>($AK$2+(N28+W28)*12*7.57%)*SUM(Fasering!$D$5:$D$10)</f>
        <v>3436.7799100809693</v>
      </c>
      <c r="AN28" s="86">
        <f>($AK$2+(O28+X28)*12*7.57%)*SUM(Fasering!$D$5:$D$11)</f>
        <v>4426.5317521084999</v>
      </c>
      <c r="AO28" s="5">
        <f>($AK$2+(I28+AA28)*12*7.57%)*SUM(Fasering!$D$5)</f>
        <v>0</v>
      </c>
      <c r="AP28" s="9">
        <f>($AK$2+(J28+AB28)*12*7.57%)*SUM(Fasering!$D$5:$D$6)</f>
        <v>639.17744615928564</v>
      </c>
      <c r="AQ28" s="9">
        <f>($AK$2+(K28+AC28)*12*7.57%)*SUM(Fasering!$D$5:$D$7)</f>
        <v>1165.048754291319</v>
      </c>
      <c r="AR28" s="9">
        <f>($AK$2+(L28+AD28)*12*7.57%)*SUM(Fasering!$D$5:$D$8)</f>
        <v>1806.955408107126</v>
      </c>
      <c r="AS28" s="9">
        <f>($AK$2+(M28+AE28)*12*7.57%)*SUM(Fasering!$D$5:$D$9)</f>
        <v>2564.8974076067066</v>
      </c>
      <c r="AT28" s="9">
        <f>($AK$2+(N28+AF28)*12*7.57%)*SUM(Fasering!$D$5:$D$10)</f>
        <v>3436.7799100809693</v>
      </c>
      <c r="AU28" s="86">
        <f>($AK$2+(O28+AG28)*12*7.57%)*SUM(Fasering!$D$5:$D$11)</f>
        <v>4426.5317521084999</v>
      </c>
    </row>
    <row r="29" spans="1:47" x14ac:dyDescent="0.3">
      <c r="A29" s="32">
        <f t="shared" si="8"/>
        <v>21</v>
      </c>
      <c r="B29" s="129">
        <v>42117.95</v>
      </c>
      <c r="C29" s="130"/>
      <c r="D29" s="129">
        <f t="shared" si="0"/>
        <v>56686.548905000003</v>
      </c>
      <c r="E29" s="131">
        <f t="shared" si="1"/>
        <v>1405.2228415291065</v>
      </c>
      <c r="F29" s="129">
        <f t="shared" si="2"/>
        <v>4723.8790754166666</v>
      </c>
      <c r="G29" s="131">
        <f t="shared" si="3"/>
        <v>117.10190346075886</v>
      </c>
      <c r="H29" s="45">
        <f>'L4'!$H$10</f>
        <v>1707.89</v>
      </c>
      <c r="I29" s="45">
        <f>GEW!$E$12+($F29-GEW!$E$12)*SUM(Fasering!$D$5)</f>
        <v>1821.9627753333334</v>
      </c>
      <c r="J29" s="45">
        <f>GEW!$E$12+($F29-GEW!$E$12)*SUM(Fasering!$D$5:$D$6)</f>
        <v>2572.2929692909897</v>
      </c>
      <c r="K29" s="45">
        <f>GEW!$E$12+($F29-GEW!$E$12)*SUM(Fasering!$D$5:$D$7)</f>
        <v>3002.803749188628</v>
      </c>
      <c r="L29" s="45">
        <f>GEW!$E$12+($F29-GEW!$E$12)*SUM(Fasering!$D$5:$D$8)</f>
        <v>3433.3145290862667</v>
      </c>
      <c r="M29" s="45">
        <f>GEW!$E$12+($F29-GEW!$E$12)*SUM(Fasering!$D$5:$D$9)</f>
        <v>3863.825308983905</v>
      </c>
      <c r="N29" s="45">
        <f>GEW!$E$12+($F29-GEW!$E$12)*SUM(Fasering!$D$5:$D$10)</f>
        <v>4293.3682955190288</v>
      </c>
      <c r="O29" s="75">
        <f>GEW!$E$12+($F29-GEW!$E$12)*SUM(Fasering!$D$5:$D$11)</f>
        <v>4723.8790754166666</v>
      </c>
      <c r="P29" s="129">
        <f t="shared" si="4"/>
        <v>0</v>
      </c>
      <c r="Q29" s="131">
        <f t="shared" si="5"/>
        <v>0</v>
      </c>
      <c r="R29" s="45">
        <f>$P29*SUM(Fasering!$D$5)</f>
        <v>0</v>
      </c>
      <c r="S29" s="45">
        <f>$P29*SUM(Fasering!$D$5:$D$6)</f>
        <v>0</v>
      </c>
      <c r="T29" s="45">
        <f>$P29*SUM(Fasering!$D$5:$D$7)</f>
        <v>0</v>
      </c>
      <c r="U29" s="45">
        <f>$P29*SUM(Fasering!$D$5:$D$8)</f>
        <v>0</v>
      </c>
      <c r="V29" s="45">
        <f>$P29*SUM(Fasering!$D$5:$D$9)</f>
        <v>0</v>
      </c>
      <c r="W29" s="45">
        <f>$P29*SUM(Fasering!$D$5:$D$10)</f>
        <v>0</v>
      </c>
      <c r="X29" s="75">
        <f>$P29*SUM(Fasering!$D$5:$D$11)</f>
        <v>0</v>
      </c>
      <c r="Y29" s="129">
        <f t="shared" si="6"/>
        <v>0</v>
      </c>
      <c r="Z29" s="131">
        <f t="shared" si="7"/>
        <v>0</v>
      </c>
      <c r="AA29" s="74">
        <f>$Y29*SUM(Fasering!$D$5)</f>
        <v>0</v>
      </c>
      <c r="AB29" s="45">
        <f>$Y29*SUM(Fasering!$D$5:$D$6)</f>
        <v>0</v>
      </c>
      <c r="AC29" s="45">
        <f>$Y29*SUM(Fasering!$D$5:$D$7)</f>
        <v>0</v>
      </c>
      <c r="AD29" s="45">
        <f>$Y29*SUM(Fasering!$D$5:$D$8)</f>
        <v>0</v>
      </c>
      <c r="AE29" s="45">
        <f>$Y29*SUM(Fasering!$D$5:$D$9)</f>
        <v>0</v>
      </c>
      <c r="AF29" s="45">
        <f>$Y29*SUM(Fasering!$D$5:$D$10)</f>
        <v>0</v>
      </c>
      <c r="AG29" s="75">
        <f>$Y29*SUM(Fasering!$D$5:$D$11)</f>
        <v>0</v>
      </c>
      <c r="AH29" s="5">
        <f>($AK$2+(I29+R29)*12*7.57%)*SUM(Fasering!$D$5)</f>
        <v>0</v>
      </c>
      <c r="AI29" s="9">
        <f>($AK$2+(J29+S29)*12*7.57%)*SUM(Fasering!$D$5:$D$6)</f>
        <v>639.17744615928564</v>
      </c>
      <c r="AJ29" s="9">
        <f>($AK$2+(K29+T29)*12*7.57%)*SUM(Fasering!$D$5:$D$7)</f>
        <v>1165.048754291319</v>
      </c>
      <c r="AK29" s="9">
        <f>($AK$2+(L29+U29)*12*7.57%)*SUM(Fasering!$D$5:$D$8)</f>
        <v>1806.955408107126</v>
      </c>
      <c r="AL29" s="9">
        <f>($AK$2+(M29+V29)*12*7.57%)*SUM(Fasering!$D$5:$D$9)</f>
        <v>2564.8974076067066</v>
      </c>
      <c r="AM29" s="9">
        <f>($AK$2+(N29+W29)*12*7.57%)*SUM(Fasering!$D$5:$D$10)</f>
        <v>3436.7799100809693</v>
      </c>
      <c r="AN29" s="86">
        <f>($AK$2+(O29+X29)*12*7.57%)*SUM(Fasering!$D$5:$D$11)</f>
        <v>4426.5317521084999</v>
      </c>
      <c r="AO29" s="5">
        <f>($AK$2+(I29+AA29)*12*7.57%)*SUM(Fasering!$D$5)</f>
        <v>0</v>
      </c>
      <c r="AP29" s="9">
        <f>($AK$2+(J29+AB29)*12*7.57%)*SUM(Fasering!$D$5:$D$6)</f>
        <v>639.17744615928564</v>
      </c>
      <c r="AQ29" s="9">
        <f>($AK$2+(K29+AC29)*12*7.57%)*SUM(Fasering!$D$5:$D$7)</f>
        <v>1165.048754291319</v>
      </c>
      <c r="AR29" s="9">
        <f>($AK$2+(L29+AD29)*12*7.57%)*SUM(Fasering!$D$5:$D$8)</f>
        <v>1806.955408107126</v>
      </c>
      <c r="AS29" s="9">
        <f>($AK$2+(M29+AE29)*12*7.57%)*SUM(Fasering!$D$5:$D$9)</f>
        <v>2564.8974076067066</v>
      </c>
      <c r="AT29" s="9">
        <f>($AK$2+(N29+AF29)*12*7.57%)*SUM(Fasering!$D$5:$D$10)</f>
        <v>3436.7799100809693</v>
      </c>
      <c r="AU29" s="86">
        <f>($AK$2+(O29+AG29)*12*7.57%)*SUM(Fasering!$D$5:$D$11)</f>
        <v>4426.5317521084999</v>
      </c>
    </row>
    <row r="30" spans="1:47" x14ac:dyDescent="0.3">
      <c r="A30" s="32">
        <f t="shared" si="8"/>
        <v>22</v>
      </c>
      <c r="B30" s="129">
        <v>43750.42</v>
      </c>
      <c r="C30" s="130"/>
      <c r="D30" s="129">
        <f t="shared" si="0"/>
        <v>58883.690278000002</v>
      </c>
      <c r="E30" s="131">
        <f t="shared" si="1"/>
        <v>1459.688553466915</v>
      </c>
      <c r="F30" s="129">
        <f t="shared" si="2"/>
        <v>4906.9741898333341</v>
      </c>
      <c r="G30" s="131">
        <f t="shared" si="3"/>
        <v>121.6407127889096</v>
      </c>
      <c r="H30" s="45">
        <f>'L4'!$H$10</f>
        <v>1707.89</v>
      </c>
      <c r="I30" s="45">
        <f>GEW!$E$12+($F30-GEW!$E$12)*SUM(Fasering!$D$5)</f>
        <v>1821.9627753333334</v>
      </c>
      <c r="J30" s="45">
        <f>GEW!$E$12+($F30-GEW!$E$12)*SUM(Fasering!$D$5:$D$6)</f>
        <v>2619.6347181584579</v>
      </c>
      <c r="K30" s="45">
        <f>GEW!$E$12+($F30-GEW!$E$12)*SUM(Fasering!$D$5:$D$7)</f>
        <v>3077.3083836640317</v>
      </c>
      <c r="L30" s="45">
        <f>GEW!$E$12+($F30-GEW!$E$12)*SUM(Fasering!$D$5:$D$8)</f>
        <v>3534.9820491696055</v>
      </c>
      <c r="M30" s="45">
        <f>GEW!$E$12+($F30-GEW!$E$12)*SUM(Fasering!$D$5:$D$9)</f>
        <v>3992.6557146751793</v>
      </c>
      <c r="N30" s="45">
        <f>GEW!$E$12+($F30-GEW!$E$12)*SUM(Fasering!$D$5:$D$10)</f>
        <v>4449.3005243277603</v>
      </c>
      <c r="O30" s="75">
        <f>GEW!$E$12+($F30-GEW!$E$12)*SUM(Fasering!$D$5:$D$11)</f>
        <v>4906.9741898333341</v>
      </c>
      <c r="P30" s="129">
        <f t="shared" si="4"/>
        <v>0</v>
      </c>
      <c r="Q30" s="131">
        <f t="shared" si="5"/>
        <v>0</v>
      </c>
      <c r="R30" s="45">
        <f>$P30*SUM(Fasering!$D$5)</f>
        <v>0</v>
      </c>
      <c r="S30" s="45">
        <f>$P30*SUM(Fasering!$D$5:$D$6)</f>
        <v>0</v>
      </c>
      <c r="T30" s="45">
        <f>$P30*SUM(Fasering!$D$5:$D$7)</f>
        <v>0</v>
      </c>
      <c r="U30" s="45">
        <f>$P30*SUM(Fasering!$D$5:$D$8)</f>
        <v>0</v>
      </c>
      <c r="V30" s="45">
        <f>$P30*SUM(Fasering!$D$5:$D$9)</f>
        <v>0</v>
      </c>
      <c r="W30" s="45">
        <f>$P30*SUM(Fasering!$D$5:$D$10)</f>
        <v>0</v>
      </c>
      <c r="X30" s="75">
        <f>$P30*SUM(Fasering!$D$5:$D$11)</f>
        <v>0</v>
      </c>
      <c r="Y30" s="129">
        <f t="shared" si="6"/>
        <v>0</v>
      </c>
      <c r="Z30" s="131">
        <f t="shared" si="7"/>
        <v>0</v>
      </c>
      <c r="AA30" s="74">
        <f>$Y30*SUM(Fasering!$D$5)</f>
        <v>0</v>
      </c>
      <c r="AB30" s="45">
        <f>$Y30*SUM(Fasering!$D$5:$D$6)</f>
        <v>0</v>
      </c>
      <c r="AC30" s="45">
        <f>$Y30*SUM(Fasering!$D$5:$D$7)</f>
        <v>0</v>
      </c>
      <c r="AD30" s="45">
        <f>$Y30*SUM(Fasering!$D$5:$D$8)</f>
        <v>0</v>
      </c>
      <c r="AE30" s="45">
        <f>$Y30*SUM(Fasering!$D$5:$D$9)</f>
        <v>0</v>
      </c>
      <c r="AF30" s="45">
        <f>$Y30*SUM(Fasering!$D$5:$D$10)</f>
        <v>0</v>
      </c>
      <c r="AG30" s="75">
        <f>$Y30*SUM(Fasering!$D$5:$D$11)</f>
        <v>0</v>
      </c>
      <c r="AH30" s="5">
        <f>($AK$2+(I30+R30)*12*7.57%)*SUM(Fasering!$D$5)</f>
        <v>0</v>
      </c>
      <c r="AI30" s="9">
        <f>($AK$2+(J30+S30)*12*7.57%)*SUM(Fasering!$D$5:$D$6)</f>
        <v>650.2970410195569</v>
      </c>
      <c r="AJ30" s="9">
        <f>($AK$2+(K30+T30)*12*7.57%)*SUM(Fasering!$D$5:$D$7)</f>
        <v>1192.5889451873845</v>
      </c>
      <c r="AK30" s="9">
        <f>($AK$2+(L30+U30)*12*7.57%)*SUM(Fasering!$D$5:$D$8)</f>
        <v>1858.2373934118466</v>
      </c>
      <c r="AL30" s="9">
        <f>($AK$2+(M30+V30)*12*7.57%)*SUM(Fasering!$D$5:$D$9)</f>
        <v>2647.2423856929427</v>
      </c>
      <c r="AM30" s="9">
        <f>($AK$2+(N30+W30)*12*7.57%)*SUM(Fasering!$D$5:$D$10)</f>
        <v>3557.414580631003</v>
      </c>
      <c r="AN30" s="86">
        <f>($AK$2+(O30+X30)*12*7.57%)*SUM(Fasering!$D$5:$D$11)</f>
        <v>4592.855354044601</v>
      </c>
      <c r="AO30" s="5">
        <f>($AK$2+(I30+AA30)*12*7.57%)*SUM(Fasering!$D$5)</f>
        <v>0</v>
      </c>
      <c r="AP30" s="9">
        <f>($AK$2+(J30+AB30)*12*7.57%)*SUM(Fasering!$D$5:$D$6)</f>
        <v>650.2970410195569</v>
      </c>
      <c r="AQ30" s="9">
        <f>($AK$2+(K30+AC30)*12*7.57%)*SUM(Fasering!$D$5:$D$7)</f>
        <v>1192.5889451873845</v>
      </c>
      <c r="AR30" s="9">
        <f>($AK$2+(L30+AD30)*12*7.57%)*SUM(Fasering!$D$5:$D$8)</f>
        <v>1858.2373934118466</v>
      </c>
      <c r="AS30" s="9">
        <f>($AK$2+(M30+AE30)*12*7.57%)*SUM(Fasering!$D$5:$D$9)</f>
        <v>2647.2423856929427</v>
      </c>
      <c r="AT30" s="9">
        <f>($AK$2+(N30+AF30)*12*7.57%)*SUM(Fasering!$D$5:$D$10)</f>
        <v>3557.414580631003</v>
      </c>
      <c r="AU30" s="86">
        <f>($AK$2+(O30+AG30)*12*7.57%)*SUM(Fasering!$D$5:$D$11)</f>
        <v>4592.855354044601</v>
      </c>
    </row>
    <row r="31" spans="1:47" x14ac:dyDescent="0.3">
      <c r="A31" s="32">
        <f t="shared" si="8"/>
        <v>23</v>
      </c>
      <c r="B31" s="129">
        <v>45382.93</v>
      </c>
      <c r="C31" s="130"/>
      <c r="D31" s="129">
        <f t="shared" si="0"/>
        <v>61080.885487000007</v>
      </c>
      <c r="E31" s="131">
        <f t="shared" si="1"/>
        <v>1514.1555999643035</v>
      </c>
      <c r="F31" s="129">
        <f t="shared" si="2"/>
        <v>5090.0737905833339</v>
      </c>
      <c r="G31" s="131">
        <f t="shared" si="3"/>
        <v>126.17963333035863</v>
      </c>
      <c r="H31" s="45">
        <f>'L4'!$H$10</f>
        <v>1707.89</v>
      </c>
      <c r="I31" s="45">
        <f>GEW!$E$12+($F31-GEW!$E$12)*SUM(Fasering!$D$5)</f>
        <v>1821.9627753333334</v>
      </c>
      <c r="J31" s="45">
        <f>GEW!$E$12+($F31-GEW!$E$12)*SUM(Fasering!$D$5:$D$6)</f>
        <v>2666.9776270288385</v>
      </c>
      <c r="K31" s="45">
        <f>GEW!$E$12+($F31-GEW!$E$12)*SUM(Fasering!$D$5:$D$7)</f>
        <v>3151.8148437076716</v>
      </c>
      <c r="L31" s="45">
        <f>GEW!$E$12+($F31-GEW!$E$12)*SUM(Fasering!$D$5:$D$8)</f>
        <v>3636.6520603865047</v>
      </c>
      <c r="M31" s="45">
        <f>GEW!$E$12+($F31-GEW!$E$12)*SUM(Fasering!$D$5:$D$9)</f>
        <v>4121.4892770653369</v>
      </c>
      <c r="N31" s="45">
        <f>GEW!$E$12+($F31-GEW!$E$12)*SUM(Fasering!$D$5:$D$10)</f>
        <v>4605.2365739045017</v>
      </c>
      <c r="O31" s="75">
        <f>GEW!$E$12+($F31-GEW!$E$12)*SUM(Fasering!$D$5:$D$11)</f>
        <v>5090.0737905833339</v>
      </c>
      <c r="P31" s="129">
        <f t="shared" si="4"/>
        <v>0</v>
      </c>
      <c r="Q31" s="131">
        <f t="shared" si="5"/>
        <v>0</v>
      </c>
      <c r="R31" s="45">
        <f>$P31*SUM(Fasering!$D$5)</f>
        <v>0</v>
      </c>
      <c r="S31" s="45">
        <f>$P31*SUM(Fasering!$D$5:$D$6)</f>
        <v>0</v>
      </c>
      <c r="T31" s="45">
        <f>$P31*SUM(Fasering!$D$5:$D$7)</f>
        <v>0</v>
      </c>
      <c r="U31" s="45">
        <f>$P31*SUM(Fasering!$D$5:$D$8)</f>
        <v>0</v>
      </c>
      <c r="V31" s="45">
        <f>$P31*SUM(Fasering!$D$5:$D$9)</f>
        <v>0</v>
      </c>
      <c r="W31" s="45">
        <f>$P31*SUM(Fasering!$D$5:$D$10)</f>
        <v>0</v>
      </c>
      <c r="X31" s="75">
        <f>$P31*SUM(Fasering!$D$5:$D$11)</f>
        <v>0</v>
      </c>
      <c r="Y31" s="129">
        <f t="shared" si="6"/>
        <v>0</v>
      </c>
      <c r="Z31" s="131">
        <f t="shared" si="7"/>
        <v>0</v>
      </c>
      <c r="AA31" s="74">
        <f>$Y31*SUM(Fasering!$D$5)</f>
        <v>0</v>
      </c>
      <c r="AB31" s="45">
        <f>$Y31*SUM(Fasering!$D$5:$D$6)</f>
        <v>0</v>
      </c>
      <c r="AC31" s="45">
        <f>$Y31*SUM(Fasering!$D$5:$D$7)</f>
        <v>0</v>
      </c>
      <c r="AD31" s="45">
        <f>$Y31*SUM(Fasering!$D$5:$D$8)</f>
        <v>0</v>
      </c>
      <c r="AE31" s="45">
        <f>$Y31*SUM(Fasering!$D$5:$D$9)</f>
        <v>0</v>
      </c>
      <c r="AF31" s="45">
        <f>$Y31*SUM(Fasering!$D$5:$D$10)</f>
        <v>0</v>
      </c>
      <c r="AG31" s="75">
        <f>$Y31*SUM(Fasering!$D$5:$D$11)</f>
        <v>0</v>
      </c>
      <c r="AH31" s="5">
        <f>($AK$2+(I31+R31)*12*7.57%)*SUM(Fasering!$D$5)</f>
        <v>0</v>
      </c>
      <c r="AI31" s="9">
        <f>($AK$2+(J31+S31)*12*7.57%)*SUM(Fasering!$D$5:$D$6)</f>
        <v>661.41690834045187</v>
      </c>
      <c r="AJ31" s="9">
        <f>($AK$2+(K31+T31)*12*7.57%)*SUM(Fasering!$D$5:$D$7)</f>
        <v>1220.1298108937901</v>
      </c>
      <c r="AK31" s="9">
        <f>($AK$2+(L31+U31)*12*7.57%)*SUM(Fasering!$D$5:$D$8)</f>
        <v>1909.5206352660975</v>
      </c>
      <c r="AL31" s="9">
        <f>($AK$2+(M31+V31)*12*7.57%)*SUM(Fasering!$D$5:$D$9)</f>
        <v>2729.5893814573733</v>
      </c>
      <c r="AM31" s="9">
        <f>($AK$2+(N31+W31)*12*7.57%)*SUM(Fasering!$D$5:$D$10)</f>
        <v>3678.0522070618936</v>
      </c>
      <c r="AN31" s="86">
        <f>($AK$2+(O31+X31)*12*7.57%)*SUM(Fasering!$D$5:$D$11)</f>
        <v>4759.1830313659002</v>
      </c>
      <c r="AO31" s="5">
        <f>($AK$2+(I31+AA31)*12*7.57%)*SUM(Fasering!$D$5)</f>
        <v>0</v>
      </c>
      <c r="AP31" s="9">
        <f>($AK$2+(J31+AB31)*12*7.57%)*SUM(Fasering!$D$5:$D$6)</f>
        <v>661.41690834045187</v>
      </c>
      <c r="AQ31" s="9">
        <f>($AK$2+(K31+AC31)*12*7.57%)*SUM(Fasering!$D$5:$D$7)</f>
        <v>1220.1298108937901</v>
      </c>
      <c r="AR31" s="9">
        <f>($AK$2+(L31+AD31)*12*7.57%)*SUM(Fasering!$D$5:$D$8)</f>
        <v>1909.5206352660975</v>
      </c>
      <c r="AS31" s="9">
        <f>($AK$2+(M31+AE31)*12*7.57%)*SUM(Fasering!$D$5:$D$9)</f>
        <v>2729.5893814573733</v>
      </c>
      <c r="AT31" s="9">
        <f>($AK$2+(N31+AF31)*12*7.57%)*SUM(Fasering!$D$5:$D$10)</f>
        <v>3678.0522070618936</v>
      </c>
      <c r="AU31" s="86">
        <f>($AK$2+(O31+AG31)*12*7.57%)*SUM(Fasering!$D$5:$D$11)</f>
        <v>4759.1830313659002</v>
      </c>
    </row>
    <row r="32" spans="1:47" x14ac:dyDescent="0.3">
      <c r="A32" s="32">
        <f t="shared" si="8"/>
        <v>24</v>
      </c>
      <c r="B32" s="129">
        <v>46688.9</v>
      </c>
      <c r="C32" s="130"/>
      <c r="D32" s="129">
        <f t="shared" si="0"/>
        <v>62838.590510000009</v>
      </c>
      <c r="E32" s="131">
        <f t="shared" si="1"/>
        <v>1557.7279693306134</v>
      </c>
      <c r="F32" s="129">
        <f t="shared" si="2"/>
        <v>5236.5492091666674</v>
      </c>
      <c r="G32" s="131">
        <f t="shared" si="3"/>
        <v>129.81066411088443</v>
      </c>
      <c r="H32" s="45">
        <f>'L4'!$H$10</f>
        <v>1707.89</v>
      </c>
      <c r="I32" s="45">
        <f>GEW!$E$12+($F32-GEW!$E$12)*SUM(Fasering!$D$5)</f>
        <v>1821.9627753333334</v>
      </c>
      <c r="J32" s="45">
        <f>GEW!$E$12+($F32-GEW!$E$12)*SUM(Fasering!$D$5:$D$6)</f>
        <v>2704.8508521223757</v>
      </c>
      <c r="K32" s="45">
        <f>GEW!$E$12+($F32-GEW!$E$12)*SUM(Fasering!$D$5:$D$7)</f>
        <v>3211.4182774527585</v>
      </c>
      <c r="L32" s="45">
        <f>GEW!$E$12+($F32-GEW!$E$12)*SUM(Fasering!$D$5:$D$8)</f>
        <v>3717.9857027831413</v>
      </c>
      <c r="M32" s="45">
        <f>GEW!$E$12+($F32-GEW!$E$12)*SUM(Fasering!$D$5:$D$9)</f>
        <v>4224.5531281135245</v>
      </c>
      <c r="N32" s="45">
        <f>GEW!$E$12+($F32-GEW!$E$12)*SUM(Fasering!$D$5:$D$10)</f>
        <v>4729.9817838362851</v>
      </c>
      <c r="O32" s="75">
        <f>GEW!$E$12+($F32-GEW!$E$12)*SUM(Fasering!$D$5:$D$11)</f>
        <v>5236.5492091666674</v>
      </c>
      <c r="P32" s="129">
        <f t="shared" si="4"/>
        <v>0</v>
      </c>
      <c r="Q32" s="131">
        <f t="shared" si="5"/>
        <v>0</v>
      </c>
      <c r="R32" s="45">
        <f>$P32*SUM(Fasering!$D$5)</f>
        <v>0</v>
      </c>
      <c r="S32" s="45">
        <f>$P32*SUM(Fasering!$D$5:$D$6)</f>
        <v>0</v>
      </c>
      <c r="T32" s="45">
        <f>$P32*SUM(Fasering!$D$5:$D$7)</f>
        <v>0</v>
      </c>
      <c r="U32" s="45">
        <f>$P32*SUM(Fasering!$D$5:$D$8)</f>
        <v>0</v>
      </c>
      <c r="V32" s="45">
        <f>$P32*SUM(Fasering!$D$5:$D$9)</f>
        <v>0</v>
      </c>
      <c r="W32" s="45">
        <f>$P32*SUM(Fasering!$D$5:$D$10)</f>
        <v>0</v>
      </c>
      <c r="X32" s="75">
        <f>$P32*SUM(Fasering!$D$5:$D$11)</f>
        <v>0</v>
      </c>
      <c r="Y32" s="129">
        <f t="shared" si="6"/>
        <v>0</v>
      </c>
      <c r="Z32" s="131">
        <f t="shared" si="7"/>
        <v>0</v>
      </c>
      <c r="AA32" s="74">
        <f>$Y32*SUM(Fasering!$D$5)</f>
        <v>0</v>
      </c>
      <c r="AB32" s="45">
        <f>$Y32*SUM(Fasering!$D$5:$D$6)</f>
        <v>0</v>
      </c>
      <c r="AC32" s="45">
        <f>$Y32*SUM(Fasering!$D$5:$D$7)</f>
        <v>0</v>
      </c>
      <c r="AD32" s="45">
        <f>$Y32*SUM(Fasering!$D$5:$D$8)</f>
        <v>0</v>
      </c>
      <c r="AE32" s="45">
        <f>$Y32*SUM(Fasering!$D$5:$D$9)</f>
        <v>0</v>
      </c>
      <c r="AF32" s="45">
        <f>$Y32*SUM(Fasering!$D$5:$D$10)</f>
        <v>0</v>
      </c>
      <c r="AG32" s="75">
        <f>$Y32*SUM(Fasering!$D$5:$D$11)</f>
        <v>0</v>
      </c>
      <c r="AH32" s="5">
        <f>($AK$2+(I32+R32)*12*7.57%)*SUM(Fasering!$D$5)</f>
        <v>0</v>
      </c>
      <c r="AI32" s="9">
        <f>($AK$2+(J32+S32)*12*7.57%)*SUM(Fasering!$D$5:$D$6)</f>
        <v>670.31254335957522</v>
      </c>
      <c r="AJ32" s="9">
        <f>($AK$2+(K32+T32)*12*7.57%)*SUM(Fasering!$D$5:$D$7)</f>
        <v>1242.1618623890913</v>
      </c>
      <c r="AK32" s="9">
        <f>($AK$2+(L32+U32)*12*7.57%)*SUM(Fasering!$D$5:$D$8)</f>
        <v>1950.5460350274438</v>
      </c>
      <c r="AL32" s="9">
        <f>($AK$2+(M32+V32)*12*7.57%)*SUM(Fasering!$D$5:$D$9)</f>
        <v>2795.4650612746336</v>
      </c>
      <c r="AM32" s="9">
        <f>($AK$2+(N32+W32)*12*7.57%)*SUM(Fasering!$D$5:$D$10)</f>
        <v>3774.5595001197912</v>
      </c>
      <c r="AN32" s="86">
        <f>($AK$2+(O32+X32)*12*7.57%)*SUM(Fasering!$D$5:$D$11)</f>
        <v>4892.2413016070004</v>
      </c>
      <c r="AO32" s="5">
        <f>($AK$2+(I32+AA32)*12*7.57%)*SUM(Fasering!$D$5)</f>
        <v>0</v>
      </c>
      <c r="AP32" s="9">
        <f>($AK$2+(J32+AB32)*12*7.57%)*SUM(Fasering!$D$5:$D$6)</f>
        <v>670.31254335957522</v>
      </c>
      <c r="AQ32" s="9">
        <f>($AK$2+(K32+AC32)*12*7.57%)*SUM(Fasering!$D$5:$D$7)</f>
        <v>1242.1618623890913</v>
      </c>
      <c r="AR32" s="9">
        <f>($AK$2+(L32+AD32)*12*7.57%)*SUM(Fasering!$D$5:$D$8)</f>
        <v>1950.5460350274438</v>
      </c>
      <c r="AS32" s="9">
        <f>($AK$2+(M32+AE32)*12*7.57%)*SUM(Fasering!$D$5:$D$9)</f>
        <v>2795.4650612746336</v>
      </c>
      <c r="AT32" s="9">
        <f>($AK$2+(N32+AF32)*12*7.57%)*SUM(Fasering!$D$5:$D$10)</f>
        <v>3774.5595001197912</v>
      </c>
      <c r="AU32" s="86">
        <f>($AK$2+(O32+AG32)*12*7.57%)*SUM(Fasering!$D$5:$D$11)</f>
        <v>4892.2413016070004</v>
      </c>
    </row>
    <row r="33" spans="1:47" x14ac:dyDescent="0.3">
      <c r="A33" s="32">
        <f t="shared" si="8"/>
        <v>25</v>
      </c>
      <c r="B33" s="129">
        <v>46688.9</v>
      </c>
      <c r="C33" s="130"/>
      <c r="D33" s="129">
        <f t="shared" si="0"/>
        <v>62838.590510000009</v>
      </c>
      <c r="E33" s="131">
        <f t="shared" si="1"/>
        <v>1557.7279693306134</v>
      </c>
      <c r="F33" s="129">
        <f t="shared" si="2"/>
        <v>5236.5492091666674</v>
      </c>
      <c r="G33" s="131">
        <f t="shared" si="3"/>
        <v>129.81066411088443</v>
      </c>
      <c r="H33" s="45">
        <f>'L4'!$H$10</f>
        <v>1707.89</v>
      </c>
      <c r="I33" s="45">
        <f>GEW!$E$12+($F33-GEW!$E$12)*SUM(Fasering!$D$5)</f>
        <v>1821.9627753333334</v>
      </c>
      <c r="J33" s="45">
        <f>GEW!$E$12+($F33-GEW!$E$12)*SUM(Fasering!$D$5:$D$6)</f>
        <v>2704.8508521223757</v>
      </c>
      <c r="K33" s="45">
        <f>GEW!$E$12+($F33-GEW!$E$12)*SUM(Fasering!$D$5:$D$7)</f>
        <v>3211.4182774527585</v>
      </c>
      <c r="L33" s="45">
        <f>GEW!$E$12+($F33-GEW!$E$12)*SUM(Fasering!$D$5:$D$8)</f>
        <v>3717.9857027831413</v>
      </c>
      <c r="M33" s="45">
        <f>GEW!$E$12+($F33-GEW!$E$12)*SUM(Fasering!$D$5:$D$9)</f>
        <v>4224.5531281135245</v>
      </c>
      <c r="N33" s="45">
        <f>GEW!$E$12+($F33-GEW!$E$12)*SUM(Fasering!$D$5:$D$10)</f>
        <v>4729.9817838362851</v>
      </c>
      <c r="O33" s="75">
        <f>GEW!$E$12+($F33-GEW!$E$12)*SUM(Fasering!$D$5:$D$11)</f>
        <v>5236.5492091666674</v>
      </c>
      <c r="P33" s="129">
        <f t="shared" si="4"/>
        <v>0</v>
      </c>
      <c r="Q33" s="131">
        <f t="shared" si="5"/>
        <v>0</v>
      </c>
      <c r="R33" s="45">
        <f>$P33*SUM(Fasering!$D$5)</f>
        <v>0</v>
      </c>
      <c r="S33" s="45">
        <f>$P33*SUM(Fasering!$D$5:$D$6)</f>
        <v>0</v>
      </c>
      <c r="T33" s="45">
        <f>$P33*SUM(Fasering!$D$5:$D$7)</f>
        <v>0</v>
      </c>
      <c r="U33" s="45">
        <f>$P33*SUM(Fasering!$D$5:$D$8)</f>
        <v>0</v>
      </c>
      <c r="V33" s="45">
        <f>$P33*SUM(Fasering!$D$5:$D$9)</f>
        <v>0</v>
      </c>
      <c r="W33" s="45">
        <f>$P33*SUM(Fasering!$D$5:$D$10)</f>
        <v>0</v>
      </c>
      <c r="X33" s="75">
        <f>$P33*SUM(Fasering!$D$5:$D$11)</f>
        <v>0</v>
      </c>
      <c r="Y33" s="129">
        <f t="shared" si="6"/>
        <v>0</v>
      </c>
      <c r="Z33" s="131">
        <f t="shared" si="7"/>
        <v>0</v>
      </c>
      <c r="AA33" s="74">
        <f>$Y33*SUM(Fasering!$D$5)</f>
        <v>0</v>
      </c>
      <c r="AB33" s="45">
        <f>$Y33*SUM(Fasering!$D$5:$D$6)</f>
        <v>0</v>
      </c>
      <c r="AC33" s="45">
        <f>$Y33*SUM(Fasering!$D$5:$D$7)</f>
        <v>0</v>
      </c>
      <c r="AD33" s="45">
        <f>$Y33*SUM(Fasering!$D$5:$D$8)</f>
        <v>0</v>
      </c>
      <c r="AE33" s="45">
        <f>$Y33*SUM(Fasering!$D$5:$D$9)</f>
        <v>0</v>
      </c>
      <c r="AF33" s="45">
        <f>$Y33*SUM(Fasering!$D$5:$D$10)</f>
        <v>0</v>
      </c>
      <c r="AG33" s="75">
        <f>$Y33*SUM(Fasering!$D$5:$D$11)</f>
        <v>0</v>
      </c>
      <c r="AH33" s="5">
        <f>($AK$2+(I33+R33)*12*7.57%)*SUM(Fasering!$D$5)</f>
        <v>0</v>
      </c>
      <c r="AI33" s="9">
        <f>($AK$2+(J33+S33)*12*7.57%)*SUM(Fasering!$D$5:$D$6)</f>
        <v>670.31254335957522</v>
      </c>
      <c r="AJ33" s="9">
        <f>($AK$2+(K33+T33)*12*7.57%)*SUM(Fasering!$D$5:$D$7)</f>
        <v>1242.1618623890913</v>
      </c>
      <c r="AK33" s="9">
        <f>($AK$2+(L33+U33)*12*7.57%)*SUM(Fasering!$D$5:$D$8)</f>
        <v>1950.5460350274438</v>
      </c>
      <c r="AL33" s="9">
        <f>($AK$2+(M33+V33)*12*7.57%)*SUM(Fasering!$D$5:$D$9)</f>
        <v>2795.4650612746336</v>
      </c>
      <c r="AM33" s="9">
        <f>($AK$2+(N33+W33)*12*7.57%)*SUM(Fasering!$D$5:$D$10)</f>
        <v>3774.5595001197912</v>
      </c>
      <c r="AN33" s="86">
        <f>($AK$2+(O33+X33)*12*7.57%)*SUM(Fasering!$D$5:$D$11)</f>
        <v>4892.2413016070004</v>
      </c>
      <c r="AO33" s="5">
        <f>($AK$2+(I33+AA33)*12*7.57%)*SUM(Fasering!$D$5)</f>
        <v>0</v>
      </c>
      <c r="AP33" s="9">
        <f>($AK$2+(J33+AB33)*12*7.57%)*SUM(Fasering!$D$5:$D$6)</f>
        <v>670.31254335957522</v>
      </c>
      <c r="AQ33" s="9">
        <f>($AK$2+(K33+AC33)*12*7.57%)*SUM(Fasering!$D$5:$D$7)</f>
        <v>1242.1618623890913</v>
      </c>
      <c r="AR33" s="9">
        <f>($AK$2+(L33+AD33)*12*7.57%)*SUM(Fasering!$D$5:$D$8)</f>
        <v>1950.5460350274438</v>
      </c>
      <c r="AS33" s="9">
        <f>($AK$2+(M33+AE33)*12*7.57%)*SUM(Fasering!$D$5:$D$9)</f>
        <v>2795.4650612746336</v>
      </c>
      <c r="AT33" s="9">
        <f>($AK$2+(N33+AF33)*12*7.57%)*SUM(Fasering!$D$5:$D$10)</f>
        <v>3774.5595001197912</v>
      </c>
      <c r="AU33" s="86">
        <f>($AK$2+(O33+AG33)*12*7.57%)*SUM(Fasering!$D$5:$D$11)</f>
        <v>4892.2413016070004</v>
      </c>
    </row>
    <row r="34" spans="1:47" x14ac:dyDescent="0.3">
      <c r="A34" s="32">
        <f t="shared" si="8"/>
        <v>26</v>
      </c>
      <c r="B34" s="129">
        <v>46688.9</v>
      </c>
      <c r="C34" s="130"/>
      <c r="D34" s="129">
        <f t="shared" si="0"/>
        <v>62838.590510000009</v>
      </c>
      <c r="E34" s="131">
        <f t="shared" si="1"/>
        <v>1557.7279693306134</v>
      </c>
      <c r="F34" s="129">
        <f t="shared" si="2"/>
        <v>5236.5492091666674</v>
      </c>
      <c r="G34" s="131">
        <f t="shared" si="3"/>
        <v>129.81066411088443</v>
      </c>
      <c r="H34" s="45">
        <f>'L4'!$H$10</f>
        <v>1707.89</v>
      </c>
      <c r="I34" s="45">
        <f>GEW!$E$12+($F34-GEW!$E$12)*SUM(Fasering!$D$5)</f>
        <v>1821.9627753333334</v>
      </c>
      <c r="J34" s="45">
        <f>GEW!$E$12+($F34-GEW!$E$12)*SUM(Fasering!$D$5:$D$6)</f>
        <v>2704.8508521223757</v>
      </c>
      <c r="K34" s="45">
        <f>GEW!$E$12+($F34-GEW!$E$12)*SUM(Fasering!$D$5:$D$7)</f>
        <v>3211.4182774527585</v>
      </c>
      <c r="L34" s="45">
        <f>GEW!$E$12+($F34-GEW!$E$12)*SUM(Fasering!$D$5:$D$8)</f>
        <v>3717.9857027831413</v>
      </c>
      <c r="M34" s="45">
        <f>GEW!$E$12+($F34-GEW!$E$12)*SUM(Fasering!$D$5:$D$9)</f>
        <v>4224.5531281135245</v>
      </c>
      <c r="N34" s="45">
        <f>GEW!$E$12+($F34-GEW!$E$12)*SUM(Fasering!$D$5:$D$10)</f>
        <v>4729.9817838362851</v>
      </c>
      <c r="O34" s="75">
        <f>GEW!$E$12+($F34-GEW!$E$12)*SUM(Fasering!$D$5:$D$11)</f>
        <v>5236.5492091666674</v>
      </c>
      <c r="P34" s="129">
        <f t="shared" si="4"/>
        <v>0</v>
      </c>
      <c r="Q34" s="131">
        <f t="shared" si="5"/>
        <v>0</v>
      </c>
      <c r="R34" s="45">
        <f>$P34*SUM(Fasering!$D$5)</f>
        <v>0</v>
      </c>
      <c r="S34" s="45">
        <f>$P34*SUM(Fasering!$D$5:$D$6)</f>
        <v>0</v>
      </c>
      <c r="T34" s="45">
        <f>$P34*SUM(Fasering!$D$5:$D$7)</f>
        <v>0</v>
      </c>
      <c r="U34" s="45">
        <f>$P34*SUM(Fasering!$D$5:$D$8)</f>
        <v>0</v>
      </c>
      <c r="V34" s="45">
        <f>$P34*SUM(Fasering!$D$5:$D$9)</f>
        <v>0</v>
      </c>
      <c r="W34" s="45">
        <f>$P34*SUM(Fasering!$D$5:$D$10)</f>
        <v>0</v>
      </c>
      <c r="X34" s="75">
        <f>$P34*SUM(Fasering!$D$5:$D$11)</f>
        <v>0</v>
      </c>
      <c r="Y34" s="129">
        <f t="shared" si="6"/>
        <v>0</v>
      </c>
      <c r="Z34" s="131">
        <f t="shared" si="7"/>
        <v>0</v>
      </c>
      <c r="AA34" s="74">
        <f>$Y34*SUM(Fasering!$D$5)</f>
        <v>0</v>
      </c>
      <c r="AB34" s="45">
        <f>$Y34*SUM(Fasering!$D$5:$D$6)</f>
        <v>0</v>
      </c>
      <c r="AC34" s="45">
        <f>$Y34*SUM(Fasering!$D$5:$D$7)</f>
        <v>0</v>
      </c>
      <c r="AD34" s="45">
        <f>$Y34*SUM(Fasering!$D$5:$D$8)</f>
        <v>0</v>
      </c>
      <c r="AE34" s="45">
        <f>$Y34*SUM(Fasering!$D$5:$D$9)</f>
        <v>0</v>
      </c>
      <c r="AF34" s="45">
        <f>$Y34*SUM(Fasering!$D$5:$D$10)</f>
        <v>0</v>
      </c>
      <c r="AG34" s="75">
        <f>$Y34*SUM(Fasering!$D$5:$D$11)</f>
        <v>0</v>
      </c>
      <c r="AH34" s="5">
        <f>($AK$2+(I34+R34)*12*7.57%)*SUM(Fasering!$D$5)</f>
        <v>0</v>
      </c>
      <c r="AI34" s="9">
        <f>($AK$2+(J34+S34)*12*7.57%)*SUM(Fasering!$D$5:$D$6)</f>
        <v>670.31254335957522</v>
      </c>
      <c r="AJ34" s="9">
        <f>($AK$2+(K34+T34)*12*7.57%)*SUM(Fasering!$D$5:$D$7)</f>
        <v>1242.1618623890913</v>
      </c>
      <c r="AK34" s="9">
        <f>($AK$2+(L34+U34)*12*7.57%)*SUM(Fasering!$D$5:$D$8)</f>
        <v>1950.5460350274438</v>
      </c>
      <c r="AL34" s="9">
        <f>($AK$2+(M34+V34)*12*7.57%)*SUM(Fasering!$D$5:$D$9)</f>
        <v>2795.4650612746336</v>
      </c>
      <c r="AM34" s="9">
        <f>($AK$2+(N34+W34)*12*7.57%)*SUM(Fasering!$D$5:$D$10)</f>
        <v>3774.5595001197912</v>
      </c>
      <c r="AN34" s="86">
        <f>($AK$2+(O34+X34)*12*7.57%)*SUM(Fasering!$D$5:$D$11)</f>
        <v>4892.2413016070004</v>
      </c>
      <c r="AO34" s="5">
        <f>($AK$2+(I34+AA34)*12*7.57%)*SUM(Fasering!$D$5)</f>
        <v>0</v>
      </c>
      <c r="AP34" s="9">
        <f>($AK$2+(J34+AB34)*12*7.57%)*SUM(Fasering!$D$5:$D$6)</f>
        <v>670.31254335957522</v>
      </c>
      <c r="AQ34" s="9">
        <f>($AK$2+(K34+AC34)*12*7.57%)*SUM(Fasering!$D$5:$D$7)</f>
        <v>1242.1618623890913</v>
      </c>
      <c r="AR34" s="9">
        <f>($AK$2+(L34+AD34)*12*7.57%)*SUM(Fasering!$D$5:$D$8)</f>
        <v>1950.5460350274438</v>
      </c>
      <c r="AS34" s="9">
        <f>($AK$2+(M34+AE34)*12*7.57%)*SUM(Fasering!$D$5:$D$9)</f>
        <v>2795.4650612746336</v>
      </c>
      <c r="AT34" s="9">
        <f>($AK$2+(N34+AF34)*12*7.57%)*SUM(Fasering!$D$5:$D$10)</f>
        <v>3774.5595001197912</v>
      </c>
      <c r="AU34" s="86">
        <f>($AK$2+(O34+AG34)*12*7.57%)*SUM(Fasering!$D$5:$D$11)</f>
        <v>4892.2413016070004</v>
      </c>
    </row>
    <row r="35" spans="1:47" x14ac:dyDescent="0.3">
      <c r="A35" s="32">
        <f t="shared" si="8"/>
        <v>27</v>
      </c>
      <c r="B35" s="129">
        <v>46688.9</v>
      </c>
      <c r="C35" s="130"/>
      <c r="D35" s="129">
        <f t="shared" si="0"/>
        <v>62838.590510000009</v>
      </c>
      <c r="E35" s="131">
        <f t="shared" si="1"/>
        <v>1557.7279693306134</v>
      </c>
      <c r="F35" s="129">
        <f t="shared" si="2"/>
        <v>5236.5492091666674</v>
      </c>
      <c r="G35" s="131">
        <f t="shared" si="3"/>
        <v>129.81066411088443</v>
      </c>
      <c r="H35" s="45">
        <f>'L4'!$H$10</f>
        <v>1707.89</v>
      </c>
      <c r="I35" s="45">
        <f>GEW!$E$12+($F35-GEW!$E$12)*SUM(Fasering!$D$5)</f>
        <v>1821.9627753333334</v>
      </c>
      <c r="J35" s="45">
        <f>GEW!$E$12+($F35-GEW!$E$12)*SUM(Fasering!$D$5:$D$6)</f>
        <v>2704.8508521223757</v>
      </c>
      <c r="K35" s="45">
        <f>GEW!$E$12+($F35-GEW!$E$12)*SUM(Fasering!$D$5:$D$7)</f>
        <v>3211.4182774527585</v>
      </c>
      <c r="L35" s="45">
        <f>GEW!$E$12+($F35-GEW!$E$12)*SUM(Fasering!$D$5:$D$8)</f>
        <v>3717.9857027831413</v>
      </c>
      <c r="M35" s="45">
        <f>GEW!$E$12+($F35-GEW!$E$12)*SUM(Fasering!$D$5:$D$9)</f>
        <v>4224.5531281135245</v>
      </c>
      <c r="N35" s="45">
        <f>GEW!$E$12+($F35-GEW!$E$12)*SUM(Fasering!$D$5:$D$10)</f>
        <v>4729.9817838362851</v>
      </c>
      <c r="O35" s="75">
        <f>GEW!$E$12+($F35-GEW!$E$12)*SUM(Fasering!$D$5:$D$11)</f>
        <v>5236.5492091666674</v>
      </c>
      <c r="P35" s="129">
        <f t="shared" si="4"/>
        <v>0</v>
      </c>
      <c r="Q35" s="131">
        <f t="shared" si="5"/>
        <v>0</v>
      </c>
      <c r="R35" s="45">
        <f>$P35*SUM(Fasering!$D$5)</f>
        <v>0</v>
      </c>
      <c r="S35" s="45">
        <f>$P35*SUM(Fasering!$D$5:$D$6)</f>
        <v>0</v>
      </c>
      <c r="T35" s="45">
        <f>$P35*SUM(Fasering!$D$5:$D$7)</f>
        <v>0</v>
      </c>
      <c r="U35" s="45">
        <f>$P35*SUM(Fasering!$D$5:$D$8)</f>
        <v>0</v>
      </c>
      <c r="V35" s="45">
        <f>$P35*SUM(Fasering!$D$5:$D$9)</f>
        <v>0</v>
      </c>
      <c r="W35" s="45">
        <f>$P35*SUM(Fasering!$D$5:$D$10)</f>
        <v>0</v>
      </c>
      <c r="X35" s="75">
        <f>$P35*SUM(Fasering!$D$5:$D$11)</f>
        <v>0</v>
      </c>
      <c r="Y35" s="129">
        <f t="shared" si="6"/>
        <v>0</v>
      </c>
      <c r="Z35" s="131">
        <f t="shared" si="7"/>
        <v>0</v>
      </c>
      <c r="AA35" s="74">
        <f>$Y35*SUM(Fasering!$D$5)</f>
        <v>0</v>
      </c>
      <c r="AB35" s="45">
        <f>$Y35*SUM(Fasering!$D$5:$D$6)</f>
        <v>0</v>
      </c>
      <c r="AC35" s="45">
        <f>$Y35*SUM(Fasering!$D$5:$D$7)</f>
        <v>0</v>
      </c>
      <c r="AD35" s="45">
        <f>$Y35*SUM(Fasering!$D$5:$D$8)</f>
        <v>0</v>
      </c>
      <c r="AE35" s="45">
        <f>$Y35*SUM(Fasering!$D$5:$D$9)</f>
        <v>0</v>
      </c>
      <c r="AF35" s="45">
        <f>$Y35*SUM(Fasering!$D$5:$D$10)</f>
        <v>0</v>
      </c>
      <c r="AG35" s="75">
        <f>$Y35*SUM(Fasering!$D$5:$D$11)</f>
        <v>0</v>
      </c>
      <c r="AH35" s="5">
        <f>($AK$2+(I35+R35)*12*7.57%)*SUM(Fasering!$D$5)</f>
        <v>0</v>
      </c>
      <c r="AI35" s="9">
        <f>($AK$2+(J35+S35)*12*7.57%)*SUM(Fasering!$D$5:$D$6)</f>
        <v>670.31254335957522</v>
      </c>
      <c r="AJ35" s="9">
        <f>($AK$2+(K35+T35)*12*7.57%)*SUM(Fasering!$D$5:$D$7)</f>
        <v>1242.1618623890913</v>
      </c>
      <c r="AK35" s="9">
        <f>($AK$2+(L35+U35)*12*7.57%)*SUM(Fasering!$D$5:$D$8)</f>
        <v>1950.5460350274438</v>
      </c>
      <c r="AL35" s="9">
        <f>($AK$2+(M35+V35)*12*7.57%)*SUM(Fasering!$D$5:$D$9)</f>
        <v>2795.4650612746336</v>
      </c>
      <c r="AM35" s="9">
        <f>($AK$2+(N35+W35)*12*7.57%)*SUM(Fasering!$D$5:$D$10)</f>
        <v>3774.5595001197912</v>
      </c>
      <c r="AN35" s="86">
        <f>($AK$2+(O35+X35)*12*7.57%)*SUM(Fasering!$D$5:$D$11)</f>
        <v>4892.2413016070004</v>
      </c>
      <c r="AO35" s="5">
        <f>($AK$2+(I35+AA35)*12*7.57%)*SUM(Fasering!$D$5)</f>
        <v>0</v>
      </c>
      <c r="AP35" s="9">
        <f>($AK$2+(J35+AB35)*12*7.57%)*SUM(Fasering!$D$5:$D$6)</f>
        <v>670.31254335957522</v>
      </c>
      <c r="AQ35" s="9">
        <f>($AK$2+(K35+AC35)*12*7.57%)*SUM(Fasering!$D$5:$D$7)</f>
        <v>1242.1618623890913</v>
      </c>
      <c r="AR35" s="9">
        <f>($AK$2+(L35+AD35)*12*7.57%)*SUM(Fasering!$D$5:$D$8)</f>
        <v>1950.5460350274438</v>
      </c>
      <c r="AS35" s="9">
        <f>($AK$2+(M35+AE35)*12*7.57%)*SUM(Fasering!$D$5:$D$9)</f>
        <v>2795.4650612746336</v>
      </c>
      <c r="AT35" s="9">
        <f>($AK$2+(N35+AF35)*12*7.57%)*SUM(Fasering!$D$5:$D$10)</f>
        <v>3774.5595001197912</v>
      </c>
      <c r="AU35" s="86">
        <f>($AK$2+(O35+AG35)*12*7.57%)*SUM(Fasering!$D$5:$D$11)</f>
        <v>4892.2413016070004</v>
      </c>
    </row>
    <row r="36" spans="1:47" x14ac:dyDescent="0.3">
      <c r="A36" s="35"/>
      <c r="B36" s="132"/>
      <c r="C36" s="133"/>
      <c r="D36" s="132"/>
      <c r="E36" s="133"/>
      <c r="F36" s="132"/>
      <c r="G36" s="133"/>
      <c r="H36" s="46"/>
      <c r="I36" s="46"/>
      <c r="J36" s="46"/>
      <c r="K36" s="46"/>
      <c r="L36" s="46"/>
      <c r="M36" s="46"/>
      <c r="N36" s="46"/>
      <c r="O36" s="73"/>
      <c r="P36" s="132"/>
      <c r="Q36" s="133"/>
      <c r="R36" s="46"/>
      <c r="S36" s="46"/>
      <c r="T36" s="46"/>
      <c r="U36" s="46"/>
      <c r="V36" s="46"/>
      <c r="W36" s="46"/>
      <c r="X36" s="73"/>
      <c r="Y36" s="132"/>
      <c r="Z36" s="133"/>
      <c r="AA36" s="72"/>
      <c r="AB36" s="46"/>
      <c r="AC36" s="46"/>
      <c r="AD36" s="46"/>
      <c r="AE36" s="46"/>
      <c r="AF36" s="46"/>
      <c r="AG36" s="73"/>
      <c r="AH36" s="87"/>
      <c r="AI36" s="88"/>
      <c r="AJ36" s="88"/>
      <c r="AK36" s="88"/>
      <c r="AL36" s="88"/>
      <c r="AM36" s="88"/>
      <c r="AN36" s="89"/>
      <c r="AO36" s="87"/>
      <c r="AP36" s="88"/>
      <c r="AQ36" s="88"/>
      <c r="AR36" s="88"/>
      <c r="AS36" s="88"/>
      <c r="AT36" s="88"/>
      <c r="AU36" s="89"/>
    </row>
  </sheetData>
  <mergeCells count="169">
    <mergeCell ref="AH4:AN4"/>
    <mergeCell ref="AO4:AU4"/>
    <mergeCell ref="AA4:AG4"/>
    <mergeCell ref="B5:C5"/>
    <mergeCell ref="D5:E5"/>
    <mergeCell ref="F5:G5"/>
    <mergeCell ref="P5:Q5"/>
    <mergeCell ref="Y5:Z5"/>
    <mergeCell ref="B4:E4"/>
    <mergeCell ref="F4:G4"/>
    <mergeCell ref="P4:Q4"/>
    <mergeCell ref="R4:X4"/>
    <mergeCell ref="Y4:Z4"/>
    <mergeCell ref="H4:O4"/>
    <mergeCell ref="B6:C6"/>
    <mergeCell ref="D6:E6"/>
    <mergeCell ref="F6:G6"/>
    <mergeCell ref="P6:Q6"/>
    <mergeCell ref="Y6:Z6"/>
    <mergeCell ref="B7:C7"/>
    <mergeCell ref="D7:E7"/>
    <mergeCell ref="F7:G7"/>
    <mergeCell ref="P7:Q7"/>
    <mergeCell ref="Y7:Z7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6:C36"/>
    <mergeCell ref="D36:E36"/>
    <mergeCell ref="F36:G36"/>
    <mergeCell ref="P36:Q36"/>
    <mergeCell ref="Y36:Z36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3" manualBreakCount="3">
    <brk id="15" max="1048575" man="1"/>
    <brk id="24" max="1048575" man="1"/>
    <brk id="33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zoomScale="80" zoomScaleNormal="80" workbookViewId="0"/>
  </sheetViews>
  <sheetFormatPr defaultRowHeight="15" x14ac:dyDescent="0.3"/>
  <cols>
    <col min="1" max="1" width="3.37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25" style="23" customWidth="1"/>
    <col min="16" max="17" width="7.75" style="23" customWidth="1"/>
    <col min="18" max="24" width="11.25" style="23" customWidth="1"/>
    <col min="25" max="26" width="7.75" style="23" customWidth="1"/>
    <col min="27" max="33" width="11.25" style="23" customWidth="1"/>
    <col min="34" max="43" width="11.25" customWidth="1"/>
    <col min="44" max="44" width="11.25" style="23" customWidth="1"/>
    <col min="45" max="47" width="11.25" customWidth="1"/>
  </cols>
  <sheetData>
    <row r="1" spans="1:47" ht="16.5" x14ac:dyDescent="0.3">
      <c r="A1" s="21" t="s">
        <v>77</v>
      </c>
      <c r="B1" s="21" t="s">
        <v>19</v>
      </c>
      <c r="C1" s="21" t="s">
        <v>78</v>
      </c>
      <c r="D1" s="21"/>
      <c r="E1" s="70"/>
      <c r="G1" s="56"/>
      <c r="H1" s="56"/>
      <c r="I1" s="21"/>
      <c r="L1" s="104">
        <f>D6</f>
        <v>43374</v>
      </c>
      <c r="O1" s="23" t="s">
        <v>79</v>
      </c>
      <c r="Y1"/>
      <c r="Z1"/>
      <c r="AA1"/>
      <c r="AB1"/>
      <c r="AC1"/>
      <c r="AD1"/>
      <c r="AH1" s="80" t="str">
        <f>'L4'!$AH$2</f>
        <v>Berekening eindejaarspremie 2018:</v>
      </c>
      <c r="AR1"/>
    </row>
    <row r="2" spans="1:47" ht="16.5" x14ac:dyDescent="0.3">
      <c r="A2" s="21"/>
      <c r="B2" s="21"/>
      <c r="C2" s="67"/>
      <c r="D2" s="68"/>
      <c r="E2" s="68"/>
      <c r="F2" s="68"/>
      <c r="G2" s="68"/>
      <c r="H2" s="68"/>
      <c r="I2" s="67"/>
      <c r="J2" s="68"/>
      <c r="K2" s="69"/>
      <c r="L2" s="69"/>
      <c r="N2" s="23" t="s">
        <v>21</v>
      </c>
      <c r="O2" s="25">
        <f>'L4'!O3</f>
        <v>1.3459000000000001</v>
      </c>
      <c r="AH2" s="81" t="s">
        <v>94</v>
      </c>
      <c r="AK2" s="82">
        <f>'L4'!$AK$3</f>
        <v>135.36000000000001</v>
      </c>
      <c r="AR2"/>
    </row>
    <row r="3" spans="1:47" ht="17.25" x14ac:dyDescent="0.35">
      <c r="A3" s="21"/>
      <c r="B3" s="21"/>
      <c r="C3" s="21"/>
      <c r="D3" s="21"/>
      <c r="E3" s="26"/>
      <c r="F3" s="27"/>
      <c r="G3" s="21"/>
      <c r="H3" s="21"/>
      <c r="I3" s="21"/>
      <c r="J3" s="21"/>
      <c r="K3" s="21"/>
      <c r="L3" s="21"/>
      <c r="M3" s="21"/>
      <c r="N3" s="21"/>
      <c r="O3" s="21"/>
      <c r="P3" s="21"/>
      <c r="AH3" s="81" t="s">
        <v>49</v>
      </c>
    </row>
    <row r="4" spans="1:47" x14ac:dyDescent="0.3">
      <c r="A4" s="28"/>
      <c r="B4" s="138" t="s">
        <v>22</v>
      </c>
      <c r="C4" s="153"/>
      <c r="D4" s="153"/>
      <c r="E4" s="139"/>
      <c r="F4" s="138" t="s">
        <v>23</v>
      </c>
      <c r="G4" s="139"/>
      <c r="H4" s="150" t="s">
        <v>38</v>
      </c>
      <c r="I4" s="151"/>
      <c r="J4" s="151"/>
      <c r="K4" s="151"/>
      <c r="L4" s="151"/>
      <c r="M4" s="151"/>
      <c r="N4" s="151"/>
      <c r="O4" s="152"/>
      <c r="P4" s="138" t="s">
        <v>24</v>
      </c>
      <c r="Q4" s="141"/>
      <c r="R4" s="150" t="s">
        <v>39</v>
      </c>
      <c r="S4" s="151"/>
      <c r="T4" s="151"/>
      <c r="U4" s="151"/>
      <c r="V4" s="151"/>
      <c r="W4" s="151"/>
      <c r="X4" s="152"/>
      <c r="Y4" s="138" t="s">
        <v>25</v>
      </c>
      <c r="Z4" s="139"/>
      <c r="AA4" s="150" t="s">
        <v>40</v>
      </c>
      <c r="AB4" s="151"/>
      <c r="AC4" s="151"/>
      <c r="AD4" s="151"/>
      <c r="AE4" s="151"/>
      <c r="AF4" s="151"/>
      <c r="AG4" s="152"/>
      <c r="AH4" s="150" t="s">
        <v>101</v>
      </c>
      <c r="AI4" s="151"/>
      <c r="AJ4" s="151"/>
      <c r="AK4" s="151"/>
      <c r="AL4" s="151"/>
      <c r="AM4" s="151"/>
      <c r="AN4" s="152"/>
      <c r="AO4" s="150" t="s">
        <v>102</v>
      </c>
      <c r="AP4" s="151"/>
      <c r="AQ4" s="151"/>
      <c r="AR4" s="151"/>
      <c r="AS4" s="151"/>
      <c r="AT4" s="151"/>
      <c r="AU4" s="152"/>
    </row>
    <row r="5" spans="1:47" x14ac:dyDescent="0.3">
      <c r="A5" s="32"/>
      <c r="B5" s="154">
        <v>1</v>
      </c>
      <c r="C5" s="155"/>
      <c r="D5" s="154"/>
      <c r="E5" s="155"/>
      <c r="F5" s="154"/>
      <c r="G5" s="155"/>
      <c r="H5" s="43" t="s">
        <v>107</v>
      </c>
      <c r="I5" s="43" t="s">
        <v>108</v>
      </c>
      <c r="J5" s="43" t="s">
        <v>32</v>
      </c>
      <c r="K5" s="43" t="s">
        <v>33</v>
      </c>
      <c r="L5" s="43" t="s">
        <v>34</v>
      </c>
      <c r="M5" s="43" t="s">
        <v>35</v>
      </c>
      <c r="N5" s="43" t="s">
        <v>36</v>
      </c>
      <c r="O5" s="108" t="s">
        <v>37</v>
      </c>
      <c r="P5" s="154"/>
      <c r="Q5" s="155"/>
      <c r="R5" s="43" t="s">
        <v>109</v>
      </c>
      <c r="S5" s="43" t="s">
        <v>32</v>
      </c>
      <c r="T5" s="43" t="s">
        <v>33</v>
      </c>
      <c r="U5" s="43" t="s">
        <v>34</v>
      </c>
      <c r="V5" s="43" t="s">
        <v>35</v>
      </c>
      <c r="W5" s="43" t="s">
        <v>36</v>
      </c>
      <c r="X5" s="108" t="s">
        <v>37</v>
      </c>
      <c r="Y5" s="156" t="s">
        <v>27</v>
      </c>
      <c r="Z5" s="155"/>
      <c r="AA5" s="43" t="s">
        <v>109</v>
      </c>
      <c r="AB5" s="43" t="s">
        <v>32</v>
      </c>
      <c r="AC5" s="43" t="s">
        <v>33</v>
      </c>
      <c r="AD5" s="43" t="s">
        <v>34</v>
      </c>
      <c r="AE5" s="43" t="s">
        <v>35</v>
      </c>
      <c r="AF5" s="43" t="s">
        <v>36</v>
      </c>
      <c r="AG5" s="108" t="s">
        <v>37</v>
      </c>
      <c r="AH5" s="43" t="s">
        <v>109</v>
      </c>
      <c r="AI5" s="43" t="s">
        <v>32</v>
      </c>
      <c r="AJ5" s="43" t="s">
        <v>33</v>
      </c>
      <c r="AK5" s="43" t="s">
        <v>34</v>
      </c>
      <c r="AL5" s="43" t="s">
        <v>35</v>
      </c>
      <c r="AM5" s="43" t="s">
        <v>36</v>
      </c>
      <c r="AN5" s="108" t="s">
        <v>37</v>
      </c>
      <c r="AO5" s="43" t="s">
        <v>109</v>
      </c>
      <c r="AP5" s="43" t="s">
        <v>32</v>
      </c>
      <c r="AQ5" s="43" t="s">
        <v>33</v>
      </c>
      <c r="AR5" s="43" t="s">
        <v>34</v>
      </c>
      <c r="AS5" s="43" t="s">
        <v>35</v>
      </c>
      <c r="AT5" s="43" t="s">
        <v>36</v>
      </c>
      <c r="AU5" s="108" t="s">
        <v>37</v>
      </c>
    </row>
    <row r="6" spans="1:47" x14ac:dyDescent="0.3">
      <c r="A6" s="32"/>
      <c r="B6" s="142" t="s">
        <v>30</v>
      </c>
      <c r="C6" s="143"/>
      <c r="D6" s="148">
        <f>'L4'!$D$8</f>
        <v>43374</v>
      </c>
      <c r="E6" s="147"/>
      <c r="F6" s="148">
        <f>D6</f>
        <v>43374</v>
      </c>
      <c r="G6" s="149"/>
      <c r="H6" s="111"/>
      <c r="I6" s="47" t="s">
        <v>103</v>
      </c>
      <c r="J6" s="47" t="s">
        <v>104</v>
      </c>
      <c r="K6" s="47" t="s">
        <v>105</v>
      </c>
      <c r="L6" s="47" t="s">
        <v>105</v>
      </c>
      <c r="M6" s="47" t="s">
        <v>105</v>
      </c>
      <c r="N6" s="47" t="s">
        <v>106</v>
      </c>
      <c r="O6" s="53" t="s">
        <v>105</v>
      </c>
      <c r="P6" s="146"/>
      <c r="Q6" s="147"/>
      <c r="R6" s="47" t="s">
        <v>103</v>
      </c>
      <c r="S6" s="47" t="s">
        <v>104</v>
      </c>
      <c r="T6" s="47" t="s">
        <v>105</v>
      </c>
      <c r="U6" s="47" t="s">
        <v>105</v>
      </c>
      <c r="V6" s="47" t="s">
        <v>105</v>
      </c>
      <c r="W6" s="47" t="s">
        <v>106</v>
      </c>
      <c r="X6" s="53" t="s">
        <v>105</v>
      </c>
      <c r="Y6" s="146"/>
      <c r="Z6" s="147"/>
      <c r="AA6" s="47" t="s">
        <v>103</v>
      </c>
      <c r="AB6" s="47" t="s">
        <v>104</v>
      </c>
      <c r="AC6" s="47" t="s">
        <v>105</v>
      </c>
      <c r="AD6" s="47" t="s">
        <v>105</v>
      </c>
      <c r="AE6" s="47" t="s">
        <v>105</v>
      </c>
      <c r="AF6" s="47" t="s">
        <v>106</v>
      </c>
      <c r="AG6" s="53" t="s">
        <v>105</v>
      </c>
      <c r="AH6" s="47" t="s">
        <v>103</v>
      </c>
      <c r="AI6" s="47" t="s">
        <v>104</v>
      </c>
      <c r="AJ6" s="47" t="s">
        <v>105</v>
      </c>
      <c r="AK6" s="47" t="s">
        <v>105</v>
      </c>
      <c r="AL6" s="47" t="s">
        <v>105</v>
      </c>
      <c r="AM6" s="47" t="s">
        <v>106</v>
      </c>
      <c r="AN6" s="53" t="s">
        <v>105</v>
      </c>
      <c r="AO6" s="47" t="s">
        <v>103</v>
      </c>
      <c r="AP6" s="47" t="s">
        <v>104</v>
      </c>
      <c r="AQ6" s="47" t="s">
        <v>105</v>
      </c>
      <c r="AR6" s="47" t="s">
        <v>105</v>
      </c>
      <c r="AS6" s="47" t="s">
        <v>105</v>
      </c>
      <c r="AT6" s="47" t="s">
        <v>106</v>
      </c>
      <c r="AU6" s="53" t="s">
        <v>105</v>
      </c>
    </row>
    <row r="7" spans="1:47" x14ac:dyDescent="0.3">
      <c r="A7" s="32"/>
      <c r="B7" s="138"/>
      <c r="C7" s="139"/>
      <c r="D7" s="140"/>
      <c r="E7" s="141"/>
      <c r="F7" s="140"/>
      <c r="G7" s="141"/>
      <c r="H7" s="44"/>
      <c r="I7" s="44"/>
      <c r="J7" s="44"/>
      <c r="K7" s="44"/>
      <c r="L7" s="44"/>
      <c r="M7" s="44"/>
      <c r="N7" s="44"/>
      <c r="O7" s="78"/>
      <c r="P7" s="140"/>
      <c r="Q7" s="141"/>
      <c r="R7" s="44"/>
      <c r="S7" s="44"/>
      <c r="T7" s="44"/>
      <c r="U7" s="44"/>
      <c r="V7" s="44"/>
      <c r="W7" s="44"/>
      <c r="X7" s="78"/>
      <c r="Y7" s="140"/>
      <c r="Z7" s="141"/>
      <c r="AA7" s="77"/>
      <c r="AB7" s="44"/>
      <c r="AC7" s="44"/>
      <c r="AD7" s="44"/>
      <c r="AE7" s="44"/>
      <c r="AF7" s="44"/>
      <c r="AG7" s="78"/>
      <c r="AH7" s="83"/>
      <c r="AI7" s="84"/>
      <c r="AJ7" s="84"/>
      <c r="AK7" s="84"/>
      <c r="AL7" s="84"/>
      <c r="AM7" s="84"/>
      <c r="AN7" s="85"/>
      <c r="AO7" s="83"/>
      <c r="AP7" s="84"/>
      <c r="AQ7" s="84"/>
      <c r="AR7" s="84"/>
      <c r="AS7" s="84"/>
      <c r="AT7" s="84"/>
      <c r="AU7" s="85"/>
    </row>
    <row r="8" spans="1:47" x14ac:dyDescent="0.3">
      <c r="A8" s="32">
        <v>0</v>
      </c>
      <c r="B8" s="129">
        <v>31377.86</v>
      </c>
      <c r="C8" s="130"/>
      <c r="D8" s="129">
        <f t="shared" ref="D8:D35" si="0">B8*$O$2</f>
        <v>42231.461774000003</v>
      </c>
      <c r="E8" s="131">
        <f t="shared" ref="E8:E35" si="1">D8/40.3399</f>
        <v>1046.8905915483183</v>
      </c>
      <c r="F8" s="129">
        <f t="shared" ref="F8:F35" si="2">B8/12*$O$2</f>
        <v>3519.2884811666668</v>
      </c>
      <c r="G8" s="131">
        <f t="shared" ref="G8:G35" si="3">F8/40.3399</f>
        <v>87.240882629026515</v>
      </c>
      <c r="H8" s="45">
        <f>'L4'!$H$10</f>
        <v>1707.89</v>
      </c>
      <c r="I8" s="45">
        <f>GEW!$E$12+($F8-GEW!$E$12)*SUM(Fasering!$D$5)</f>
        <v>1821.9627753333334</v>
      </c>
      <c r="J8" s="45">
        <f>GEW!$E$12+($F8-GEW!$E$12)*SUM(Fasering!$D$5:$D$6)</f>
        <v>2260.8295772568308</v>
      </c>
      <c r="K8" s="45">
        <f>GEW!$E$12+($F8-GEW!$E$12)*SUM(Fasering!$D$5:$D$7)</f>
        <v>2512.6345701636333</v>
      </c>
      <c r="L8" s="45">
        <f>GEW!$E$12+($F8-GEW!$E$12)*SUM(Fasering!$D$5:$D$8)</f>
        <v>2764.4395630704357</v>
      </c>
      <c r="M8" s="45">
        <f>GEW!$E$12+($F8-GEW!$E$12)*SUM(Fasering!$D$5:$D$9)</f>
        <v>3016.2445559772377</v>
      </c>
      <c r="N8" s="45">
        <f>GEW!$E$12+($F8-GEW!$E$12)*SUM(Fasering!$D$5:$D$10)</f>
        <v>3267.4834882598643</v>
      </c>
      <c r="O8" s="75">
        <f>GEW!$E$12+($F8-GEW!$E$12)*SUM(Fasering!$D$5:$D$11)</f>
        <v>3519.2884811666668</v>
      </c>
      <c r="P8" s="129">
        <f t="shared" ref="P8:P35" si="4">((B8&lt;19968.2)*913.03+(B8&gt;19968.2)*(B8&lt;20424.71)*(20424.71-B8+456.51)+(B8&gt;20424.71)*(B8&lt;22659.62)*456.51+(B8&gt;22659.62)*(B8&lt;23116.13)*(23116.13-B8))/12*$O$2</f>
        <v>0</v>
      </c>
      <c r="Q8" s="131">
        <f t="shared" ref="Q8:Q35" si="5">P8/40.3399</f>
        <v>0</v>
      </c>
      <c r="R8" s="45">
        <f>$P8*SUM(Fasering!$D$5)</f>
        <v>0</v>
      </c>
      <c r="S8" s="45">
        <f>$P8*SUM(Fasering!$D$5:$D$6)</f>
        <v>0</v>
      </c>
      <c r="T8" s="45">
        <f>$P8*SUM(Fasering!$D$5:$D$7)</f>
        <v>0</v>
      </c>
      <c r="U8" s="45">
        <f>$P8*SUM(Fasering!$D$5:$D$8)</f>
        <v>0</v>
      </c>
      <c r="V8" s="45">
        <f>$P8*SUM(Fasering!$D$5:$D$9)</f>
        <v>0</v>
      </c>
      <c r="W8" s="45">
        <f>$P8*SUM(Fasering!$D$5:$D$10)</f>
        <v>0</v>
      </c>
      <c r="X8" s="75">
        <f>$P8*SUM(Fasering!$D$5:$D$11)</f>
        <v>0</v>
      </c>
      <c r="Y8" s="129">
        <f t="shared" ref="Y8:Y35" si="6">((B8&lt;19968.2)*456.51+(B8&gt;19968.2)*(B8&lt;20196.46)*(20196.46-B8+228.26)+(B8&gt;20196.46)*(B8&lt;22659.62)*228.26+(B8&gt;22659.62)*(B8&lt;22887.88)*(22887.88-B8))/12*$O$2</f>
        <v>0</v>
      </c>
      <c r="Z8" s="131">
        <f t="shared" ref="Z8:Z35" si="7">Y8/40.3399</f>
        <v>0</v>
      </c>
      <c r="AA8" s="74">
        <f>$Y8*SUM(Fasering!$D$5)</f>
        <v>0</v>
      </c>
      <c r="AB8" s="45">
        <f>$Y8*SUM(Fasering!$D$5:$D$6)</f>
        <v>0</v>
      </c>
      <c r="AC8" s="45">
        <f>$Y8*SUM(Fasering!$D$5:$D$7)</f>
        <v>0</v>
      </c>
      <c r="AD8" s="45">
        <f>$Y8*SUM(Fasering!$D$5:$D$8)</f>
        <v>0</v>
      </c>
      <c r="AE8" s="45">
        <f>$Y8*SUM(Fasering!$D$5:$D$9)</f>
        <v>0</v>
      </c>
      <c r="AF8" s="45">
        <f>$Y8*SUM(Fasering!$D$5:$D$10)</f>
        <v>0</v>
      </c>
      <c r="AG8" s="75">
        <f>$Y8*SUM(Fasering!$D$5:$D$11)</f>
        <v>0</v>
      </c>
      <c r="AH8" s="5">
        <f>($AK$2+(I8+R8)*12*7.57%)*SUM(Fasering!$D$5)</f>
        <v>0</v>
      </c>
      <c r="AI8" s="9">
        <f>($AK$2+(J8+S8)*12*7.57%)*SUM(Fasering!$D$5:$D$6)</f>
        <v>566.02115565296685</v>
      </c>
      <c r="AJ8" s="9">
        <f>($AK$2+(K8+T8)*12*7.57%)*SUM(Fasering!$D$5:$D$7)</f>
        <v>983.86065966114359</v>
      </c>
      <c r="AK8" s="9">
        <f>($AK$2+(L8+U8)*12*7.57%)*SUM(Fasering!$D$5:$D$8)</f>
        <v>1469.5690319094792</v>
      </c>
      <c r="AL8" s="9">
        <f>($AK$2+(M8+V8)*12*7.57%)*SUM(Fasering!$D$5:$D$9)</f>
        <v>2023.1462723979735</v>
      </c>
      <c r="AM8" s="9">
        <f>($AK$2+(N8+W8)*12*7.57%)*SUM(Fasering!$D$5:$D$10)</f>
        <v>2643.1192493474127</v>
      </c>
      <c r="AN8" s="86">
        <f>($AK$2+(O8+X8)*12*7.57%)*SUM(Fasering!$D$5:$D$11)</f>
        <v>3332.2816562918006</v>
      </c>
      <c r="AO8" s="5">
        <f>($AK$2+(I8+AA8)*12*7.57%)*SUM(Fasering!$D$5)</f>
        <v>0</v>
      </c>
      <c r="AP8" s="9">
        <f>($AK$2+(J8+AB8)*12*7.57%)*SUM(Fasering!$D$5:$D$6)</f>
        <v>566.02115565296685</v>
      </c>
      <c r="AQ8" s="9">
        <f>($AK$2+(K8+AC8)*12*7.57%)*SUM(Fasering!$D$5:$D$7)</f>
        <v>983.86065966114359</v>
      </c>
      <c r="AR8" s="9">
        <f>($AK$2+(L8+AD8)*12*7.57%)*SUM(Fasering!$D$5:$D$8)</f>
        <v>1469.5690319094792</v>
      </c>
      <c r="AS8" s="9">
        <f>($AK$2+(M8+AE8)*12*7.57%)*SUM(Fasering!$D$5:$D$9)</f>
        <v>2023.1462723979735</v>
      </c>
      <c r="AT8" s="9">
        <f>($AK$2+(N8+AF8)*12*7.57%)*SUM(Fasering!$D$5:$D$10)</f>
        <v>2643.1192493474127</v>
      </c>
      <c r="AU8" s="86">
        <f>($AK$2+(O8+AG8)*12*7.57%)*SUM(Fasering!$D$5:$D$11)</f>
        <v>3332.2816562918006</v>
      </c>
    </row>
    <row r="9" spans="1:47" x14ac:dyDescent="0.3">
      <c r="A9" s="32">
        <f t="shared" ref="A9:A35" si="8">+A8+1</f>
        <v>1</v>
      </c>
      <c r="B9" s="129">
        <v>32139.07</v>
      </c>
      <c r="C9" s="130"/>
      <c r="D9" s="129">
        <f t="shared" si="0"/>
        <v>43255.974313000006</v>
      </c>
      <c r="E9" s="131">
        <f t="shared" si="1"/>
        <v>1072.2875939950275</v>
      </c>
      <c r="F9" s="129">
        <f t="shared" si="2"/>
        <v>3604.6645260833334</v>
      </c>
      <c r="G9" s="131">
        <f t="shared" si="3"/>
        <v>89.357299499585608</v>
      </c>
      <c r="H9" s="45">
        <f>'L4'!$H$10</f>
        <v>1707.89</v>
      </c>
      <c r="I9" s="45">
        <f>GEW!$E$12+($F9-GEW!$E$12)*SUM(Fasering!$D$5)</f>
        <v>1821.9627753333334</v>
      </c>
      <c r="J9" s="45">
        <f>GEW!$E$12+($F9-GEW!$E$12)*SUM(Fasering!$D$5:$D$6)</f>
        <v>2282.9047226839475</v>
      </c>
      <c r="K9" s="45">
        <f>GEW!$E$12+($F9-GEW!$E$12)*SUM(Fasering!$D$5:$D$7)</f>
        <v>2547.3755900960191</v>
      </c>
      <c r="L9" s="45">
        <f>GEW!$E$12+($F9-GEW!$E$12)*SUM(Fasering!$D$5:$D$8)</f>
        <v>2811.8464575080902</v>
      </c>
      <c r="M9" s="45">
        <f>GEW!$E$12+($F9-GEW!$E$12)*SUM(Fasering!$D$5:$D$9)</f>
        <v>3076.3173249201618</v>
      </c>
      <c r="N9" s="45">
        <f>GEW!$E$12+($F9-GEW!$E$12)*SUM(Fasering!$D$5:$D$10)</f>
        <v>3340.1936586712623</v>
      </c>
      <c r="O9" s="75">
        <f>GEW!$E$12+($F9-GEW!$E$12)*SUM(Fasering!$D$5:$D$11)</f>
        <v>3604.6645260833334</v>
      </c>
      <c r="P9" s="129">
        <f t="shared" si="4"/>
        <v>0</v>
      </c>
      <c r="Q9" s="131">
        <f t="shared" si="5"/>
        <v>0</v>
      </c>
      <c r="R9" s="45">
        <f>$P9*SUM(Fasering!$D$5)</f>
        <v>0</v>
      </c>
      <c r="S9" s="45">
        <f>$P9*SUM(Fasering!$D$5:$D$6)</f>
        <v>0</v>
      </c>
      <c r="T9" s="45">
        <f>$P9*SUM(Fasering!$D$5:$D$7)</f>
        <v>0</v>
      </c>
      <c r="U9" s="45">
        <f>$P9*SUM(Fasering!$D$5:$D$8)</f>
        <v>0</v>
      </c>
      <c r="V9" s="45">
        <f>$P9*SUM(Fasering!$D$5:$D$9)</f>
        <v>0</v>
      </c>
      <c r="W9" s="45">
        <f>$P9*SUM(Fasering!$D$5:$D$10)</f>
        <v>0</v>
      </c>
      <c r="X9" s="75">
        <f>$P9*SUM(Fasering!$D$5:$D$11)</f>
        <v>0</v>
      </c>
      <c r="Y9" s="129">
        <f t="shared" si="6"/>
        <v>0</v>
      </c>
      <c r="Z9" s="131">
        <f t="shared" si="7"/>
        <v>0</v>
      </c>
      <c r="AA9" s="74">
        <f>$Y9*SUM(Fasering!$D$5)</f>
        <v>0</v>
      </c>
      <c r="AB9" s="45">
        <f>$Y9*SUM(Fasering!$D$5:$D$6)</f>
        <v>0</v>
      </c>
      <c r="AC9" s="45">
        <f>$Y9*SUM(Fasering!$D$5:$D$7)</f>
        <v>0</v>
      </c>
      <c r="AD9" s="45">
        <f>$Y9*SUM(Fasering!$D$5:$D$8)</f>
        <v>0</v>
      </c>
      <c r="AE9" s="45">
        <f>$Y9*SUM(Fasering!$D$5:$D$9)</f>
        <v>0</v>
      </c>
      <c r="AF9" s="45">
        <f>$Y9*SUM(Fasering!$D$5:$D$10)</f>
        <v>0</v>
      </c>
      <c r="AG9" s="75">
        <f>$Y9*SUM(Fasering!$D$5:$D$11)</f>
        <v>0</v>
      </c>
      <c r="AH9" s="5">
        <f>($AK$2+(I9+R9)*12*7.57%)*SUM(Fasering!$D$5)</f>
        <v>0</v>
      </c>
      <c r="AI9" s="9">
        <f>($AK$2+(J9+S9)*12*7.57%)*SUM(Fasering!$D$5:$D$6)</f>
        <v>571.2061494375921</v>
      </c>
      <c r="AJ9" s="9">
        <f>($AK$2+(K9+T9)*12*7.57%)*SUM(Fasering!$D$5:$D$7)</f>
        <v>996.7024691351271</v>
      </c>
      <c r="AK9" s="9">
        <f>($AK$2+(L9+U9)*12*7.57%)*SUM(Fasering!$D$5:$D$8)</f>
        <v>1493.4814836138326</v>
      </c>
      <c r="AL9" s="9">
        <f>($AK$2+(M9+V9)*12*7.57%)*SUM(Fasering!$D$5:$D$9)</f>
        <v>2061.5431928737094</v>
      </c>
      <c r="AM9" s="9">
        <f>($AK$2+(N9+W9)*12*7.57%)*SUM(Fasering!$D$5:$D$10)</f>
        <v>2699.3704010190463</v>
      </c>
      <c r="AN9" s="86">
        <f>($AK$2+(O9+X9)*12*7.57%)*SUM(Fasering!$D$5:$D$11)</f>
        <v>3409.8372554941002</v>
      </c>
      <c r="AO9" s="5">
        <f>($AK$2+(I9+AA9)*12*7.57%)*SUM(Fasering!$D$5)</f>
        <v>0</v>
      </c>
      <c r="AP9" s="9">
        <f>($AK$2+(J9+AB9)*12*7.57%)*SUM(Fasering!$D$5:$D$6)</f>
        <v>571.2061494375921</v>
      </c>
      <c r="AQ9" s="9">
        <f>($AK$2+(K9+AC9)*12*7.57%)*SUM(Fasering!$D$5:$D$7)</f>
        <v>996.7024691351271</v>
      </c>
      <c r="AR9" s="9">
        <f>($AK$2+(L9+AD9)*12*7.57%)*SUM(Fasering!$D$5:$D$8)</f>
        <v>1493.4814836138326</v>
      </c>
      <c r="AS9" s="9">
        <f>($AK$2+(M9+AE9)*12*7.57%)*SUM(Fasering!$D$5:$D$9)</f>
        <v>2061.5431928737094</v>
      </c>
      <c r="AT9" s="9">
        <f>($AK$2+(N9+AF9)*12*7.57%)*SUM(Fasering!$D$5:$D$10)</f>
        <v>2699.3704010190463</v>
      </c>
      <c r="AU9" s="86">
        <f>($AK$2+(O9+AG9)*12*7.57%)*SUM(Fasering!$D$5:$D$11)</f>
        <v>3409.8372554941002</v>
      </c>
    </row>
    <row r="10" spans="1:47" x14ac:dyDescent="0.3">
      <c r="A10" s="32">
        <f t="shared" si="8"/>
        <v>2</v>
      </c>
      <c r="B10" s="129">
        <v>32900.239999999998</v>
      </c>
      <c r="C10" s="130"/>
      <c r="D10" s="129">
        <f t="shared" si="0"/>
        <v>44280.433016000003</v>
      </c>
      <c r="E10" s="131">
        <f t="shared" si="1"/>
        <v>1097.6832618821563</v>
      </c>
      <c r="F10" s="129">
        <f t="shared" si="2"/>
        <v>3690.0360846666667</v>
      </c>
      <c r="G10" s="131">
        <f t="shared" si="3"/>
        <v>91.473605156846361</v>
      </c>
      <c r="H10" s="45">
        <f>'L4'!$H$10</f>
        <v>1707.89</v>
      </c>
      <c r="I10" s="45">
        <f>GEW!$E$12+($F10-GEW!$E$12)*SUM(Fasering!$D$5)</f>
        <v>1821.9627753333334</v>
      </c>
      <c r="J10" s="45">
        <f>GEW!$E$12+($F10-GEW!$E$12)*SUM(Fasering!$D$5:$D$6)</f>
        <v>2304.9787081081517</v>
      </c>
      <c r="K10" s="45">
        <f>GEW!$E$12+($F10-GEW!$E$12)*SUM(Fasering!$D$5:$D$7)</f>
        <v>2582.1147844601683</v>
      </c>
      <c r="L10" s="45">
        <f>GEW!$E$12+($F10-GEW!$E$12)*SUM(Fasering!$D$5:$D$8)</f>
        <v>2859.2508608121843</v>
      </c>
      <c r="M10" s="45">
        <f>GEW!$E$12+($F10-GEW!$E$12)*SUM(Fasering!$D$5:$D$9)</f>
        <v>3136.3869371642013</v>
      </c>
      <c r="N10" s="45">
        <f>GEW!$E$12+($F10-GEW!$E$12)*SUM(Fasering!$D$5:$D$10)</f>
        <v>3412.9000083146502</v>
      </c>
      <c r="O10" s="75">
        <f>GEW!$E$12+($F10-GEW!$E$12)*SUM(Fasering!$D$5:$D$11)</f>
        <v>3690.0360846666667</v>
      </c>
      <c r="P10" s="129">
        <f t="shared" si="4"/>
        <v>0</v>
      </c>
      <c r="Q10" s="131">
        <f t="shared" si="5"/>
        <v>0</v>
      </c>
      <c r="R10" s="45">
        <f>$P10*SUM(Fasering!$D$5)</f>
        <v>0</v>
      </c>
      <c r="S10" s="45">
        <f>$P10*SUM(Fasering!$D$5:$D$6)</f>
        <v>0</v>
      </c>
      <c r="T10" s="45">
        <f>$P10*SUM(Fasering!$D$5:$D$7)</f>
        <v>0</v>
      </c>
      <c r="U10" s="45">
        <f>$P10*SUM(Fasering!$D$5:$D$8)</f>
        <v>0</v>
      </c>
      <c r="V10" s="45">
        <f>$P10*SUM(Fasering!$D$5:$D$9)</f>
        <v>0</v>
      </c>
      <c r="W10" s="45">
        <f>$P10*SUM(Fasering!$D$5:$D$10)</f>
        <v>0</v>
      </c>
      <c r="X10" s="75">
        <f>$P10*SUM(Fasering!$D$5:$D$11)</f>
        <v>0</v>
      </c>
      <c r="Y10" s="129">
        <f t="shared" si="6"/>
        <v>0</v>
      </c>
      <c r="Z10" s="131">
        <f t="shared" si="7"/>
        <v>0</v>
      </c>
      <c r="AA10" s="74">
        <f>$Y10*SUM(Fasering!$D$5)</f>
        <v>0</v>
      </c>
      <c r="AB10" s="45">
        <f>$Y10*SUM(Fasering!$D$5:$D$6)</f>
        <v>0</v>
      </c>
      <c r="AC10" s="45">
        <f>$Y10*SUM(Fasering!$D$5:$D$7)</f>
        <v>0</v>
      </c>
      <c r="AD10" s="45">
        <f>$Y10*SUM(Fasering!$D$5:$D$8)</f>
        <v>0</v>
      </c>
      <c r="AE10" s="45">
        <f>$Y10*SUM(Fasering!$D$5:$D$9)</f>
        <v>0</v>
      </c>
      <c r="AF10" s="45">
        <f>$Y10*SUM(Fasering!$D$5:$D$10)</f>
        <v>0</v>
      </c>
      <c r="AG10" s="75">
        <f>$Y10*SUM(Fasering!$D$5:$D$11)</f>
        <v>0</v>
      </c>
      <c r="AH10" s="5">
        <f>($AK$2+(I10+R10)*12*7.57%)*SUM(Fasering!$D$5)</f>
        <v>0</v>
      </c>
      <c r="AI10" s="9">
        <f>($AK$2+(J10+S10)*12*7.57%)*SUM(Fasering!$D$5:$D$6)</f>
        <v>576.39087076159353</v>
      </c>
      <c r="AJ10" s="9">
        <f>($AK$2+(K10+T10)*12*7.57%)*SUM(Fasering!$D$5:$D$7)</f>
        <v>1009.5436037987706</v>
      </c>
      <c r="AK10" s="9">
        <f>($AK$2+(L10+U10)*12*7.57%)*SUM(Fasering!$D$5:$D$8)</f>
        <v>1517.3926787686555</v>
      </c>
      <c r="AL10" s="9">
        <f>($AK$2+(M10+V10)*12*7.57%)*SUM(Fasering!$D$5:$D$9)</f>
        <v>2099.9380956712494</v>
      </c>
      <c r="AM10" s="9">
        <f>($AK$2+(N10+W10)*12*7.57%)*SUM(Fasering!$D$5:$D$10)</f>
        <v>2755.6185968098225</v>
      </c>
      <c r="AN10" s="86">
        <f>($AK$2+(O10+X10)*12*7.57%)*SUM(Fasering!$D$5:$D$11)</f>
        <v>3487.3887793112003</v>
      </c>
      <c r="AO10" s="5">
        <f>($AK$2+(I10+AA10)*12*7.57%)*SUM(Fasering!$D$5)</f>
        <v>0</v>
      </c>
      <c r="AP10" s="9">
        <f>($AK$2+(J10+AB10)*12*7.57%)*SUM(Fasering!$D$5:$D$6)</f>
        <v>576.39087076159353</v>
      </c>
      <c r="AQ10" s="9">
        <f>($AK$2+(K10+AC10)*12*7.57%)*SUM(Fasering!$D$5:$D$7)</f>
        <v>1009.5436037987706</v>
      </c>
      <c r="AR10" s="9">
        <f>($AK$2+(L10+AD10)*12*7.57%)*SUM(Fasering!$D$5:$D$8)</f>
        <v>1517.3926787686555</v>
      </c>
      <c r="AS10" s="9">
        <f>($AK$2+(M10+AE10)*12*7.57%)*SUM(Fasering!$D$5:$D$9)</f>
        <v>2099.9380956712494</v>
      </c>
      <c r="AT10" s="9">
        <f>($AK$2+(N10+AF10)*12*7.57%)*SUM(Fasering!$D$5:$D$10)</f>
        <v>2755.6185968098225</v>
      </c>
      <c r="AU10" s="86">
        <f>($AK$2+(O10+AG10)*12*7.57%)*SUM(Fasering!$D$5:$D$11)</f>
        <v>3487.3887793112003</v>
      </c>
    </row>
    <row r="11" spans="1:47" x14ac:dyDescent="0.3">
      <c r="A11" s="32">
        <f t="shared" si="8"/>
        <v>3</v>
      </c>
      <c r="B11" s="129">
        <v>33661.06</v>
      </c>
      <c r="C11" s="130"/>
      <c r="D11" s="129">
        <f t="shared" si="0"/>
        <v>45304.420654000001</v>
      </c>
      <c r="E11" s="131">
        <f t="shared" si="1"/>
        <v>1123.0672523729609</v>
      </c>
      <c r="F11" s="129">
        <f t="shared" si="2"/>
        <v>3775.3683878333331</v>
      </c>
      <c r="G11" s="131">
        <f t="shared" si="3"/>
        <v>93.588937697746729</v>
      </c>
      <c r="H11" s="45">
        <f>'L4'!$H$10</f>
        <v>1707.89</v>
      </c>
      <c r="I11" s="45">
        <f>GEW!$E$12+($F11-GEW!$E$12)*SUM(Fasering!$D$5)</f>
        <v>1821.9627753333334</v>
      </c>
      <c r="J11" s="45">
        <f>GEW!$E$12+($F11-GEW!$E$12)*SUM(Fasering!$D$5:$D$6)</f>
        <v>2327.042543506871</v>
      </c>
      <c r="K11" s="45">
        <f>GEW!$E$12+($F11-GEW!$E$12)*SUM(Fasering!$D$5:$D$7)</f>
        <v>2616.8380051022482</v>
      </c>
      <c r="L11" s="45">
        <f>GEW!$E$12+($F11-GEW!$E$12)*SUM(Fasering!$D$5:$D$8)</f>
        <v>2906.6334666976254</v>
      </c>
      <c r="M11" s="45">
        <f>GEW!$E$12+($F11-GEW!$E$12)*SUM(Fasering!$D$5:$D$9)</f>
        <v>3196.4289282930026</v>
      </c>
      <c r="N11" s="45">
        <f>GEW!$E$12+($F11-GEW!$E$12)*SUM(Fasering!$D$5:$D$10)</f>
        <v>3485.5729262379564</v>
      </c>
      <c r="O11" s="75">
        <f>GEW!$E$12+($F11-GEW!$E$12)*SUM(Fasering!$D$5:$D$11)</f>
        <v>3775.3683878333331</v>
      </c>
      <c r="P11" s="129">
        <f t="shared" si="4"/>
        <v>0</v>
      </c>
      <c r="Q11" s="131">
        <f t="shared" si="5"/>
        <v>0</v>
      </c>
      <c r="R11" s="45">
        <f>$P11*SUM(Fasering!$D$5)</f>
        <v>0</v>
      </c>
      <c r="S11" s="45">
        <f>$P11*SUM(Fasering!$D$5:$D$6)</f>
        <v>0</v>
      </c>
      <c r="T11" s="45">
        <f>$P11*SUM(Fasering!$D$5:$D$7)</f>
        <v>0</v>
      </c>
      <c r="U11" s="45">
        <f>$P11*SUM(Fasering!$D$5:$D$8)</f>
        <v>0</v>
      </c>
      <c r="V11" s="45">
        <f>$P11*SUM(Fasering!$D$5:$D$9)</f>
        <v>0</v>
      </c>
      <c r="W11" s="45">
        <f>$P11*SUM(Fasering!$D$5:$D$10)</f>
        <v>0</v>
      </c>
      <c r="X11" s="75">
        <f>$P11*SUM(Fasering!$D$5:$D$11)</f>
        <v>0</v>
      </c>
      <c r="Y11" s="129">
        <f t="shared" si="6"/>
        <v>0</v>
      </c>
      <c r="Z11" s="131">
        <f t="shared" si="7"/>
        <v>0</v>
      </c>
      <c r="AA11" s="74">
        <f>$Y11*SUM(Fasering!$D$5)</f>
        <v>0</v>
      </c>
      <c r="AB11" s="45">
        <f>$Y11*SUM(Fasering!$D$5:$D$6)</f>
        <v>0</v>
      </c>
      <c r="AC11" s="45">
        <f>$Y11*SUM(Fasering!$D$5:$D$7)</f>
        <v>0</v>
      </c>
      <c r="AD11" s="45">
        <f>$Y11*SUM(Fasering!$D$5:$D$8)</f>
        <v>0</v>
      </c>
      <c r="AE11" s="45">
        <f>$Y11*SUM(Fasering!$D$5:$D$9)</f>
        <v>0</v>
      </c>
      <c r="AF11" s="45">
        <f>$Y11*SUM(Fasering!$D$5:$D$10)</f>
        <v>0</v>
      </c>
      <c r="AG11" s="75">
        <f>$Y11*SUM(Fasering!$D$5:$D$11)</f>
        <v>0</v>
      </c>
      <c r="AH11" s="5">
        <f>($AK$2+(I11+R11)*12*7.57%)*SUM(Fasering!$D$5)</f>
        <v>0</v>
      </c>
      <c r="AI11" s="9">
        <f>($AK$2+(J11+S11)*12*7.57%)*SUM(Fasering!$D$5:$D$6)</f>
        <v>581.57320805513746</v>
      </c>
      <c r="AJ11" s="9">
        <f>($AK$2+(K11+T11)*12*7.57%)*SUM(Fasering!$D$5:$D$7)</f>
        <v>1022.3788338719384</v>
      </c>
      <c r="AK11" s="9">
        <f>($AK$2+(L11+U11)*12*7.57%)*SUM(Fasering!$D$5:$D$8)</f>
        <v>1541.292879115086</v>
      </c>
      <c r="AL11" s="9">
        <f>($AK$2+(M11+V11)*12*7.57%)*SUM(Fasering!$D$5:$D$9)</f>
        <v>2138.3153437845804</v>
      </c>
      <c r="AM11" s="9">
        <f>($AK$2+(N11+W11)*12*7.57%)*SUM(Fasering!$D$5:$D$10)</f>
        <v>2811.8409286431033</v>
      </c>
      <c r="AN11" s="86">
        <f>($AK$2+(O11+X11)*12*7.57%)*SUM(Fasering!$D$5:$D$11)</f>
        <v>3564.9046435078003</v>
      </c>
      <c r="AO11" s="5">
        <f>($AK$2+(I11+AA11)*12*7.57%)*SUM(Fasering!$D$5)</f>
        <v>0</v>
      </c>
      <c r="AP11" s="9">
        <f>($AK$2+(J11+AB11)*12*7.57%)*SUM(Fasering!$D$5:$D$6)</f>
        <v>581.57320805513746</v>
      </c>
      <c r="AQ11" s="9">
        <f>($AK$2+(K11+AC11)*12*7.57%)*SUM(Fasering!$D$5:$D$7)</f>
        <v>1022.3788338719384</v>
      </c>
      <c r="AR11" s="9">
        <f>($AK$2+(L11+AD11)*12*7.57%)*SUM(Fasering!$D$5:$D$8)</f>
        <v>1541.292879115086</v>
      </c>
      <c r="AS11" s="9">
        <f>($AK$2+(M11+AE11)*12*7.57%)*SUM(Fasering!$D$5:$D$9)</f>
        <v>2138.3153437845804</v>
      </c>
      <c r="AT11" s="9">
        <f>($AK$2+(N11+AF11)*12*7.57%)*SUM(Fasering!$D$5:$D$10)</f>
        <v>2811.8409286431033</v>
      </c>
      <c r="AU11" s="86">
        <f>($AK$2+(O11+AG11)*12*7.57%)*SUM(Fasering!$D$5:$D$11)</f>
        <v>3564.9046435078003</v>
      </c>
    </row>
    <row r="12" spans="1:47" x14ac:dyDescent="0.3">
      <c r="A12" s="32">
        <f t="shared" si="8"/>
        <v>4</v>
      </c>
      <c r="B12" s="129">
        <v>33661.06</v>
      </c>
      <c r="C12" s="130"/>
      <c r="D12" s="129">
        <f t="shared" si="0"/>
        <v>45304.420654000001</v>
      </c>
      <c r="E12" s="131">
        <f t="shared" si="1"/>
        <v>1123.0672523729609</v>
      </c>
      <c r="F12" s="129">
        <f t="shared" si="2"/>
        <v>3775.3683878333331</v>
      </c>
      <c r="G12" s="131">
        <f t="shared" si="3"/>
        <v>93.588937697746729</v>
      </c>
      <c r="H12" s="45">
        <f>'L4'!$H$10</f>
        <v>1707.89</v>
      </c>
      <c r="I12" s="45">
        <f>GEW!$E$12+($F12-GEW!$E$12)*SUM(Fasering!$D$5)</f>
        <v>1821.9627753333334</v>
      </c>
      <c r="J12" s="45">
        <f>GEW!$E$12+($F12-GEW!$E$12)*SUM(Fasering!$D$5:$D$6)</f>
        <v>2327.042543506871</v>
      </c>
      <c r="K12" s="45">
        <f>GEW!$E$12+($F12-GEW!$E$12)*SUM(Fasering!$D$5:$D$7)</f>
        <v>2616.8380051022482</v>
      </c>
      <c r="L12" s="45">
        <f>GEW!$E$12+($F12-GEW!$E$12)*SUM(Fasering!$D$5:$D$8)</f>
        <v>2906.6334666976254</v>
      </c>
      <c r="M12" s="45">
        <f>GEW!$E$12+($F12-GEW!$E$12)*SUM(Fasering!$D$5:$D$9)</f>
        <v>3196.4289282930026</v>
      </c>
      <c r="N12" s="45">
        <f>GEW!$E$12+($F12-GEW!$E$12)*SUM(Fasering!$D$5:$D$10)</f>
        <v>3485.5729262379564</v>
      </c>
      <c r="O12" s="75">
        <f>GEW!$E$12+($F12-GEW!$E$12)*SUM(Fasering!$D$5:$D$11)</f>
        <v>3775.3683878333331</v>
      </c>
      <c r="P12" s="129">
        <f t="shared" si="4"/>
        <v>0</v>
      </c>
      <c r="Q12" s="131">
        <f t="shared" si="5"/>
        <v>0</v>
      </c>
      <c r="R12" s="45">
        <f>$P12*SUM(Fasering!$D$5)</f>
        <v>0</v>
      </c>
      <c r="S12" s="45">
        <f>$P12*SUM(Fasering!$D$5:$D$6)</f>
        <v>0</v>
      </c>
      <c r="T12" s="45">
        <f>$P12*SUM(Fasering!$D$5:$D$7)</f>
        <v>0</v>
      </c>
      <c r="U12" s="45">
        <f>$P12*SUM(Fasering!$D$5:$D$8)</f>
        <v>0</v>
      </c>
      <c r="V12" s="45">
        <f>$P12*SUM(Fasering!$D$5:$D$9)</f>
        <v>0</v>
      </c>
      <c r="W12" s="45">
        <f>$P12*SUM(Fasering!$D$5:$D$10)</f>
        <v>0</v>
      </c>
      <c r="X12" s="75">
        <f>$P12*SUM(Fasering!$D$5:$D$11)</f>
        <v>0</v>
      </c>
      <c r="Y12" s="129">
        <f t="shared" si="6"/>
        <v>0</v>
      </c>
      <c r="Z12" s="131">
        <f t="shared" si="7"/>
        <v>0</v>
      </c>
      <c r="AA12" s="74">
        <f>$Y12*SUM(Fasering!$D$5)</f>
        <v>0</v>
      </c>
      <c r="AB12" s="45">
        <f>$Y12*SUM(Fasering!$D$5:$D$6)</f>
        <v>0</v>
      </c>
      <c r="AC12" s="45">
        <f>$Y12*SUM(Fasering!$D$5:$D$7)</f>
        <v>0</v>
      </c>
      <c r="AD12" s="45">
        <f>$Y12*SUM(Fasering!$D$5:$D$8)</f>
        <v>0</v>
      </c>
      <c r="AE12" s="45">
        <f>$Y12*SUM(Fasering!$D$5:$D$9)</f>
        <v>0</v>
      </c>
      <c r="AF12" s="45">
        <f>$Y12*SUM(Fasering!$D$5:$D$10)</f>
        <v>0</v>
      </c>
      <c r="AG12" s="75">
        <f>$Y12*SUM(Fasering!$D$5:$D$11)</f>
        <v>0</v>
      </c>
      <c r="AH12" s="5">
        <f>($AK$2+(I12+R12)*12*7.57%)*SUM(Fasering!$D$5)</f>
        <v>0</v>
      </c>
      <c r="AI12" s="9">
        <f>($AK$2+(J12+S12)*12*7.57%)*SUM(Fasering!$D$5:$D$6)</f>
        <v>581.57320805513746</v>
      </c>
      <c r="AJ12" s="9">
        <f>($AK$2+(K12+T12)*12*7.57%)*SUM(Fasering!$D$5:$D$7)</f>
        <v>1022.3788338719384</v>
      </c>
      <c r="AK12" s="9">
        <f>($AK$2+(L12+U12)*12*7.57%)*SUM(Fasering!$D$5:$D$8)</f>
        <v>1541.292879115086</v>
      </c>
      <c r="AL12" s="9">
        <f>($AK$2+(M12+V12)*12*7.57%)*SUM(Fasering!$D$5:$D$9)</f>
        <v>2138.3153437845804</v>
      </c>
      <c r="AM12" s="9">
        <f>($AK$2+(N12+W12)*12*7.57%)*SUM(Fasering!$D$5:$D$10)</f>
        <v>2811.8409286431033</v>
      </c>
      <c r="AN12" s="86">
        <f>($AK$2+(O12+X12)*12*7.57%)*SUM(Fasering!$D$5:$D$11)</f>
        <v>3564.9046435078003</v>
      </c>
      <c r="AO12" s="5">
        <f>($AK$2+(I12+AA12)*12*7.57%)*SUM(Fasering!$D$5)</f>
        <v>0</v>
      </c>
      <c r="AP12" s="9">
        <f>($AK$2+(J12+AB12)*12*7.57%)*SUM(Fasering!$D$5:$D$6)</f>
        <v>581.57320805513746</v>
      </c>
      <c r="AQ12" s="9">
        <f>($AK$2+(K12+AC12)*12*7.57%)*SUM(Fasering!$D$5:$D$7)</f>
        <v>1022.3788338719384</v>
      </c>
      <c r="AR12" s="9">
        <f>($AK$2+(L12+AD12)*12*7.57%)*SUM(Fasering!$D$5:$D$8)</f>
        <v>1541.292879115086</v>
      </c>
      <c r="AS12" s="9">
        <f>($AK$2+(M12+AE12)*12*7.57%)*SUM(Fasering!$D$5:$D$9)</f>
        <v>2138.3153437845804</v>
      </c>
      <c r="AT12" s="9">
        <f>($AK$2+(N12+AF12)*12*7.57%)*SUM(Fasering!$D$5:$D$10)</f>
        <v>2811.8409286431033</v>
      </c>
      <c r="AU12" s="86">
        <f>($AK$2+(O12+AG12)*12*7.57%)*SUM(Fasering!$D$5:$D$11)</f>
        <v>3564.9046435078003</v>
      </c>
    </row>
    <row r="13" spans="1:47" x14ac:dyDescent="0.3">
      <c r="A13" s="32">
        <f t="shared" si="8"/>
        <v>5</v>
      </c>
      <c r="B13" s="129">
        <v>34992.94</v>
      </c>
      <c r="C13" s="130"/>
      <c r="D13" s="129">
        <f t="shared" si="0"/>
        <v>47096.997946000003</v>
      </c>
      <c r="E13" s="131">
        <f t="shared" si="1"/>
        <v>1167.5040827071957</v>
      </c>
      <c r="F13" s="129">
        <f t="shared" si="2"/>
        <v>3924.7498288333336</v>
      </c>
      <c r="G13" s="131">
        <f t="shared" si="3"/>
        <v>97.292006892266301</v>
      </c>
      <c r="H13" s="45">
        <f>'L4'!$H$10</f>
        <v>1707.89</v>
      </c>
      <c r="I13" s="45">
        <f>GEW!$E$12+($F13-GEW!$E$12)*SUM(Fasering!$D$5)</f>
        <v>1821.9627753333334</v>
      </c>
      <c r="J13" s="45">
        <f>GEW!$E$12+($F13-GEW!$E$12)*SUM(Fasering!$D$5:$D$6)</f>
        <v>2365.6671604870317</v>
      </c>
      <c r="K13" s="45">
        <f>GEW!$E$12+($F13-GEW!$E$12)*SUM(Fasering!$D$5:$D$7)</f>
        <v>2677.6239506725192</v>
      </c>
      <c r="L13" s="45">
        <f>GEW!$E$12+($F13-GEW!$E$12)*SUM(Fasering!$D$5:$D$8)</f>
        <v>2989.5807408580067</v>
      </c>
      <c r="M13" s="45">
        <f>GEW!$E$12+($F13-GEW!$E$12)*SUM(Fasering!$D$5:$D$9)</f>
        <v>3301.5375310434938</v>
      </c>
      <c r="N13" s="45">
        <f>GEW!$E$12+($F13-GEW!$E$12)*SUM(Fasering!$D$5:$D$10)</f>
        <v>3612.7930386478465</v>
      </c>
      <c r="O13" s="75">
        <f>GEW!$E$12+($F13-GEW!$E$12)*SUM(Fasering!$D$5:$D$11)</f>
        <v>3924.7498288333336</v>
      </c>
      <c r="P13" s="129">
        <f t="shared" si="4"/>
        <v>0</v>
      </c>
      <c r="Q13" s="131">
        <f t="shared" si="5"/>
        <v>0</v>
      </c>
      <c r="R13" s="45">
        <f>$P13*SUM(Fasering!$D$5)</f>
        <v>0</v>
      </c>
      <c r="S13" s="45">
        <f>$P13*SUM(Fasering!$D$5:$D$6)</f>
        <v>0</v>
      </c>
      <c r="T13" s="45">
        <f>$P13*SUM(Fasering!$D$5:$D$7)</f>
        <v>0</v>
      </c>
      <c r="U13" s="45">
        <f>$P13*SUM(Fasering!$D$5:$D$8)</f>
        <v>0</v>
      </c>
      <c r="V13" s="45">
        <f>$P13*SUM(Fasering!$D$5:$D$9)</f>
        <v>0</v>
      </c>
      <c r="W13" s="45">
        <f>$P13*SUM(Fasering!$D$5:$D$10)</f>
        <v>0</v>
      </c>
      <c r="X13" s="75">
        <f>$P13*SUM(Fasering!$D$5:$D$11)</f>
        <v>0</v>
      </c>
      <c r="Y13" s="129">
        <f t="shared" si="6"/>
        <v>0</v>
      </c>
      <c r="Z13" s="131">
        <f t="shared" si="7"/>
        <v>0</v>
      </c>
      <c r="AA13" s="74">
        <f>$Y13*SUM(Fasering!$D$5)</f>
        <v>0</v>
      </c>
      <c r="AB13" s="45">
        <f>$Y13*SUM(Fasering!$D$5:$D$6)</f>
        <v>0</v>
      </c>
      <c r="AC13" s="45">
        <f>$Y13*SUM(Fasering!$D$5:$D$7)</f>
        <v>0</v>
      </c>
      <c r="AD13" s="45">
        <f>$Y13*SUM(Fasering!$D$5:$D$8)</f>
        <v>0</v>
      </c>
      <c r="AE13" s="45">
        <f>$Y13*SUM(Fasering!$D$5:$D$9)</f>
        <v>0</v>
      </c>
      <c r="AF13" s="45">
        <f>$Y13*SUM(Fasering!$D$5:$D$10)</f>
        <v>0</v>
      </c>
      <c r="AG13" s="75">
        <f>$Y13*SUM(Fasering!$D$5:$D$11)</f>
        <v>0</v>
      </c>
      <c r="AH13" s="5">
        <f>($AK$2+(I13+R13)*12*7.57%)*SUM(Fasering!$D$5)</f>
        <v>0</v>
      </c>
      <c r="AI13" s="9">
        <f>($AK$2+(J13+S13)*12*7.57%)*SUM(Fasering!$D$5:$D$6)</f>
        <v>590.645329443278</v>
      </c>
      <c r="AJ13" s="9">
        <f>($AK$2+(K13+T13)*12*7.57%)*SUM(Fasering!$D$5:$D$7)</f>
        <v>1044.8479937650156</v>
      </c>
      <c r="AK13" s="9">
        <f>($AK$2+(L13+U13)*12*7.57%)*SUM(Fasering!$D$5:$D$8)</f>
        <v>1583.132208834867</v>
      </c>
      <c r="AL13" s="9">
        <f>($AK$2+(M13+V13)*12*7.57%)*SUM(Fasering!$D$5:$D$9)</f>
        <v>2205.4979746528329</v>
      </c>
      <c r="AM13" s="9">
        <f>($AK$2+(N13+W13)*12*7.57%)*SUM(Fasering!$D$5:$D$10)</f>
        <v>2910.2628935258754</v>
      </c>
      <c r="AN13" s="86">
        <f>($AK$2+(O13+X13)*12*7.57%)*SUM(Fasering!$D$5:$D$11)</f>
        <v>3700.6027445122004</v>
      </c>
      <c r="AO13" s="5">
        <f>($AK$2+(I13+AA13)*12*7.57%)*SUM(Fasering!$D$5)</f>
        <v>0</v>
      </c>
      <c r="AP13" s="9">
        <f>($AK$2+(J13+AB13)*12*7.57%)*SUM(Fasering!$D$5:$D$6)</f>
        <v>590.645329443278</v>
      </c>
      <c r="AQ13" s="9">
        <f>($AK$2+(K13+AC13)*12*7.57%)*SUM(Fasering!$D$5:$D$7)</f>
        <v>1044.8479937650156</v>
      </c>
      <c r="AR13" s="9">
        <f>($AK$2+(L13+AD13)*12*7.57%)*SUM(Fasering!$D$5:$D$8)</f>
        <v>1583.132208834867</v>
      </c>
      <c r="AS13" s="9">
        <f>($AK$2+(M13+AE13)*12*7.57%)*SUM(Fasering!$D$5:$D$9)</f>
        <v>2205.4979746528329</v>
      </c>
      <c r="AT13" s="9">
        <f>($AK$2+(N13+AF13)*12*7.57%)*SUM(Fasering!$D$5:$D$10)</f>
        <v>2910.2628935258754</v>
      </c>
      <c r="AU13" s="86">
        <f>($AK$2+(O13+AG13)*12*7.57%)*SUM(Fasering!$D$5:$D$11)</f>
        <v>3700.6027445122004</v>
      </c>
    </row>
    <row r="14" spans="1:47" x14ac:dyDescent="0.3">
      <c r="A14" s="32">
        <f t="shared" si="8"/>
        <v>6</v>
      </c>
      <c r="B14" s="129">
        <v>34992.94</v>
      </c>
      <c r="C14" s="130"/>
      <c r="D14" s="129">
        <f t="shared" si="0"/>
        <v>47096.997946000003</v>
      </c>
      <c r="E14" s="131">
        <f t="shared" si="1"/>
        <v>1167.5040827071957</v>
      </c>
      <c r="F14" s="129">
        <f t="shared" si="2"/>
        <v>3924.7498288333336</v>
      </c>
      <c r="G14" s="131">
        <f t="shared" si="3"/>
        <v>97.292006892266301</v>
      </c>
      <c r="H14" s="45">
        <f>'L4'!$H$10</f>
        <v>1707.89</v>
      </c>
      <c r="I14" s="45">
        <f>GEW!$E$12+($F14-GEW!$E$12)*SUM(Fasering!$D$5)</f>
        <v>1821.9627753333334</v>
      </c>
      <c r="J14" s="45">
        <f>GEW!$E$12+($F14-GEW!$E$12)*SUM(Fasering!$D$5:$D$6)</f>
        <v>2365.6671604870317</v>
      </c>
      <c r="K14" s="45">
        <f>GEW!$E$12+($F14-GEW!$E$12)*SUM(Fasering!$D$5:$D$7)</f>
        <v>2677.6239506725192</v>
      </c>
      <c r="L14" s="45">
        <f>GEW!$E$12+($F14-GEW!$E$12)*SUM(Fasering!$D$5:$D$8)</f>
        <v>2989.5807408580067</v>
      </c>
      <c r="M14" s="45">
        <f>GEW!$E$12+($F14-GEW!$E$12)*SUM(Fasering!$D$5:$D$9)</f>
        <v>3301.5375310434938</v>
      </c>
      <c r="N14" s="45">
        <f>GEW!$E$12+($F14-GEW!$E$12)*SUM(Fasering!$D$5:$D$10)</f>
        <v>3612.7930386478465</v>
      </c>
      <c r="O14" s="75">
        <f>GEW!$E$12+($F14-GEW!$E$12)*SUM(Fasering!$D$5:$D$11)</f>
        <v>3924.7498288333336</v>
      </c>
      <c r="P14" s="129">
        <f t="shared" si="4"/>
        <v>0</v>
      </c>
      <c r="Q14" s="131">
        <f t="shared" si="5"/>
        <v>0</v>
      </c>
      <c r="R14" s="45">
        <f>$P14*SUM(Fasering!$D$5)</f>
        <v>0</v>
      </c>
      <c r="S14" s="45">
        <f>$P14*SUM(Fasering!$D$5:$D$6)</f>
        <v>0</v>
      </c>
      <c r="T14" s="45">
        <f>$P14*SUM(Fasering!$D$5:$D$7)</f>
        <v>0</v>
      </c>
      <c r="U14" s="45">
        <f>$P14*SUM(Fasering!$D$5:$D$8)</f>
        <v>0</v>
      </c>
      <c r="V14" s="45">
        <f>$P14*SUM(Fasering!$D$5:$D$9)</f>
        <v>0</v>
      </c>
      <c r="W14" s="45">
        <f>$P14*SUM(Fasering!$D$5:$D$10)</f>
        <v>0</v>
      </c>
      <c r="X14" s="75">
        <f>$P14*SUM(Fasering!$D$5:$D$11)</f>
        <v>0</v>
      </c>
      <c r="Y14" s="129">
        <f t="shared" si="6"/>
        <v>0</v>
      </c>
      <c r="Z14" s="131">
        <f t="shared" si="7"/>
        <v>0</v>
      </c>
      <c r="AA14" s="74">
        <f>$Y14*SUM(Fasering!$D$5)</f>
        <v>0</v>
      </c>
      <c r="AB14" s="45">
        <f>$Y14*SUM(Fasering!$D$5:$D$6)</f>
        <v>0</v>
      </c>
      <c r="AC14" s="45">
        <f>$Y14*SUM(Fasering!$D$5:$D$7)</f>
        <v>0</v>
      </c>
      <c r="AD14" s="45">
        <f>$Y14*SUM(Fasering!$D$5:$D$8)</f>
        <v>0</v>
      </c>
      <c r="AE14" s="45">
        <f>$Y14*SUM(Fasering!$D$5:$D$9)</f>
        <v>0</v>
      </c>
      <c r="AF14" s="45">
        <f>$Y14*SUM(Fasering!$D$5:$D$10)</f>
        <v>0</v>
      </c>
      <c r="AG14" s="75">
        <f>$Y14*SUM(Fasering!$D$5:$D$11)</f>
        <v>0</v>
      </c>
      <c r="AH14" s="5">
        <f>($AK$2+(I14+R14)*12*7.57%)*SUM(Fasering!$D$5)</f>
        <v>0</v>
      </c>
      <c r="AI14" s="9">
        <f>($AK$2+(J14+S14)*12*7.57%)*SUM(Fasering!$D$5:$D$6)</f>
        <v>590.645329443278</v>
      </c>
      <c r="AJ14" s="9">
        <f>($AK$2+(K14+T14)*12*7.57%)*SUM(Fasering!$D$5:$D$7)</f>
        <v>1044.8479937650156</v>
      </c>
      <c r="AK14" s="9">
        <f>($AK$2+(L14+U14)*12*7.57%)*SUM(Fasering!$D$5:$D$8)</f>
        <v>1583.132208834867</v>
      </c>
      <c r="AL14" s="9">
        <f>($AK$2+(M14+V14)*12*7.57%)*SUM(Fasering!$D$5:$D$9)</f>
        <v>2205.4979746528329</v>
      </c>
      <c r="AM14" s="9">
        <f>($AK$2+(N14+W14)*12*7.57%)*SUM(Fasering!$D$5:$D$10)</f>
        <v>2910.2628935258754</v>
      </c>
      <c r="AN14" s="86">
        <f>($AK$2+(O14+X14)*12*7.57%)*SUM(Fasering!$D$5:$D$11)</f>
        <v>3700.6027445122004</v>
      </c>
      <c r="AO14" s="5">
        <f>($AK$2+(I14+AA14)*12*7.57%)*SUM(Fasering!$D$5)</f>
        <v>0</v>
      </c>
      <c r="AP14" s="9">
        <f>($AK$2+(J14+AB14)*12*7.57%)*SUM(Fasering!$D$5:$D$6)</f>
        <v>590.645329443278</v>
      </c>
      <c r="AQ14" s="9">
        <f>($AK$2+(K14+AC14)*12*7.57%)*SUM(Fasering!$D$5:$D$7)</f>
        <v>1044.8479937650156</v>
      </c>
      <c r="AR14" s="9">
        <f>($AK$2+(L14+AD14)*12*7.57%)*SUM(Fasering!$D$5:$D$8)</f>
        <v>1583.132208834867</v>
      </c>
      <c r="AS14" s="9">
        <f>($AK$2+(M14+AE14)*12*7.57%)*SUM(Fasering!$D$5:$D$9)</f>
        <v>2205.4979746528329</v>
      </c>
      <c r="AT14" s="9">
        <f>($AK$2+(N14+AF14)*12*7.57%)*SUM(Fasering!$D$5:$D$10)</f>
        <v>2910.2628935258754</v>
      </c>
      <c r="AU14" s="86">
        <f>($AK$2+(O14+AG14)*12*7.57%)*SUM(Fasering!$D$5:$D$11)</f>
        <v>3700.6027445122004</v>
      </c>
    </row>
    <row r="15" spans="1:47" x14ac:dyDescent="0.3">
      <c r="A15" s="32">
        <f t="shared" si="8"/>
        <v>7</v>
      </c>
      <c r="B15" s="129">
        <v>36324.839999999997</v>
      </c>
      <c r="C15" s="130"/>
      <c r="D15" s="129">
        <f t="shared" si="0"/>
        <v>48889.602156000001</v>
      </c>
      <c r="E15" s="131">
        <f t="shared" si="1"/>
        <v>1211.9415803212205</v>
      </c>
      <c r="F15" s="129">
        <f t="shared" si="2"/>
        <v>4074.1335129999998</v>
      </c>
      <c r="G15" s="131">
        <f t="shared" si="3"/>
        <v>100.99513169343503</v>
      </c>
      <c r="H15" s="45">
        <f>'L4'!$H$10</f>
        <v>1707.89</v>
      </c>
      <c r="I15" s="45">
        <f>GEW!$E$12+($F15-GEW!$E$12)*SUM(Fasering!$D$5)</f>
        <v>1821.9627753333334</v>
      </c>
      <c r="J15" s="45">
        <f>GEW!$E$12+($F15-GEW!$E$12)*SUM(Fasering!$D$5:$D$6)</f>
        <v>2404.2923574686488</v>
      </c>
      <c r="K15" s="45">
        <f>GEW!$E$12+($F15-GEW!$E$12)*SUM(Fasering!$D$5:$D$7)</f>
        <v>2738.4108090269078</v>
      </c>
      <c r="L15" s="45">
        <f>GEW!$E$12+($F15-GEW!$E$12)*SUM(Fasering!$D$5:$D$8)</f>
        <v>3072.5292605851673</v>
      </c>
      <c r="M15" s="45">
        <f>GEW!$E$12+($F15-GEW!$E$12)*SUM(Fasering!$D$5:$D$9)</f>
        <v>3406.6477121434264</v>
      </c>
      <c r="N15" s="45">
        <f>GEW!$E$12+($F15-GEW!$E$12)*SUM(Fasering!$D$5:$D$10)</f>
        <v>3740.0150614417407</v>
      </c>
      <c r="O15" s="75">
        <f>GEW!$E$12+($F15-GEW!$E$12)*SUM(Fasering!$D$5:$D$11)</f>
        <v>4074.1335129999998</v>
      </c>
      <c r="P15" s="129">
        <f t="shared" si="4"/>
        <v>0</v>
      </c>
      <c r="Q15" s="131">
        <f t="shared" si="5"/>
        <v>0</v>
      </c>
      <c r="R15" s="45">
        <f>$P15*SUM(Fasering!$D$5)</f>
        <v>0</v>
      </c>
      <c r="S15" s="45">
        <f>$P15*SUM(Fasering!$D$5:$D$6)</f>
        <v>0</v>
      </c>
      <c r="T15" s="45">
        <f>$P15*SUM(Fasering!$D$5:$D$7)</f>
        <v>0</v>
      </c>
      <c r="U15" s="45">
        <f>$P15*SUM(Fasering!$D$5:$D$8)</f>
        <v>0</v>
      </c>
      <c r="V15" s="45">
        <f>$P15*SUM(Fasering!$D$5:$D$9)</f>
        <v>0</v>
      </c>
      <c r="W15" s="45">
        <f>$P15*SUM(Fasering!$D$5:$D$10)</f>
        <v>0</v>
      </c>
      <c r="X15" s="75">
        <f>$P15*SUM(Fasering!$D$5:$D$11)</f>
        <v>0</v>
      </c>
      <c r="Y15" s="129">
        <f t="shared" si="6"/>
        <v>0</v>
      </c>
      <c r="Z15" s="131">
        <f t="shared" si="7"/>
        <v>0</v>
      </c>
      <c r="AA15" s="74">
        <f>$Y15*SUM(Fasering!$D$5)</f>
        <v>0</v>
      </c>
      <c r="AB15" s="45">
        <f>$Y15*SUM(Fasering!$D$5:$D$6)</f>
        <v>0</v>
      </c>
      <c r="AC15" s="45">
        <f>$Y15*SUM(Fasering!$D$5:$D$7)</f>
        <v>0</v>
      </c>
      <c r="AD15" s="45">
        <f>$Y15*SUM(Fasering!$D$5:$D$8)</f>
        <v>0</v>
      </c>
      <c r="AE15" s="45">
        <f>$Y15*SUM(Fasering!$D$5:$D$9)</f>
        <v>0</v>
      </c>
      <c r="AF15" s="45">
        <f>$Y15*SUM(Fasering!$D$5:$D$10)</f>
        <v>0</v>
      </c>
      <c r="AG15" s="75">
        <f>$Y15*SUM(Fasering!$D$5:$D$11)</f>
        <v>0</v>
      </c>
      <c r="AH15" s="5">
        <f>($AK$2+(I15+R15)*12*7.57%)*SUM(Fasering!$D$5)</f>
        <v>0</v>
      </c>
      <c r="AI15" s="9">
        <f>($AK$2+(J15+S15)*12*7.57%)*SUM(Fasering!$D$5:$D$6)</f>
        <v>599.71758706173057</v>
      </c>
      <c r="AJ15" s="9">
        <f>($AK$2+(K15+T15)*12*7.57%)*SUM(Fasering!$D$5:$D$7)</f>
        <v>1067.3174910632627</v>
      </c>
      <c r="AK15" s="9">
        <f>($AK$2+(L15+U15)*12*7.57%)*SUM(Fasering!$D$5:$D$8)</f>
        <v>1624.972166829413</v>
      </c>
      <c r="AL15" s="9">
        <f>($AK$2+(M15+V15)*12*7.57%)*SUM(Fasering!$D$5:$D$9)</f>
        <v>2272.6816143601827</v>
      </c>
      <c r="AM15" s="9">
        <f>($AK$2+(N15+W15)*12*7.57%)*SUM(Fasering!$D$5:$D$10)</f>
        <v>3008.6863363490756</v>
      </c>
      <c r="AN15" s="86">
        <f>($AK$2+(O15+X15)*12*7.57%)*SUM(Fasering!$D$5:$D$11)</f>
        <v>3836.3028832092</v>
      </c>
      <c r="AO15" s="5">
        <f>($AK$2+(I15+AA15)*12*7.57%)*SUM(Fasering!$D$5)</f>
        <v>0</v>
      </c>
      <c r="AP15" s="9">
        <f>($AK$2+(J15+AB15)*12*7.57%)*SUM(Fasering!$D$5:$D$6)</f>
        <v>599.71758706173057</v>
      </c>
      <c r="AQ15" s="9">
        <f>($AK$2+(K15+AC15)*12*7.57%)*SUM(Fasering!$D$5:$D$7)</f>
        <v>1067.3174910632627</v>
      </c>
      <c r="AR15" s="9">
        <f>($AK$2+(L15+AD15)*12*7.57%)*SUM(Fasering!$D$5:$D$8)</f>
        <v>1624.972166829413</v>
      </c>
      <c r="AS15" s="9">
        <f>($AK$2+(M15+AE15)*12*7.57%)*SUM(Fasering!$D$5:$D$9)</f>
        <v>2272.6816143601827</v>
      </c>
      <c r="AT15" s="9">
        <f>($AK$2+(N15+AF15)*12*7.57%)*SUM(Fasering!$D$5:$D$10)</f>
        <v>3008.6863363490756</v>
      </c>
      <c r="AU15" s="86">
        <f>($AK$2+(O15+AG15)*12*7.57%)*SUM(Fasering!$D$5:$D$11)</f>
        <v>3836.3028832092</v>
      </c>
    </row>
    <row r="16" spans="1:47" x14ac:dyDescent="0.3">
      <c r="A16" s="32">
        <f t="shared" si="8"/>
        <v>8</v>
      </c>
      <c r="B16" s="129">
        <v>36324.839999999997</v>
      </c>
      <c r="C16" s="130"/>
      <c r="D16" s="129">
        <f t="shared" si="0"/>
        <v>48889.602156000001</v>
      </c>
      <c r="E16" s="131">
        <f t="shared" si="1"/>
        <v>1211.9415803212205</v>
      </c>
      <c r="F16" s="129">
        <f t="shared" si="2"/>
        <v>4074.1335129999998</v>
      </c>
      <c r="G16" s="131">
        <f t="shared" si="3"/>
        <v>100.99513169343503</v>
      </c>
      <c r="H16" s="45">
        <f>'L4'!$H$10</f>
        <v>1707.89</v>
      </c>
      <c r="I16" s="45">
        <f>GEW!$E$12+($F16-GEW!$E$12)*SUM(Fasering!$D$5)</f>
        <v>1821.9627753333334</v>
      </c>
      <c r="J16" s="45">
        <f>GEW!$E$12+($F16-GEW!$E$12)*SUM(Fasering!$D$5:$D$6)</f>
        <v>2404.2923574686488</v>
      </c>
      <c r="K16" s="45">
        <f>GEW!$E$12+($F16-GEW!$E$12)*SUM(Fasering!$D$5:$D$7)</f>
        <v>2738.4108090269078</v>
      </c>
      <c r="L16" s="45">
        <f>GEW!$E$12+($F16-GEW!$E$12)*SUM(Fasering!$D$5:$D$8)</f>
        <v>3072.5292605851673</v>
      </c>
      <c r="M16" s="45">
        <f>GEW!$E$12+($F16-GEW!$E$12)*SUM(Fasering!$D$5:$D$9)</f>
        <v>3406.6477121434264</v>
      </c>
      <c r="N16" s="45">
        <f>GEW!$E$12+($F16-GEW!$E$12)*SUM(Fasering!$D$5:$D$10)</f>
        <v>3740.0150614417407</v>
      </c>
      <c r="O16" s="75">
        <f>GEW!$E$12+($F16-GEW!$E$12)*SUM(Fasering!$D$5:$D$11)</f>
        <v>4074.1335129999998</v>
      </c>
      <c r="P16" s="129">
        <f t="shared" si="4"/>
        <v>0</v>
      </c>
      <c r="Q16" s="131">
        <f t="shared" si="5"/>
        <v>0</v>
      </c>
      <c r="R16" s="45">
        <f>$P16*SUM(Fasering!$D$5)</f>
        <v>0</v>
      </c>
      <c r="S16" s="45">
        <f>$P16*SUM(Fasering!$D$5:$D$6)</f>
        <v>0</v>
      </c>
      <c r="T16" s="45">
        <f>$P16*SUM(Fasering!$D$5:$D$7)</f>
        <v>0</v>
      </c>
      <c r="U16" s="45">
        <f>$P16*SUM(Fasering!$D$5:$D$8)</f>
        <v>0</v>
      </c>
      <c r="V16" s="45">
        <f>$P16*SUM(Fasering!$D$5:$D$9)</f>
        <v>0</v>
      </c>
      <c r="W16" s="45">
        <f>$P16*SUM(Fasering!$D$5:$D$10)</f>
        <v>0</v>
      </c>
      <c r="X16" s="75">
        <f>$P16*SUM(Fasering!$D$5:$D$11)</f>
        <v>0</v>
      </c>
      <c r="Y16" s="129">
        <f t="shared" si="6"/>
        <v>0</v>
      </c>
      <c r="Z16" s="131">
        <f t="shared" si="7"/>
        <v>0</v>
      </c>
      <c r="AA16" s="74">
        <f>$Y16*SUM(Fasering!$D$5)</f>
        <v>0</v>
      </c>
      <c r="AB16" s="45">
        <f>$Y16*SUM(Fasering!$D$5:$D$6)</f>
        <v>0</v>
      </c>
      <c r="AC16" s="45">
        <f>$Y16*SUM(Fasering!$D$5:$D$7)</f>
        <v>0</v>
      </c>
      <c r="AD16" s="45">
        <f>$Y16*SUM(Fasering!$D$5:$D$8)</f>
        <v>0</v>
      </c>
      <c r="AE16" s="45">
        <f>$Y16*SUM(Fasering!$D$5:$D$9)</f>
        <v>0</v>
      </c>
      <c r="AF16" s="45">
        <f>$Y16*SUM(Fasering!$D$5:$D$10)</f>
        <v>0</v>
      </c>
      <c r="AG16" s="75">
        <f>$Y16*SUM(Fasering!$D$5:$D$11)</f>
        <v>0</v>
      </c>
      <c r="AH16" s="5">
        <f>($AK$2+(I16+R16)*12*7.57%)*SUM(Fasering!$D$5)</f>
        <v>0</v>
      </c>
      <c r="AI16" s="9">
        <f>($AK$2+(J16+S16)*12*7.57%)*SUM(Fasering!$D$5:$D$6)</f>
        <v>599.71758706173057</v>
      </c>
      <c r="AJ16" s="9">
        <f>($AK$2+(K16+T16)*12*7.57%)*SUM(Fasering!$D$5:$D$7)</f>
        <v>1067.3174910632627</v>
      </c>
      <c r="AK16" s="9">
        <f>($AK$2+(L16+U16)*12*7.57%)*SUM(Fasering!$D$5:$D$8)</f>
        <v>1624.972166829413</v>
      </c>
      <c r="AL16" s="9">
        <f>($AK$2+(M16+V16)*12*7.57%)*SUM(Fasering!$D$5:$D$9)</f>
        <v>2272.6816143601827</v>
      </c>
      <c r="AM16" s="9">
        <f>($AK$2+(N16+W16)*12*7.57%)*SUM(Fasering!$D$5:$D$10)</f>
        <v>3008.6863363490756</v>
      </c>
      <c r="AN16" s="86">
        <f>($AK$2+(O16+X16)*12*7.57%)*SUM(Fasering!$D$5:$D$11)</f>
        <v>3836.3028832092</v>
      </c>
      <c r="AO16" s="5">
        <f>($AK$2+(I16+AA16)*12*7.57%)*SUM(Fasering!$D$5)</f>
        <v>0</v>
      </c>
      <c r="AP16" s="9">
        <f>($AK$2+(J16+AB16)*12*7.57%)*SUM(Fasering!$D$5:$D$6)</f>
        <v>599.71758706173057</v>
      </c>
      <c r="AQ16" s="9">
        <f>($AK$2+(K16+AC16)*12*7.57%)*SUM(Fasering!$D$5:$D$7)</f>
        <v>1067.3174910632627</v>
      </c>
      <c r="AR16" s="9">
        <f>($AK$2+(L16+AD16)*12*7.57%)*SUM(Fasering!$D$5:$D$8)</f>
        <v>1624.972166829413</v>
      </c>
      <c r="AS16" s="9">
        <f>($AK$2+(M16+AE16)*12*7.57%)*SUM(Fasering!$D$5:$D$9)</f>
        <v>2272.6816143601827</v>
      </c>
      <c r="AT16" s="9">
        <f>($AK$2+(N16+AF16)*12*7.57%)*SUM(Fasering!$D$5:$D$10)</f>
        <v>3008.6863363490756</v>
      </c>
      <c r="AU16" s="86">
        <f>($AK$2+(O16+AG16)*12*7.57%)*SUM(Fasering!$D$5:$D$11)</f>
        <v>3836.3028832092</v>
      </c>
    </row>
    <row r="17" spans="1:47" x14ac:dyDescent="0.3">
      <c r="A17" s="32">
        <f t="shared" si="8"/>
        <v>9</v>
      </c>
      <c r="B17" s="129">
        <v>37656.75</v>
      </c>
      <c r="C17" s="130"/>
      <c r="D17" s="129">
        <f t="shared" si="0"/>
        <v>50682.219825</v>
      </c>
      <c r="E17" s="131">
        <f t="shared" si="1"/>
        <v>1256.3794115751402</v>
      </c>
      <c r="F17" s="129">
        <f t="shared" si="2"/>
        <v>4223.5183187500006</v>
      </c>
      <c r="G17" s="131">
        <f t="shared" si="3"/>
        <v>104.69828429792837</v>
      </c>
      <c r="H17" s="45">
        <f>'L4'!$H$10</f>
        <v>1707.89</v>
      </c>
      <c r="I17" s="45">
        <f>GEW!$E$12+($F17-GEW!$E$12)*SUM(Fasering!$D$5)</f>
        <v>1821.9627753333334</v>
      </c>
      <c r="J17" s="45">
        <f>GEW!$E$12+($F17-GEW!$E$12)*SUM(Fasering!$D$5:$D$6)</f>
        <v>2442.9178444509944</v>
      </c>
      <c r="K17" s="45">
        <f>GEW!$E$12+($F17-GEW!$E$12)*SUM(Fasering!$D$5:$D$7)</f>
        <v>2799.1981237733567</v>
      </c>
      <c r="L17" s="45">
        <f>GEW!$E$12+($F17-GEW!$E$12)*SUM(Fasering!$D$5:$D$8)</f>
        <v>3155.4784030957189</v>
      </c>
      <c r="M17" s="45">
        <f>GEW!$E$12+($F17-GEW!$E$12)*SUM(Fasering!$D$5:$D$9)</f>
        <v>3511.7586824180812</v>
      </c>
      <c r="N17" s="45">
        <f>GEW!$E$12+($F17-GEW!$E$12)*SUM(Fasering!$D$5:$D$10)</f>
        <v>3867.2380394276388</v>
      </c>
      <c r="O17" s="75">
        <f>GEW!$E$12+($F17-GEW!$E$12)*SUM(Fasering!$D$5:$D$11)</f>
        <v>4223.5183187500006</v>
      </c>
      <c r="P17" s="129">
        <f t="shared" si="4"/>
        <v>0</v>
      </c>
      <c r="Q17" s="131">
        <f t="shared" si="5"/>
        <v>0</v>
      </c>
      <c r="R17" s="45">
        <f>$P17*SUM(Fasering!$D$5)</f>
        <v>0</v>
      </c>
      <c r="S17" s="45">
        <f>$P17*SUM(Fasering!$D$5:$D$6)</f>
        <v>0</v>
      </c>
      <c r="T17" s="45">
        <f>$P17*SUM(Fasering!$D$5:$D$7)</f>
        <v>0</v>
      </c>
      <c r="U17" s="45">
        <f>$P17*SUM(Fasering!$D$5:$D$8)</f>
        <v>0</v>
      </c>
      <c r="V17" s="45">
        <f>$P17*SUM(Fasering!$D$5:$D$9)</f>
        <v>0</v>
      </c>
      <c r="W17" s="45">
        <f>$P17*SUM(Fasering!$D$5:$D$10)</f>
        <v>0</v>
      </c>
      <c r="X17" s="75">
        <f>$P17*SUM(Fasering!$D$5:$D$11)</f>
        <v>0</v>
      </c>
      <c r="Y17" s="129">
        <f t="shared" si="6"/>
        <v>0</v>
      </c>
      <c r="Z17" s="131">
        <f t="shared" si="7"/>
        <v>0</v>
      </c>
      <c r="AA17" s="74">
        <f>$Y17*SUM(Fasering!$D$5)</f>
        <v>0</v>
      </c>
      <c r="AB17" s="45">
        <f>$Y17*SUM(Fasering!$D$5:$D$6)</f>
        <v>0</v>
      </c>
      <c r="AC17" s="45">
        <f>$Y17*SUM(Fasering!$D$5:$D$7)</f>
        <v>0</v>
      </c>
      <c r="AD17" s="45">
        <f>$Y17*SUM(Fasering!$D$5:$D$8)</f>
        <v>0</v>
      </c>
      <c r="AE17" s="45">
        <f>$Y17*SUM(Fasering!$D$5:$D$9)</f>
        <v>0</v>
      </c>
      <c r="AF17" s="45">
        <f>$Y17*SUM(Fasering!$D$5:$D$10)</f>
        <v>0</v>
      </c>
      <c r="AG17" s="75">
        <f>$Y17*SUM(Fasering!$D$5:$D$11)</f>
        <v>0</v>
      </c>
      <c r="AH17" s="5">
        <f>($AK$2+(I17+R17)*12*7.57%)*SUM(Fasering!$D$5)</f>
        <v>0</v>
      </c>
      <c r="AI17" s="9">
        <f>($AK$2+(J17+S17)*12*7.57%)*SUM(Fasering!$D$5:$D$6)</f>
        <v>608.78991279533909</v>
      </c>
      <c r="AJ17" s="9">
        <f>($AK$2+(K17+T17)*12*7.57%)*SUM(Fasering!$D$5:$D$7)</f>
        <v>1089.787157064095</v>
      </c>
      <c r="AK17" s="9">
        <f>($AK$2+(L17+U17)*12*7.57%)*SUM(Fasering!$D$5:$D$8)</f>
        <v>1666.8124389613422</v>
      </c>
      <c r="AL17" s="9">
        <f>($AK$2+(M17+V17)*12*7.57%)*SUM(Fasering!$D$5:$D$9)</f>
        <v>2339.8657584870816</v>
      </c>
      <c r="AM17" s="9">
        <f>($AK$2+(N17+W17)*12*7.57%)*SUM(Fasering!$D$5:$D$10)</f>
        <v>3107.1105181424909</v>
      </c>
      <c r="AN17" s="86">
        <f>($AK$2+(O17+X17)*12*7.57%)*SUM(Fasering!$D$5:$D$11)</f>
        <v>3972.0040407525007</v>
      </c>
      <c r="AO17" s="5">
        <f>($AK$2+(I17+AA17)*12*7.57%)*SUM(Fasering!$D$5)</f>
        <v>0</v>
      </c>
      <c r="AP17" s="9">
        <f>($AK$2+(J17+AB17)*12*7.57%)*SUM(Fasering!$D$5:$D$6)</f>
        <v>608.78991279533909</v>
      </c>
      <c r="AQ17" s="9">
        <f>($AK$2+(K17+AC17)*12*7.57%)*SUM(Fasering!$D$5:$D$7)</f>
        <v>1089.787157064095</v>
      </c>
      <c r="AR17" s="9">
        <f>($AK$2+(L17+AD17)*12*7.57%)*SUM(Fasering!$D$5:$D$8)</f>
        <v>1666.8124389613422</v>
      </c>
      <c r="AS17" s="9">
        <f>($AK$2+(M17+AE17)*12*7.57%)*SUM(Fasering!$D$5:$D$9)</f>
        <v>2339.8657584870816</v>
      </c>
      <c r="AT17" s="9">
        <f>($AK$2+(N17+AF17)*12*7.57%)*SUM(Fasering!$D$5:$D$10)</f>
        <v>3107.1105181424909</v>
      </c>
      <c r="AU17" s="86">
        <f>($AK$2+(O17+AG17)*12*7.57%)*SUM(Fasering!$D$5:$D$11)</f>
        <v>3972.0040407525007</v>
      </c>
    </row>
    <row r="18" spans="1:47" x14ac:dyDescent="0.3">
      <c r="A18" s="32">
        <f t="shared" si="8"/>
        <v>10</v>
      </c>
      <c r="B18" s="129">
        <v>37656.75</v>
      </c>
      <c r="C18" s="130"/>
      <c r="D18" s="129">
        <f t="shared" si="0"/>
        <v>50682.219825</v>
      </c>
      <c r="E18" s="131">
        <f t="shared" si="1"/>
        <v>1256.3794115751402</v>
      </c>
      <c r="F18" s="129">
        <f t="shared" si="2"/>
        <v>4223.5183187500006</v>
      </c>
      <c r="G18" s="131">
        <f t="shared" si="3"/>
        <v>104.69828429792837</v>
      </c>
      <c r="H18" s="45">
        <f>'L4'!$H$10</f>
        <v>1707.89</v>
      </c>
      <c r="I18" s="45">
        <f>GEW!$E$12+($F18-GEW!$E$12)*SUM(Fasering!$D$5)</f>
        <v>1821.9627753333334</v>
      </c>
      <c r="J18" s="45">
        <f>GEW!$E$12+($F18-GEW!$E$12)*SUM(Fasering!$D$5:$D$6)</f>
        <v>2442.9178444509944</v>
      </c>
      <c r="K18" s="45">
        <f>GEW!$E$12+($F18-GEW!$E$12)*SUM(Fasering!$D$5:$D$7)</f>
        <v>2799.1981237733567</v>
      </c>
      <c r="L18" s="45">
        <f>GEW!$E$12+($F18-GEW!$E$12)*SUM(Fasering!$D$5:$D$8)</f>
        <v>3155.4784030957189</v>
      </c>
      <c r="M18" s="45">
        <f>GEW!$E$12+($F18-GEW!$E$12)*SUM(Fasering!$D$5:$D$9)</f>
        <v>3511.7586824180812</v>
      </c>
      <c r="N18" s="45">
        <f>GEW!$E$12+($F18-GEW!$E$12)*SUM(Fasering!$D$5:$D$10)</f>
        <v>3867.2380394276388</v>
      </c>
      <c r="O18" s="75">
        <f>GEW!$E$12+($F18-GEW!$E$12)*SUM(Fasering!$D$5:$D$11)</f>
        <v>4223.5183187500006</v>
      </c>
      <c r="P18" s="129">
        <f t="shared" si="4"/>
        <v>0</v>
      </c>
      <c r="Q18" s="131">
        <f t="shared" si="5"/>
        <v>0</v>
      </c>
      <c r="R18" s="45">
        <f>$P18*SUM(Fasering!$D$5)</f>
        <v>0</v>
      </c>
      <c r="S18" s="45">
        <f>$P18*SUM(Fasering!$D$5:$D$6)</f>
        <v>0</v>
      </c>
      <c r="T18" s="45">
        <f>$P18*SUM(Fasering!$D$5:$D$7)</f>
        <v>0</v>
      </c>
      <c r="U18" s="45">
        <f>$P18*SUM(Fasering!$D$5:$D$8)</f>
        <v>0</v>
      </c>
      <c r="V18" s="45">
        <f>$P18*SUM(Fasering!$D$5:$D$9)</f>
        <v>0</v>
      </c>
      <c r="W18" s="45">
        <f>$P18*SUM(Fasering!$D$5:$D$10)</f>
        <v>0</v>
      </c>
      <c r="X18" s="75">
        <f>$P18*SUM(Fasering!$D$5:$D$11)</f>
        <v>0</v>
      </c>
      <c r="Y18" s="129">
        <f t="shared" si="6"/>
        <v>0</v>
      </c>
      <c r="Z18" s="131">
        <f t="shared" si="7"/>
        <v>0</v>
      </c>
      <c r="AA18" s="74">
        <f>$Y18*SUM(Fasering!$D$5)</f>
        <v>0</v>
      </c>
      <c r="AB18" s="45">
        <f>$Y18*SUM(Fasering!$D$5:$D$6)</f>
        <v>0</v>
      </c>
      <c r="AC18" s="45">
        <f>$Y18*SUM(Fasering!$D$5:$D$7)</f>
        <v>0</v>
      </c>
      <c r="AD18" s="45">
        <f>$Y18*SUM(Fasering!$D$5:$D$8)</f>
        <v>0</v>
      </c>
      <c r="AE18" s="45">
        <f>$Y18*SUM(Fasering!$D$5:$D$9)</f>
        <v>0</v>
      </c>
      <c r="AF18" s="45">
        <f>$Y18*SUM(Fasering!$D$5:$D$10)</f>
        <v>0</v>
      </c>
      <c r="AG18" s="75">
        <f>$Y18*SUM(Fasering!$D$5:$D$11)</f>
        <v>0</v>
      </c>
      <c r="AH18" s="5">
        <f>($AK$2+(I18+R18)*12*7.57%)*SUM(Fasering!$D$5)</f>
        <v>0</v>
      </c>
      <c r="AI18" s="9">
        <f>($AK$2+(J18+S18)*12*7.57%)*SUM(Fasering!$D$5:$D$6)</f>
        <v>608.78991279533909</v>
      </c>
      <c r="AJ18" s="9">
        <f>($AK$2+(K18+T18)*12*7.57%)*SUM(Fasering!$D$5:$D$7)</f>
        <v>1089.787157064095</v>
      </c>
      <c r="AK18" s="9">
        <f>($AK$2+(L18+U18)*12*7.57%)*SUM(Fasering!$D$5:$D$8)</f>
        <v>1666.8124389613422</v>
      </c>
      <c r="AL18" s="9">
        <f>($AK$2+(M18+V18)*12*7.57%)*SUM(Fasering!$D$5:$D$9)</f>
        <v>2339.8657584870816</v>
      </c>
      <c r="AM18" s="9">
        <f>($AK$2+(N18+W18)*12*7.57%)*SUM(Fasering!$D$5:$D$10)</f>
        <v>3107.1105181424909</v>
      </c>
      <c r="AN18" s="86">
        <f>($AK$2+(O18+X18)*12*7.57%)*SUM(Fasering!$D$5:$D$11)</f>
        <v>3972.0040407525007</v>
      </c>
      <c r="AO18" s="5">
        <f>($AK$2+(I18+AA18)*12*7.57%)*SUM(Fasering!$D$5)</f>
        <v>0</v>
      </c>
      <c r="AP18" s="9">
        <f>($AK$2+(J18+AB18)*12*7.57%)*SUM(Fasering!$D$5:$D$6)</f>
        <v>608.78991279533909</v>
      </c>
      <c r="AQ18" s="9">
        <f>($AK$2+(K18+AC18)*12*7.57%)*SUM(Fasering!$D$5:$D$7)</f>
        <v>1089.787157064095</v>
      </c>
      <c r="AR18" s="9">
        <f>($AK$2+(L18+AD18)*12*7.57%)*SUM(Fasering!$D$5:$D$8)</f>
        <v>1666.8124389613422</v>
      </c>
      <c r="AS18" s="9">
        <f>($AK$2+(M18+AE18)*12*7.57%)*SUM(Fasering!$D$5:$D$9)</f>
        <v>2339.8657584870816</v>
      </c>
      <c r="AT18" s="9">
        <f>($AK$2+(N18+AF18)*12*7.57%)*SUM(Fasering!$D$5:$D$10)</f>
        <v>3107.1105181424909</v>
      </c>
      <c r="AU18" s="86">
        <f>($AK$2+(O18+AG18)*12*7.57%)*SUM(Fasering!$D$5:$D$11)</f>
        <v>3972.0040407525007</v>
      </c>
    </row>
    <row r="19" spans="1:47" x14ac:dyDescent="0.3">
      <c r="A19" s="32">
        <f t="shared" si="8"/>
        <v>11</v>
      </c>
      <c r="B19" s="129">
        <v>38988.629999999997</v>
      </c>
      <c r="C19" s="130"/>
      <c r="D19" s="129">
        <f t="shared" si="0"/>
        <v>52474.797117000002</v>
      </c>
      <c r="E19" s="131">
        <f t="shared" si="1"/>
        <v>1300.8162419093751</v>
      </c>
      <c r="F19" s="129">
        <f t="shared" si="2"/>
        <v>4372.8997597500002</v>
      </c>
      <c r="G19" s="131">
        <f t="shared" si="3"/>
        <v>108.40135349244792</v>
      </c>
      <c r="H19" s="45">
        <f>'L4'!$H$10</f>
        <v>1707.89</v>
      </c>
      <c r="I19" s="45">
        <f>GEW!$E$12+($F19-GEW!$E$12)*SUM(Fasering!$D$5)</f>
        <v>1821.9627753333334</v>
      </c>
      <c r="J19" s="45">
        <f>GEW!$E$12+($F19-GEW!$E$12)*SUM(Fasering!$D$5:$D$6)</f>
        <v>2481.5424614311551</v>
      </c>
      <c r="K19" s="45">
        <f>GEW!$E$12+($F19-GEW!$E$12)*SUM(Fasering!$D$5:$D$7)</f>
        <v>2859.9840693436272</v>
      </c>
      <c r="L19" s="45">
        <f>GEW!$E$12+($F19-GEW!$E$12)*SUM(Fasering!$D$5:$D$8)</f>
        <v>3238.4256772560993</v>
      </c>
      <c r="M19" s="45">
        <f>GEW!$E$12+($F19-GEW!$E$12)*SUM(Fasering!$D$5:$D$9)</f>
        <v>3616.8672851685715</v>
      </c>
      <c r="N19" s="45">
        <f>GEW!$E$12+($F19-GEW!$E$12)*SUM(Fasering!$D$5:$D$10)</f>
        <v>3994.458151837528</v>
      </c>
      <c r="O19" s="75">
        <f>GEW!$E$12+($F19-GEW!$E$12)*SUM(Fasering!$D$5:$D$11)</f>
        <v>4372.8997597500002</v>
      </c>
      <c r="P19" s="129">
        <f t="shared" si="4"/>
        <v>0</v>
      </c>
      <c r="Q19" s="131">
        <f t="shared" si="5"/>
        <v>0</v>
      </c>
      <c r="R19" s="45">
        <f>$P19*SUM(Fasering!$D$5)</f>
        <v>0</v>
      </c>
      <c r="S19" s="45">
        <f>$P19*SUM(Fasering!$D$5:$D$6)</f>
        <v>0</v>
      </c>
      <c r="T19" s="45">
        <f>$P19*SUM(Fasering!$D$5:$D$7)</f>
        <v>0</v>
      </c>
      <c r="U19" s="45">
        <f>$P19*SUM(Fasering!$D$5:$D$8)</f>
        <v>0</v>
      </c>
      <c r="V19" s="45">
        <f>$P19*SUM(Fasering!$D$5:$D$9)</f>
        <v>0</v>
      </c>
      <c r="W19" s="45">
        <f>$P19*SUM(Fasering!$D$5:$D$10)</f>
        <v>0</v>
      </c>
      <c r="X19" s="75">
        <f>$P19*SUM(Fasering!$D$5:$D$11)</f>
        <v>0</v>
      </c>
      <c r="Y19" s="129">
        <f t="shared" si="6"/>
        <v>0</v>
      </c>
      <c r="Z19" s="131">
        <f t="shared" si="7"/>
        <v>0</v>
      </c>
      <c r="AA19" s="74">
        <f>$Y19*SUM(Fasering!$D$5)</f>
        <v>0</v>
      </c>
      <c r="AB19" s="45">
        <f>$Y19*SUM(Fasering!$D$5:$D$6)</f>
        <v>0</v>
      </c>
      <c r="AC19" s="45">
        <f>$Y19*SUM(Fasering!$D$5:$D$7)</f>
        <v>0</v>
      </c>
      <c r="AD19" s="45">
        <f>$Y19*SUM(Fasering!$D$5:$D$8)</f>
        <v>0</v>
      </c>
      <c r="AE19" s="45">
        <f>$Y19*SUM(Fasering!$D$5:$D$9)</f>
        <v>0</v>
      </c>
      <c r="AF19" s="45">
        <f>$Y19*SUM(Fasering!$D$5:$D$10)</f>
        <v>0</v>
      </c>
      <c r="AG19" s="75">
        <f>$Y19*SUM(Fasering!$D$5:$D$11)</f>
        <v>0</v>
      </c>
      <c r="AH19" s="5">
        <f>($AK$2+(I19+R19)*12*7.57%)*SUM(Fasering!$D$5)</f>
        <v>0</v>
      </c>
      <c r="AI19" s="9">
        <f>($AK$2+(J19+S19)*12*7.57%)*SUM(Fasering!$D$5:$D$6)</f>
        <v>617.86203418347975</v>
      </c>
      <c r="AJ19" s="9">
        <f>($AK$2+(K19+T19)*12*7.57%)*SUM(Fasering!$D$5:$D$7)</f>
        <v>1112.2563169571717</v>
      </c>
      <c r="AK19" s="9">
        <f>($AK$2+(L19+U19)*12*7.57%)*SUM(Fasering!$D$5:$D$8)</f>
        <v>1708.651768681123</v>
      </c>
      <c r="AL19" s="9">
        <f>($AK$2+(M19+V19)*12*7.57%)*SUM(Fasering!$D$5:$D$9)</f>
        <v>2407.0483893553333</v>
      </c>
      <c r="AM19" s="9">
        <f>($AK$2+(N19+W19)*12*7.57%)*SUM(Fasering!$D$5:$D$10)</f>
        <v>3205.5324830252621</v>
      </c>
      <c r="AN19" s="86">
        <f>($AK$2+(O19+X19)*12*7.57%)*SUM(Fasering!$D$5:$D$11)</f>
        <v>4107.7021417569003</v>
      </c>
      <c r="AO19" s="5">
        <f>($AK$2+(I19+AA19)*12*7.57%)*SUM(Fasering!$D$5)</f>
        <v>0</v>
      </c>
      <c r="AP19" s="9">
        <f>($AK$2+(J19+AB19)*12*7.57%)*SUM(Fasering!$D$5:$D$6)</f>
        <v>617.86203418347975</v>
      </c>
      <c r="AQ19" s="9">
        <f>($AK$2+(K19+AC19)*12*7.57%)*SUM(Fasering!$D$5:$D$7)</f>
        <v>1112.2563169571717</v>
      </c>
      <c r="AR19" s="9">
        <f>($AK$2+(L19+AD19)*12*7.57%)*SUM(Fasering!$D$5:$D$8)</f>
        <v>1708.651768681123</v>
      </c>
      <c r="AS19" s="9">
        <f>($AK$2+(M19+AE19)*12*7.57%)*SUM(Fasering!$D$5:$D$9)</f>
        <v>2407.0483893553333</v>
      </c>
      <c r="AT19" s="9">
        <f>($AK$2+(N19+AF19)*12*7.57%)*SUM(Fasering!$D$5:$D$10)</f>
        <v>3205.5324830252621</v>
      </c>
      <c r="AU19" s="86">
        <f>($AK$2+(O19+AG19)*12*7.57%)*SUM(Fasering!$D$5:$D$11)</f>
        <v>4107.7021417569003</v>
      </c>
    </row>
    <row r="20" spans="1:47" x14ac:dyDescent="0.3">
      <c r="A20" s="32">
        <f t="shared" si="8"/>
        <v>12</v>
      </c>
      <c r="B20" s="129">
        <v>38988.629999999997</v>
      </c>
      <c r="C20" s="130"/>
      <c r="D20" s="129">
        <f t="shared" si="0"/>
        <v>52474.797117000002</v>
      </c>
      <c r="E20" s="131">
        <f t="shared" si="1"/>
        <v>1300.8162419093751</v>
      </c>
      <c r="F20" s="129">
        <f t="shared" si="2"/>
        <v>4372.8997597500002</v>
      </c>
      <c r="G20" s="131">
        <f t="shared" si="3"/>
        <v>108.40135349244792</v>
      </c>
      <c r="H20" s="45">
        <f>'L4'!$H$10</f>
        <v>1707.89</v>
      </c>
      <c r="I20" s="45">
        <f>GEW!$E$12+($F20-GEW!$E$12)*SUM(Fasering!$D$5)</f>
        <v>1821.9627753333334</v>
      </c>
      <c r="J20" s="45">
        <f>GEW!$E$12+($F20-GEW!$E$12)*SUM(Fasering!$D$5:$D$6)</f>
        <v>2481.5424614311551</v>
      </c>
      <c r="K20" s="45">
        <f>GEW!$E$12+($F20-GEW!$E$12)*SUM(Fasering!$D$5:$D$7)</f>
        <v>2859.9840693436272</v>
      </c>
      <c r="L20" s="45">
        <f>GEW!$E$12+($F20-GEW!$E$12)*SUM(Fasering!$D$5:$D$8)</f>
        <v>3238.4256772560993</v>
      </c>
      <c r="M20" s="45">
        <f>GEW!$E$12+($F20-GEW!$E$12)*SUM(Fasering!$D$5:$D$9)</f>
        <v>3616.8672851685715</v>
      </c>
      <c r="N20" s="45">
        <f>GEW!$E$12+($F20-GEW!$E$12)*SUM(Fasering!$D$5:$D$10)</f>
        <v>3994.458151837528</v>
      </c>
      <c r="O20" s="75">
        <f>GEW!$E$12+($F20-GEW!$E$12)*SUM(Fasering!$D$5:$D$11)</f>
        <v>4372.8997597500002</v>
      </c>
      <c r="P20" s="129">
        <f t="shared" si="4"/>
        <v>0</v>
      </c>
      <c r="Q20" s="131">
        <f t="shared" si="5"/>
        <v>0</v>
      </c>
      <c r="R20" s="45">
        <f>$P20*SUM(Fasering!$D$5)</f>
        <v>0</v>
      </c>
      <c r="S20" s="45">
        <f>$P20*SUM(Fasering!$D$5:$D$6)</f>
        <v>0</v>
      </c>
      <c r="T20" s="45">
        <f>$P20*SUM(Fasering!$D$5:$D$7)</f>
        <v>0</v>
      </c>
      <c r="U20" s="45">
        <f>$P20*SUM(Fasering!$D$5:$D$8)</f>
        <v>0</v>
      </c>
      <c r="V20" s="45">
        <f>$P20*SUM(Fasering!$D$5:$D$9)</f>
        <v>0</v>
      </c>
      <c r="W20" s="45">
        <f>$P20*SUM(Fasering!$D$5:$D$10)</f>
        <v>0</v>
      </c>
      <c r="X20" s="75">
        <f>$P20*SUM(Fasering!$D$5:$D$11)</f>
        <v>0</v>
      </c>
      <c r="Y20" s="129">
        <f t="shared" si="6"/>
        <v>0</v>
      </c>
      <c r="Z20" s="131">
        <f t="shared" si="7"/>
        <v>0</v>
      </c>
      <c r="AA20" s="74">
        <f>$Y20*SUM(Fasering!$D$5)</f>
        <v>0</v>
      </c>
      <c r="AB20" s="45">
        <f>$Y20*SUM(Fasering!$D$5:$D$6)</f>
        <v>0</v>
      </c>
      <c r="AC20" s="45">
        <f>$Y20*SUM(Fasering!$D$5:$D$7)</f>
        <v>0</v>
      </c>
      <c r="AD20" s="45">
        <f>$Y20*SUM(Fasering!$D$5:$D$8)</f>
        <v>0</v>
      </c>
      <c r="AE20" s="45">
        <f>$Y20*SUM(Fasering!$D$5:$D$9)</f>
        <v>0</v>
      </c>
      <c r="AF20" s="45">
        <f>$Y20*SUM(Fasering!$D$5:$D$10)</f>
        <v>0</v>
      </c>
      <c r="AG20" s="75">
        <f>$Y20*SUM(Fasering!$D$5:$D$11)</f>
        <v>0</v>
      </c>
      <c r="AH20" s="5">
        <f>($AK$2+(I20+R20)*12*7.57%)*SUM(Fasering!$D$5)</f>
        <v>0</v>
      </c>
      <c r="AI20" s="9">
        <f>($AK$2+(J20+S20)*12*7.57%)*SUM(Fasering!$D$5:$D$6)</f>
        <v>617.86203418347975</v>
      </c>
      <c r="AJ20" s="9">
        <f>($AK$2+(K20+T20)*12*7.57%)*SUM(Fasering!$D$5:$D$7)</f>
        <v>1112.2563169571717</v>
      </c>
      <c r="AK20" s="9">
        <f>($AK$2+(L20+U20)*12*7.57%)*SUM(Fasering!$D$5:$D$8)</f>
        <v>1708.651768681123</v>
      </c>
      <c r="AL20" s="9">
        <f>($AK$2+(M20+V20)*12*7.57%)*SUM(Fasering!$D$5:$D$9)</f>
        <v>2407.0483893553333</v>
      </c>
      <c r="AM20" s="9">
        <f>($AK$2+(N20+W20)*12*7.57%)*SUM(Fasering!$D$5:$D$10)</f>
        <v>3205.5324830252621</v>
      </c>
      <c r="AN20" s="86">
        <f>($AK$2+(O20+X20)*12*7.57%)*SUM(Fasering!$D$5:$D$11)</f>
        <v>4107.7021417569003</v>
      </c>
      <c r="AO20" s="5">
        <f>($AK$2+(I20+AA20)*12*7.57%)*SUM(Fasering!$D$5)</f>
        <v>0</v>
      </c>
      <c r="AP20" s="9">
        <f>($AK$2+(J20+AB20)*12*7.57%)*SUM(Fasering!$D$5:$D$6)</f>
        <v>617.86203418347975</v>
      </c>
      <c r="AQ20" s="9">
        <f>($AK$2+(K20+AC20)*12*7.57%)*SUM(Fasering!$D$5:$D$7)</f>
        <v>1112.2563169571717</v>
      </c>
      <c r="AR20" s="9">
        <f>($AK$2+(L20+AD20)*12*7.57%)*SUM(Fasering!$D$5:$D$8)</f>
        <v>1708.651768681123</v>
      </c>
      <c r="AS20" s="9">
        <f>($AK$2+(M20+AE20)*12*7.57%)*SUM(Fasering!$D$5:$D$9)</f>
        <v>2407.0483893553333</v>
      </c>
      <c r="AT20" s="9">
        <f>($AK$2+(N20+AF20)*12*7.57%)*SUM(Fasering!$D$5:$D$10)</f>
        <v>3205.5324830252621</v>
      </c>
      <c r="AU20" s="86">
        <f>($AK$2+(O20+AG20)*12*7.57%)*SUM(Fasering!$D$5:$D$11)</f>
        <v>4107.7021417569003</v>
      </c>
    </row>
    <row r="21" spans="1:47" x14ac:dyDescent="0.3">
      <c r="A21" s="32">
        <f t="shared" si="8"/>
        <v>13</v>
      </c>
      <c r="B21" s="129">
        <v>40320.53</v>
      </c>
      <c r="C21" s="130"/>
      <c r="D21" s="129">
        <f t="shared" si="0"/>
        <v>54267.401327</v>
      </c>
      <c r="E21" s="131">
        <f t="shared" si="1"/>
        <v>1345.2537395233999</v>
      </c>
      <c r="F21" s="129">
        <f t="shared" si="2"/>
        <v>4522.2834439166672</v>
      </c>
      <c r="G21" s="131">
        <f t="shared" si="3"/>
        <v>112.10447829361668</v>
      </c>
      <c r="H21" s="45">
        <f>'L4'!$H$10</f>
        <v>1707.89</v>
      </c>
      <c r="I21" s="45">
        <f>GEW!$E$12+($F21-GEW!$E$12)*SUM(Fasering!$D$5)</f>
        <v>1821.9627753333334</v>
      </c>
      <c r="J21" s="45">
        <f>GEW!$E$12+($F21-GEW!$E$12)*SUM(Fasering!$D$5:$D$6)</f>
        <v>2520.1676584127722</v>
      </c>
      <c r="K21" s="45">
        <f>GEW!$E$12+($F21-GEW!$E$12)*SUM(Fasering!$D$5:$D$7)</f>
        <v>2920.7709276980167</v>
      </c>
      <c r="L21" s="45">
        <f>GEW!$E$12+($F21-GEW!$E$12)*SUM(Fasering!$D$5:$D$8)</f>
        <v>3321.3741969832608</v>
      </c>
      <c r="M21" s="45">
        <f>GEW!$E$12+($F21-GEW!$E$12)*SUM(Fasering!$D$5:$D$9)</f>
        <v>3721.9774662685049</v>
      </c>
      <c r="N21" s="45">
        <f>GEW!$E$12+($F21-GEW!$E$12)*SUM(Fasering!$D$5:$D$10)</f>
        <v>4121.6801746314231</v>
      </c>
      <c r="O21" s="75">
        <f>GEW!$E$12+($F21-GEW!$E$12)*SUM(Fasering!$D$5:$D$11)</f>
        <v>4522.2834439166672</v>
      </c>
      <c r="P21" s="129">
        <f t="shared" si="4"/>
        <v>0</v>
      </c>
      <c r="Q21" s="131">
        <f t="shared" si="5"/>
        <v>0</v>
      </c>
      <c r="R21" s="45">
        <f>$P21*SUM(Fasering!$D$5)</f>
        <v>0</v>
      </c>
      <c r="S21" s="45">
        <f>$P21*SUM(Fasering!$D$5:$D$6)</f>
        <v>0</v>
      </c>
      <c r="T21" s="45">
        <f>$P21*SUM(Fasering!$D$5:$D$7)</f>
        <v>0</v>
      </c>
      <c r="U21" s="45">
        <f>$P21*SUM(Fasering!$D$5:$D$8)</f>
        <v>0</v>
      </c>
      <c r="V21" s="45">
        <f>$P21*SUM(Fasering!$D$5:$D$9)</f>
        <v>0</v>
      </c>
      <c r="W21" s="45">
        <f>$P21*SUM(Fasering!$D$5:$D$10)</f>
        <v>0</v>
      </c>
      <c r="X21" s="75">
        <f>$P21*SUM(Fasering!$D$5:$D$11)</f>
        <v>0</v>
      </c>
      <c r="Y21" s="129">
        <f t="shared" si="6"/>
        <v>0</v>
      </c>
      <c r="Z21" s="131">
        <f t="shared" si="7"/>
        <v>0</v>
      </c>
      <c r="AA21" s="74">
        <f>$Y21*SUM(Fasering!$D$5)</f>
        <v>0</v>
      </c>
      <c r="AB21" s="45">
        <f>$Y21*SUM(Fasering!$D$5:$D$6)</f>
        <v>0</v>
      </c>
      <c r="AC21" s="45">
        <f>$Y21*SUM(Fasering!$D$5:$D$7)</f>
        <v>0</v>
      </c>
      <c r="AD21" s="45">
        <f>$Y21*SUM(Fasering!$D$5:$D$8)</f>
        <v>0</v>
      </c>
      <c r="AE21" s="45">
        <f>$Y21*SUM(Fasering!$D$5:$D$9)</f>
        <v>0</v>
      </c>
      <c r="AF21" s="45">
        <f>$Y21*SUM(Fasering!$D$5:$D$10)</f>
        <v>0</v>
      </c>
      <c r="AG21" s="75">
        <f>$Y21*SUM(Fasering!$D$5:$D$11)</f>
        <v>0</v>
      </c>
      <c r="AH21" s="5">
        <f>($AK$2+(I21+R21)*12*7.57%)*SUM(Fasering!$D$5)</f>
        <v>0</v>
      </c>
      <c r="AI21" s="9">
        <f>($AK$2+(J21+S21)*12*7.57%)*SUM(Fasering!$D$5:$D$6)</f>
        <v>626.93429180193232</v>
      </c>
      <c r="AJ21" s="9">
        <f>($AK$2+(K21+T21)*12*7.57%)*SUM(Fasering!$D$5:$D$7)</f>
        <v>1134.7258142554192</v>
      </c>
      <c r="AK21" s="9">
        <f>($AK$2+(L21+U21)*12*7.57%)*SUM(Fasering!$D$5:$D$8)</f>
        <v>1750.4917266756695</v>
      </c>
      <c r="AL21" s="9">
        <f>($AK$2+(M21+V21)*12*7.57%)*SUM(Fasering!$D$5:$D$9)</f>
        <v>2474.2320290626835</v>
      </c>
      <c r="AM21" s="9">
        <f>($AK$2+(N21+W21)*12*7.57%)*SUM(Fasering!$D$5:$D$10)</f>
        <v>3303.9559258484624</v>
      </c>
      <c r="AN21" s="86">
        <f>($AK$2+(O21+X21)*12*7.57%)*SUM(Fasering!$D$5:$D$11)</f>
        <v>4243.4022804538999</v>
      </c>
      <c r="AO21" s="5">
        <f>($AK$2+(I21+AA21)*12*7.57%)*SUM(Fasering!$D$5)</f>
        <v>0</v>
      </c>
      <c r="AP21" s="9">
        <f>($AK$2+(J21+AB21)*12*7.57%)*SUM(Fasering!$D$5:$D$6)</f>
        <v>626.93429180193232</v>
      </c>
      <c r="AQ21" s="9">
        <f>($AK$2+(K21+AC21)*12*7.57%)*SUM(Fasering!$D$5:$D$7)</f>
        <v>1134.7258142554192</v>
      </c>
      <c r="AR21" s="9">
        <f>($AK$2+(L21+AD21)*12*7.57%)*SUM(Fasering!$D$5:$D$8)</f>
        <v>1750.4917266756695</v>
      </c>
      <c r="AS21" s="9">
        <f>($AK$2+(M21+AE21)*12*7.57%)*SUM(Fasering!$D$5:$D$9)</f>
        <v>2474.2320290626835</v>
      </c>
      <c r="AT21" s="9">
        <f>($AK$2+(N21+AF21)*12*7.57%)*SUM(Fasering!$D$5:$D$10)</f>
        <v>3303.9559258484624</v>
      </c>
      <c r="AU21" s="86">
        <f>($AK$2+(O21+AG21)*12*7.57%)*SUM(Fasering!$D$5:$D$11)</f>
        <v>4243.4022804538999</v>
      </c>
    </row>
    <row r="22" spans="1:47" x14ac:dyDescent="0.3">
      <c r="A22" s="32">
        <f t="shared" si="8"/>
        <v>14</v>
      </c>
      <c r="B22" s="129">
        <v>40320.53</v>
      </c>
      <c r="C22" s="130"/>
      <c r="D22" s="129">
        <f t="shared" si="0"/>
        <v>54267.401327</v>
      </c>
      <c r="E22" s="131">
        <f t="shared" si="1"/>
        <v>1345.2537395233999</v>
      </c>
      <c r="F22" s="129">
        <f t="shared" si="2"/>
        <v>4522.2834439166672</v>
      </c>
      <c r="G22" s="131">
        <f t="shared" si="3"/>
        <v>112.10447829361668</v>
      </c>
      <c r="H22" s="45">
        <f>'L4'!$H$10</f>
        <v>1707.89</v>
      </c>
      <c r="I22" s="45">
        <f>GEW!$E$12+($F22-GEW!$E$12)*SUM(Fasering!$D$5)</f>
        <v>1821.9627753333334</v>
      </c>
      <c r="J22" s="45">
        <f>GEW!$E$12+($F22-GEW!$E$12)*SUM(Fasering!$D$5:$D$6)</f>
        <v>2520.1676584127722</v>
      </c>
      <c r="K22" s="45">
        <f>GEW!$E$12+($F22-GEW!$E$12)*SUM(Fasering!$D$5:$D$7)</f>
        <v>2920.7709276980167</v>
      </c>
      <c r="L22" s="45">
        <f>GEW!$E$12+($F22-GEW!$E$12)*SUM(Fasering!$D$5:$D$8)</f>
        <v>3321.3741969832608</v>
      </c>
      <c r="M22" s="45">
        <f>GEW!$E$12+($F22-GEW!$E$12)*SUM(Fasering!$D$5:$D$9)</f>
        <v>3721.9774662685049</v>
      </c>
      <c r="N22" s="45">
        <f>GEW!$E$12+($F22-GEW!$E$12)*SUM(Fasering!$D$5:$D$10)</f>
        <v>4121.6801746314231</v>
      </c>
      <c r="O22" s="75">
        <f>GEW!$E$12+($F22-GEW!$E$12)*SUM(Fasering!$D$5:$D$11)</f>
        <v>4522.2834439166672</v>
      </c>
      <c r="P22" s="129">
        <f t="shared" si="4"/>
        <v>0</v>
      </c>
      <c r="Q22" s="131">
        <f t="shared" si="5"/>
        <v>0</v>
      </c>
      <c r="R22" s="45">
        <f>$P22*SUM(Fasering!$D$5)</f>
        <v>0</v>
      </c>
      <c r="S22" s="45">
        <f>$P22*SUM(Fasering!$D$5:$D$6)</f>
        <v>0</v>
      </c>
      <c r="T22" s="45">
        <f>$P22*SUM(Fasering!$D$5:$D$7)</f>
        <v>0</v>
      </c>
      <c r="U22" s="45">
        <f>$P22*SUM(Fasering!$D$5:$D$8)</f>
        <v>0</v>
      </c>
      <c r="V22" s="45">
        <f>$P22*SUM(Fasering!$D$5:$D$9)</f>
        <v>0</v>
      </c>
      <c r="W22" s="45">
        <f>$P22*SUM(Fasering!$D$5:$D$10)</f>
        <v>0</v>
      </c>
      <c r="X22" s="75">
        <f>$P22*SUM(Fasering!$D$5:$D$11)</f>
        <v>0</v>
      </c>
      <c r="Y22" s="129">
        <f t="shared" si="6"/>
        <v>0</v>
      </c>
      <c r="Z22" s="131">
        <f t="shared" si="7"/>
        <v>0</v>
      </c>
      <c r="AA22" s="74">
        <f>$Y22*SUM(Fasering!$D$5)</f>
        <v>0</v>
      </c>
      <c r="AB22" s="45">
        <f>$Y22*SUM(Fasering!$D$5:$D$6)</f>
        <v>0</v>
      </c>
      <c r="AC22" s="45">
        <f>$Y22*SUM(Fasering!$D$5:$D$7)</f>
        <v>0</v>
      </c>
      <c r="AD22" s="45">
        <f>$Y22*SUM(Fasering!$D$5:$D$8)</f>
        <v>0</v>
      </c>
      <c r="AE22" s="45">
        <f>$Y22*SUM(Fasering!$D$5:$D$9)</f>
        <v>0</v>
      </c>
      <c r="AF22" s="45">
        <f>$Y22*SUM(Fasering!$D$5:$D$10)</f>
        <v>0</v>
      </c>
      <c r="AG22" s="75">
        <f>$Y22*SUM(Fasering!$D$5:$D$11)</f>
        <v>0</v>
      </c>
      <c r="AH22" s="5">
        <f>($AK$2+(I22+R22)*12*7.57%)*SUM(Fasering!$D$5)</f>
        <v>0</v>
      </c>
      <c r="AI22" s="9">
        <f>($AK$2+(J22+S22)*12*7.57%)*SUM(Fasering!$D$5:$D$6)</f>
        <v>626.93429180193232</v>
      </c>
      <c r="AJ22" s="9">
        <f>($AK$2+(K22+T22)*12*7.57%)*SUM(Fasering!$D$5:$D$7)</f>
        <v>1134.7258142554192</v>
      </c>
      <c r="AK22" s="9">
        <f>($AK$2+(L22+U22)*12*7.57%)*SUM(Fasering!$D$5:$D$8)</f>
        <v>1750.4917266756695</v>
      </c>
      <c r="AL22" s="9">
        <f>($AK$2+(M22+V22)*12*7.57%)*SUM(Fasering!$D$5:$D$9)</f>
        <v>2474.2320290626835</v>
      </c>
      <c r="AM22" s="9">
        <f>($AK$2+(N22+W22)*12*7.57%)*SUM(Fasering!$D$5:$D$10)</f>
        <v>3303.9559258484624</v>
      </c>
      <c r="AN22" s="86">
        <f>($AK$2+(O22+X22)*12*7.57%)*SUM(Fasering!$D$5:$D$11)</f>
        <v>4243.4022804538999</v>
      </c>
      <c r="AO22" s="5">
        <f>($AK$2+(I22+AA22)*12*7.57%)*SUM(Fasering!$D$5)</f>
        <v>0</v>
      </c>
      <c r="AP22" s="9">
        <f>($AK$2+(J22+AB22)*12*7.57%)*SUM(Fasering!$D$5:$D$6)</f>
        <v>626.93429180193232</v>
      </c>
      <c r="AQ22" s="9">
        <f>($AK$2+(K22+AC22)*12*7.57%)*SUM(Fasering!$D$5:$D$7)</f>
        <v>1134.7258142554192</v>
      </c>
      <c r="AR22" s="9">
        <f>($AK$2+(L22+AD22)*12*7.57%)*SUM(Fasering!$D$5:$D$8)</f>
        <v>1750.4917266756695</v>
      </c>
      <c r="AS22" s="9">
        <f>($AK$2+(M22+AE22)*12*7.57%)*SUM(Fasering!$D$5:$D$9)</f>
        <v>2474.2320290626835</v>
      </c>
      <c r="AT22" s="9">
        <f>($AK$2+(N22+AF22)*12*7.57%)*SUM(Fasering!$D$5:$D$10)</f>
        <v>3303.9559258484624</v>
      </c>
      <c r="AU22" s="86">
        <f>($AK$2+(O22+AG22)*12*7.57%)*SUM(Fasering!$D$5:$D$11)</f>
        <v>4243.4022804538999</v>
      </c>
    </row>
    <row r="23" spans="1:47" x14ac:dyDescent="0.3">
      <c r="A23" s="32">
        <f t="shared" si="8"/>
        <v>15</v>
      </c>
      <c r="B23" s="129">
        <v>41652.03</v>
      </c>
      <c r="C23" s="130"/>
      <c r="D23" s="129">
        <f t="shared" si="0"/>
        <v>56059.467177000006</v>
      </c>
      <c r="E23" s="131">
        <f t="shared" si="1"/>
        <v>1389.6778915416253</v>
      </c>
      <c r="F23" s="129">
        <f t="shared" si="2"/>
        <v>4671.6222647500008</v>
      </c>
      <c r="G23" s="131">
        <f t="shared" si="3"/>
        <v>115.80649096180211</v>
      </c>
      <c r="H23" s="45">
        <f>'L4'!$H$10</f>
        <v>1707.89</v>
      </c>
      <c r="I23" s="45">
        <f>GEW!$E$12+($F23-GEW!$E$12)*SUM(Fasering!$D$5)</f>
        <v>1821.9627753333334</v>
      </c>
      <c r="J23" s="45">
        <f>GEW!$E$12+($F23-GEW!$E$12)*SUM(Fasering!$D$5:$D$6)</f>
        <v>2558.7812553652634</v>
      </c>
      <c r="K23" s="45">
        <f>GEW!$E$12+($F23-GEW!$E$12)*SUM(Fasering!$D$5:$D$7)</f>
        <v>2981.5395303700407</v>
      </c>
      <c r="L23" s="45">
        <f>GEW!$E$12+($F23-GEW!$E$12)*SUM(Fasering!$D$5:$D$8)</f>
        <v>3404.2978053748179</v>
      </c>
      <c r="M23" s="45">
        <f>GEW!$E$12+($F23-GEW!$E$12)*SUM(Fasering!$D$5:$D$9)</f>
        <v>3827.0560803795952</v>
      </c>
      <c r="N23" s="45">
        <f>GEW!$E$12+($F23-GEW!$E$12)*SUM(Fasering!$D$5:$D$10)</f>
        <v>4248.863989745224</v>
      </c>
      <c r="O23" s="75">
        <f>GEW!$E$12+($F23-GEW!$E$12)*SUM(Fasering!$D$5:$D$11)</f>
        <v>4671.6222647500008</v>
      </c>
      <c r="P23" s="129">
        <f t="shared" si="4"/>
        <v>0</v>
      </c>
      <c r="Q23" s="131">
        <f t="shared" si="5"/>
        <v>0</v>
      </c>
      <c r="R23" s="45">
        <f>$P23*SUM(Fasering!$D$5)</f>
        <v>0</v>
      </c>
      <c r="S23" s="45">
        <f>$P23*SUM(Fasering!$D$5:$D$6)</f>
        <v>0</v>
      </c>
      <c r="T23" s="45">
        <f>$P23*SUM(Fasering!$D$5:$D$7)</f>
        <v>0</v>
      </c>
      <c r="U23" s="45">
        <f>$P23*SUM(Fasering!$D$5:$D$8)</f>
        <v>0</v>
      </c>
      <c r="V23" s="45">
        <f>$P23*SUM(Fasering!$D$5:$D$9)</f>
        <v>0</v>
      </c>
      <c r="W23" s="45">
        <f>$P23*SUM(Fasering!$D$5:$D$10)</f>
        <v>0</v>
      </c>
      <c r="X23" s="75">
        <f>$P23*SUM(Fasering!$D$5:$D$11)</f>
        <v>0</v>
      </c>
      <c r="Y23" s="129">
        <f t="shared" si="6"/>
        <v>0</v>
      </c>
      <c r="Z23" s="131">
        <f t="shared" si="7"/>
        <v>0</v>
      </c>
      <c r="AA23" s="74">
        <f>$Y23*SUM(Fasering!$D$5)</f>
        <v>0</v>
      </c>
      <c r="AB23" s="45">
        <f>$Y23*SUM(Fasering!$D$5:$D$6)</f>
        <v>0</v>
      </c>
      <c r="AC23" s="45">
        <f>$Y23*SUM(Fasering!$D$5:$D$7)</f>
        <v>0</v>
      </c>
      <c r="AD23" s="45">
        <f>$Y23*SUM(Fasering!$D$5:$D$8)</f>
        <v>0</v>
      </c>
      <c r="AE23" s="45">
        <f>$Y23*SUM(Fasering!$D$5:$D$9)</f>
        <v>0</v>
      </c>
      <c r="AF23" s="45">
        <f>$Y23*SUM(Fasering!$D$5:$D$10)</f>
        <v>0</v>
      </c>
      <c r="AG23" s="75">
        <f>$Y23*SUM(Fasering!$D$5:$D$11)</f>
        <v>0</v>
      </c>
      <c r="AH23" s="5">
        <f>($AK$2+(I23+R23)*12*7.57%)*SUM(Fasering!$D$5)</f>
        <v>0</v>
      </c>
      <c r="AI23" s="9">
        <f>($AK$2+(J23+S23)*12*7.57%)*SUM(Fasering!$D$5:$D$6)</f>
        <v>636.00382481414749</v>
      </c>
      <c r="AJ23" s="9">
        <f>($AK$2+(K23+T23)*12*7.57%)*SUM(Fasering!$D$5:$D$7)</f>
        <v>1157.1885634502655</v>
      </c>
      <c r="AK23" s="9">
        <f>($AK$2+(L23+U23)*12*7.57%)*SUM(Fasering!$D$5:$D$8)</f>
        <v>1792.3191191749099</v>
      </c>
      <c r="AL23" s="9">
        <f>($AK$2+(M23+V23)*12*7.57%)*SUM(Fasering!$D$5:$D$9)</f>
        <v>2541.3954919880803</v>
      </c>
      <c r="AM23" s="9">
        <f>($AK$2+(N23+W23)*12*7.57%)*SUM(Fasering!$D$5:$D$10)</f>
        <v>3402.3498098630967</v>
      </c>
      <c r="AN23" s="86">
        <f>($AK$2+(O23+X23)*12*7.57%)*SUM(Fasering!$D$5:$D$11)</f>
        <v>4379.0616652989011</v>
      </c>
      <c r="AO23" s="5">
        <f>($AK$2+(I23+AA23)*12*7.57%)*SUM(Fasering!$D$5)</f>
        <v>0</v>
      </c>
      <c r="AP23" s="9">
        <f>($AK$2+(J23+AB23)*12*7.57%)*SUM(Fasering!$D$5:$D$6)</f>
        <v>636.00382481414749</v>
      </c>
      <c r="AQ23" s="9">
        <f>($AK$2+(K23+AC23)*12*7.57%)*SUM(Fasering!$D$5:$D$7)</f>
        <v>1157.1885634502655</v>
      </c>
      <c r="AR23" s="9">
        <f>($AK$2+(L23+AD23)*12*7.57%)*SUM(Fasering!$D$5:$D$8)</f>
        <v>1792.3191191749099</v>
      </c>
      <c r="AS23" s="9">
        <f>($AK$2+(M23+AE23)*12*7.57%)*SUM(Fasering!$D$5:$D$9)</f>
        <v>2541.3954919880803</v>
      </c>
      <c r="AT23" s="9">
        <f>($AK$2+(N23+AF23)*12*7.57%)*SUM(Fasering!$D$5:$D$10)</f>
        <v>3402.3498098630967</v>
      </c>
      <c r="AU23" s="86">
        <f>($AK$2+(O23+AG23)*12*7.57%)*SUM(Fasering!$D$5:$D$11)</f>
        <v>4379.0616652989011</v>
      </c>
    </row>
    <row r="24" spans="1:47" x14ac:dyDescent="0.3">
      <c r="A24" s="32">
        <f t="shared" si="8"/>
        <v>16</v>
      </c>
      <c r="B24" s="129">
        <v>41652.03</v>
      </c>
      <c r="C24" s="130"/>
      <c r="D24" s="129">
        <f t="shared" si="0"/>
        <v>56059.467177000006</v>
      </c>
      <c r="E24" s="131">
        <f t="shared" si="1"/>
        <v>1389.6778915416253</v>
      </c>
      <c r="F24" s="129">
        <f t="shared" si="2"/>
        <v>4671.6222647500008</v>
      </c>
      <c r="G24" s="131">
        <f t="shared" si="3"/>
        <v>115.80649096180211</v>
      </c>
      <c r="H24" s="45">
        <f>'L4'!$H$10</f>
        <v>1707.89</v>
      </c>
      <c r="I24" s="45">
        <f>GEW!$E$12+($F24-GEW!$E$12)*SUM(Fasering!$D$5)</f>
        <v>1821.9627753333334</v>
      </c>
      <c r="J24" s="45">
        <f>GEW!$E$12+($F24-GEW!$E$12)*SUM(Fasering!$D$5:$D$6)</f>
        <v>2558.7812553652634</v>
      </c>
      <c r="K24" s="45">
        <f>GEW!$E$12+($F24-GEW!$E$12)*SUM(Fasering!$D$5:$D$7)</f>
        <v>2981.5395303700407</v>
      </c>
      <c r="L24" s="45">
        <f>GEW!$E$12+($F24-GEW!$E$12)*SUM(Fasering!$D$5:$D$8)</f>
        <v>3404.2978053748179</v>
      </c>
      <c r="M24" s="45">
        <f>GEW!$E$12+($F24-GEW!$E$12)*SUM(Fasering!$D$5:$D$9)</f>
        <v>3827.0560803795952</v>
      </c>
      <c r="N24" s="45">
        <f>GEW!$E$12+($F24-GEW!$E$12)*SUM(Fasering!$D$5:$D$10)</f>
        <v>4248.863989745224</v>
      </c>
      <c r="O24" s="75">
        <f>GEW!$E$12+($F24-GEW!$E$12)*SUM(Fasering!$D$5:$D$11)</f>
        <v>4671.6222647500008</v>
      </c>
      <c r="P24" s="129">
        <f t="shared" si="4"/>
        <v>0</v>
      </c>
      <c r="Q24" s="131">
        <f t="shared" si="5"/>
        <v>0</v>
      </c>
      <c r="R24" s="45">
        <f>$P24*SUM(Fasering!$D$5)</f>
        <v>0</v>
      </c>
      <c r="S24" s="45">
        <f>$P24*SUM(Fasering!$D$5:$D$6)</f>
        <v>0</v>
      </c>
      <c r="T24" s="45">
        <f>$P24*SUM(Fasering!$D$5:$D$7)</f>
        <v>0</v>
      </c>
      <c r="U24" s="45">
        <f>$P24*SUM(Fasering!$D$5:$D$8)</f>
        <v>0</v>
      </c>
      <c r="V24" s="45">
        <f>$P24*SUM(Fasering!$D$5:$D$9)</f>
        <v>0</v>
      </c>
      <c r="W24" s="45">
        <f>$P24*SUM(Fasering!$D$5:$D$10)</f>
        <v>0</v>
      </c>
      <c r="X24" s="75">
        <f>$P24*SUM(Fasering!$D$5:$D$11)</f>
        <v>0</v>
      </c>
      <c r="Y24" s="129">
        <f t="shared" si="6"/>
        <v>0</v>
      </c>
      <c r="Z24" s="131">
        <f t="shared" si="7"/>
        <v>0</v>
      </c>
      <c r="AA24" s="74">
        <f>$Y24*SUM(Fasering!$D$5)</f>
        <v>0</v>
      </c>
      <c r="AB24" s="45">
        <f>$Y24*SUM(Fasering!$D$5:$D$6)</f>
        <v>0</v>
      </c>
      <c r="AC24" s="45">
        <f>$Y24*SUM(Fasering!$D$5:$D$7)</f>
        <v>0</v>
      </c>
      <c r="AD24" s="45">
        <f>$Y24*SUM(Fasering!$D$5:$D$8)</f>
        <v>0</v>
      </c>
      <c r="AE24" s="45">
        <f>$Y24*SUM(Fasering!$D$5:$D$9)</f>
        <v>0</v>
      </c>
      <c r="AF24" s="45">
        <f>$Y24*SUM(Fasering!$D$5:$D$10)</f>
        <v>0</v>
      </c>
      <c r="AG24" s="75">
        <f>$Y24*SUM(Fasering!$D$5:$D$11)</f>
        <v>0</v>
      </c>
      <c r="AH24" s="5">
        <f>($AK$2+(I24+R24)*12*7.57%)*SUM(Fasering!$D$5)</f>
        <v>0</v>
      </c>
      <c r="AI24" s="9">
        <f>($AK$2+(J24+S24)*12*7.57%)*SUM(Fasering!$D$5:$D$6)</f>
        <v>636.00382481414749</v>
      </c>
      <c r="AJ24" s="9">
        <f>($AK$2+(K24+T24)*12*7.57%)*SUM(Fasering!$D$5:$D$7)</f>
        <v>1157.1885634502655</v>
      </c>
      <c r="AK24" s="9">
        <f>($AK$2+(L24+U24)*12*7.57%)*SUM(Fasering!$D$5:$D$8)</f>
        <v>1792.3191191749099</v>
      </c>
      <c r="AL24" s="9">
        <f>($AK$2+(M24+V24)*12*7.57%)*SUM(Fasering!$D$5:$D$9)</f>
        <v>2541.3954919880803</v>
      </c>
      <c r="AM24" s="9">
        <f>($AK$2+(N24+W24)*12*7.57%)*SUM(Fasering!$D$5:$D$10)</f>
        <v>3402.3498098630967</v>
      </c>
      <c r="AN24" s="86">
        <f>($AK$2+(O24+X24)*12*7.57%)*SUM(Fasering!$D$5:$D$11)</f>
        <v>4379.0616652989011</v>
      </c>
      <c r="AO24" s="5">
        <f>($AK$2+(I24+AA24)*12*7.57%)*SUM(Fasering!$D$5)</f>
        <v>0</v>
      </c>
      <c r="AP24" s="9">
        <f>($AK$2+(J24+AB24)*12*7.57%)*SUM(Fasering!$D$5:$D$6)</f>
        <v>636.00382481414749</v>
      </c>
      <c r="AQ24" s="9">
        <f>($AK$2+(K24+AC24)*12*7.57%)*SUM(Fasering!$D$5:$D$7)</f>
        <v>1157.1885634502655</v>
      </c>
      <c r="AR24" s="9">
        <f>($AK$2+(L24+AD24)*12*7.57%)*SUM(Fasering!$D$5:$D$8)</f>
        <v>1792.3191191749099</v>
      </c>
      <c r="AS24" s="9">
        <f>($AK$2+(M24+AE24)*12*7.57%)*SUM(Fasering!$D$5:$D$9)</f>
        <v>2541.3954919880803</v>
      </c>
      <c r="AT24" s="9">
        <f>($AK$2+(N24+AF24)*12*7.57%)*SUM(Fasering!$D$5:$D$10)</f>
        <v>3402.3498098630967</v>
      </c>
      <c r="AU24" s="86">
        <f>($AK$2+(O24+AG24)*12*7.57%)*SUM(Fasering!$D$5:$D$11)</f>
        <v>4379.0616652989011</v>
      </c>
    </row>
    <row r="25" spans="1:47" x14ac:dyDescent="0.3">
      <c r="A25" s="32">
        <f t="shared" si="8"/>
        <v>17</v>
      </c>
      <c r="B25" s="129">
        <v>42983.94</v>
      </c>
      <c r="C25" s="130"/>
      <c r="D25" s="129">
        <f t="shared" si="0"/>
        <v>57852.084846000005</v>
      </c>
      <c r="E25" s="131">
        <f t="shared" si="1"/>
        <v>1434.115722795545</v>
      </c>
      <c r="F25" s="129">
        <f t="shared" si="2"/>
        <v>4821.0070705000007</v>
      </c>
      <c r="G25" s="131">
        <f t="shared" si="3"/>
        <v>119.50964356629542</v>
      </c>
      <c r="H25" s="45">
        <f>'L4'!$H$10</f>
        <v>1707.89</v>
      </c>
      <c r="I25" s="45">
        <f>GEW!$E$12+($F25-GEW!$E$12)*SUM(Fasering!$D$5)</f>
        <v>1821.9627753333334</v>
      </c>
      <c r="J25" s="45">
        <f>GEW!$E$12+($F25-GEW!$E$12)*SUM(Fasering!$D$5:$D$6)</f>
        <v>2597.406742347609</v>
      </c>
      <c r="K25" s="45">
        <f>GEW!$E$12+($F25-GEW!$E$12)*SUM(Fasering!$D$5:$D$7)</f>
        <v>3042.326845116489</v>
      </c>
      <c r="L25" s="45">
        <f>GEW!$E$12+($F25-GEW!$E$12)*SUM(Fasering!$D$5:$D$8)</f>
        <v>3487.2469478853691</v>
      </c>
      <c r="M25" s="45">
        <f>GEW!$E$12+($F25-GEW!$E$12)*SUM(Fasering!$D$5:$D$9)</f>
        <v>3932.1670506542491</v>
      </c>
      <c r="N25" s="45">
        <f>GEW!$E$12+($F25-GEW!$E$12)*SUM(Fasering!$D$5:$D$10)</f>
        <v>4376.0869677311202</v>
      </c>
      <c r="O25" s="75">
        <f>GEW!$E$12+($F25-GEW!$E$12)*SUM(Fasering!$D$5:$D$11)</f>
        <v>4821.0070705000007</v>
      </c>
      <c r="P25" s="129">
        <f t="shared" si="4"/>
        <v>0</v>
      </c>
      <c r="Q25" s="131">
        <f t="shared" si="5"/>
        <v>0</v>
      </c>
      <c r="R25" s="45">
        <f>$P25*SUM(Fasering!$D$5)</f>
        <v>0</v>
      </c>
      <c r="S25" s="45">
        <f>$P25*SUM(Fasering!$D$5:$D$6)</f>
        <v>0</v>
      </c>
      <c r="T25" s="45">
        <f>$P25*SUM(Fasering!$D$5:$D$7)</f>
        <v>0</v>
      </c>
      <c r="U25" s="45">
        <f>$P25*SUM(Fasering!$D$5:$D$8)</f>
        <v>0</v>
      </c>
      <c r="V25" s="45">
        <f>$P25*SUM(Fasering!$D$5:$D$9)</f>
        <v>0</v>
      </c>
      <c r="W25" s="45">
        <f>$P25*SUM(Fasering!$D$5:$D$10)</f>
        <v>0</v>
      </c>
      <c r="X25" s="75">
        <f>$P25*SUM(Fasering!$D$5:$D$11)</f>
        <v>0</v>
      </c>
      <c r="Y25" s="129">
        <f t="shared" si="6"/>
        <v>0</v>
      </c>
      <c r="Z25" s="131">
        <f t="shared" si="7"/>
        <v>0</v>
      </c>
      <c r="AA25" s="74">
        <f>$Y25*SUM(Fasering!$D$5)</f>
        <v>0</v>
      </c>
      <c r="AB25" s="45">
        <f>$Y25*SUM(Fasering!$D$5:$D$6)</f>
        <v>0</v>
      </c>
      <c r="AC25" s="45">
        <f>$Y25*SUM(Fasering!$D$5:$D$7)</f>
        <v>0</v>
      </c>
      <c r="AD25" s="45">
        <f>$Y25*SUM(Fasering!$D$5:$D$8)</f>
        <v>0</v>
      </c>
      <c r="AE25" s="45">
        <f>$Y25*SUM(Fasering!$D$5:$D$9)</f>
        <v>0</v>
      </c>
      <c r="AF25" s="45">
        <f>$Y25*SUM(Fasering!$D$5:$D$10)</f>
        <v>0</v>
      </c>
      <c r="AG25" s="75">
        <f>$Y25*SUM(Fasering!$D$5:$D$11)</f>
        <v>0</v>
      </c>
      <c r="AH25" s="5">
        <f>($AK$2+(I25+R25)*12*7.57%)*SUM(Fasering!$D$5)</f>
        <v>0</v>
      </c>
      <c r="AI25" s="9">
        <f>($AK$2+(J25+S25)*12*7.57%)*SUM(Fasering!$D$5:$D$6)</f>
        <v>645.07615054775601</v>
      </c>
      <c r="AJ25" s="9">
        <f>($AK$2+(K25+T25)*12*7.57%)*SUM(Fasering!$D$5:$D$7)</f>
        <v>1179.6582294510977</v>
      </c>
      <c r="AK25" s="9">
        <f>($AK$2+(L25+U25)*12*7.57%)*SUM(Fasering!$D$5:$D$8)</f>
        <v>1834.1593913068389</v>
      </c>
      <c r="AL25" s="9">
        <f>($AK$2+(M25+V25)*12*7.57%)*SUM(Fasering!$D$5:$D$9)</f>
        <v>2608.5796361149792</v>
      </c>
      <c r="AM25" s="9">
        <f>($AK$2+(N25+W25)*12*7.57%)*SUM(Fasering!$D$5:$D$10)</f>
        <v>3500.7739916565101</v>
      </c>
      <c r="AN25" s="86">
        <f>($AK$2+(O25+X25)*12*7.57%)*SUM(Fasering!$D$5:$D$11)</f>
        <v>4514.7628228422009</v>
      </c>
      <c r="AO25" s="5">
        <f>($AK$2+(I25+AA25)*12*7.57%)*SUM(Fasering!$D$5)</f>
        <v>0</v>
      </c>
      <c r="AP25" s="9">
        <f>($AK$2+(J25+AB25)*12*7.57%)*SUM(Fasering!$D$5:$D$6)</f>
        <v>645.07615054775601</v>
      </c>
      <c r="AQ25" s="9">
        <f>($AK$2+(K25+AC25)*12*7.57%)*SUM(Fasering!$D$5:$D$7)</f>
        <v>1179.6582294510977</v>
      </c>
      <c r="AR25" s="9">
        <f>($AK$2+(L25+AD25)*12*7.57%)*SUM(Fasering!$D$5:$D$8)</f>
        <v>1834.1593913068389</v>
      </c>
      <c r="AS25" s="9">
        <f>($AK$2+(M25+AE25)*12*7.57%)*SUM(Fasering!$D$5:$D$9)</f>
        <v>2608.5796361149792</v>
      </c>
      <c r="AT25" s="9">
        <f>($AK$2+(N25+AF25)*12*7.57%)*SUM(Fasering!$D$5:$D$10)</f>
        <v>3500.7739916565101</v>
      </c>
      <c r="AU25" s="86">
        <f>($AK$2+(O25+AG25)*12*7.57%)*SUM(Fasering!$D$5:$D$11)</f>
        <v>4514.7628228422009</v>
      </c>
    </row>
    <row r="26" spans="1:47" x14ac:dyDescent="0.3">
      <c r="A26" s="32">
        <f t="shared" si="8"/>
        <v>18</v>
      </c>
      <c r="B26" s="129">
        <v>42983.94</v>
      </c>
      <c r="C26" s="130"/>
      <c r="D26" s="129">
        <f t="shared" si="0"/>
        <v>57852.084846000005</v>
      </c>
      <c r="E26" s="131">
        <f t="shared" si="1"/>
        <v>1434.115722795545</v>
      </c>
      <c r="F26" s="129">
        <f t="shared" si="2"/>
        <v>4821.0070705000007</v>
      </c>
      <c r="G26" s="131">
        <f t="shared" si="3"/>
        <v>119.50964356629542</v>
      </c>
      <c r="H26" s="45">
        <f>'L4'!$H$10</f>
        <v>1707.89</v>
      </c>
      <c r="I26" s="45">
        <f>GEW!$E$12+($F26-GEW!$E$12)*SUM(Fasering!$D$5)</f>
        <v>1821.9627753333334</v>
      </c>
      <c r="J26" s="45">
        <f>GEW!$E$12+($F26-GEW!$E$12)*SUM(Fasering!$D$5:$D$6)</f>
        <v>2597.406742347609</v>
      </c>
      <c r="K26" s="45">
        <f>GEW!$E$12+($F26-GEW!$E$12)*SUM(Fasering!$D$5:$D$7)</f>
        <v>3042.326845116489</v>
      </c>
      <c r="L26" s="45">
        <f>GEW!$E$12+($F26-GEW!$E$12)*SUM(Fasering!$D$5:$D$8)</f>
        <v>3487.2469478853691</v>
      </c>
      <c r="M26" s="45">
        <f>GEW!$E$12+($F26-GEW!$E$12)*SUM(Fasering!$D$5:$D$9)</f>
        <v>3932.1670506542491</v>
      </c>
      <c r="N26" s="45">
        <f>GEW!$E$12+($F26-GEW!$E$12)*SUM(Fasering!$D$5:$D$10)</f>
        <v>4376.0869677311202</v>
      </c>
      <c r="O26" s="75">
        <f>GEW!$E$12+($F26-GEW!$E$12)*SUM(Fasering!$D$5:$D$11)</f>
        <v>4821.0070705000007</v>
      </c>
      <c r="P26" s="129">
        <f t="shared" si="4"/>
        <v>0</v>
      </c>
      <c r="Q26" s="131">
        <f t="shared" si="5"/>
        <v>0</v>
      </c>
      <c r="R26" s="45">
        <f>$P26*SUM(Fasering!$D$5)</f>
        <v>0</v>
      </c>
      <c r="S26" s="45">
        <f>$P26*SUM(Fasering!$D$5:$D$6)</f>
        <v>0</v>
      </c>
      <c r="T26" s="45">
        <f>$P26*SUM(Fasering!$D$5:$D$7)</f>
        <v>0</v>
      </c>
      <c r="U26" s="45">
        <f>$P26*SUM(Fasering!$D$5:$D$8)</f>
        <v>0</v>
      </c>
      <c r="V26" s="45">
        <f>$P26*SUM(Fasering!$D$5:$D$9)</f>
        <v>0</v>
      </c>
      <c r="W26" s="45">
        <f>$P26*SUM(Fasering!$D$5:$D$10)</f>
        <v>0</v>
      </c>
      <c r="X26" s="75">
        <f>$P26*SUM(Fasering!$D$5:$D$11)</f>
        <v>0</v>
      </c>
      <c r="Y26" s="129">
        <f t="shared" si="6"/>
        <v>0</v>
      </c>
      <c r="Z26" s="131">
        <f t="shared" si="7"/>
        <v>0</v>
      </c>
      <c r="AA26" s="74">
        <f>$Y26*SUM(Fasering!$D$5)</f>
        <v>0</v>
      </c>
      <c r="AB26" s="45">
        <f>$Y26*SUM(Fasering!$D$5:$D$6)</f>
        <v>0</v>
      </c>
      <c r="AC26" s="45">
        <f>$Y26*SUM(Fasering!$D$5:$D$7)</f>
        <v>0</v>
      </c>
      <c r="AD26" s="45">
        <f>$Y26*SUM(Fasering!$D$5:$D$8)</f>
        <v>0</v>
      </c>
      <c r="AE26" s="45">
        <f>$Y26*SUM(Fasering!$D$5:$D$9)</f>
        <v>0</v>
      </c>
      <c r="AF26" s="45">
        <f>$Y26*SUM(Fasering!$D$5:$D$10)</f>
        <v>0</v>
      </c>
      <c r="AG26" s="75">
        <f>$Y26*SUM(Fasering!$D$5:$D$11)</f>
        <v>0</v>
      </c>
      <c r="AH26" s="5">
        <f>($AK$2+(I26+R26)*12*7.57%)*SUM(Fasering!$D$5)</f>
        <v>0</v>
      </c>
      <c r="AI26" s="9">
        <f>($AK$2+(J26+S26)*12*7.57%)*SUM(Fasering!$D$5:$D$6)</f>
        <v>645.07615054775601</v>
      </c>
      <c r="AJ26" s="9">
        <f>($AK$2+(K26+T26)*12*7.57%)*SUM(Fasering!$D$5:$D$7)</f>
        <v>1179.6582294510977</v>
      </c>
      <c r="AK26" s="9">
        <f>($AK$2+(L26+U26)*12*7.57%)*SUM(Fasering!$D$5:$D$8)</f>
        <v>1834.1593913068389</v>
      </c>
      <c r="AL26" s="9">
        <f>($AK$2+(M26+V26)*12*7.57%)*SUM(Fasering!$D$5:$D$9)</f>
        <v>2608.5796361149792</v>
      </c>
      <c r="AM26" s="9">
        <f>($AK$2+(N26+W26)*12*7.57%)*SUM(Fasering!$D$5:$D$10)</f>
        <v>3500.7739916565101</v>
      </c>
      <c r="AN26" s="86">
        <f>($AK$2+(O26+X26)*12*7.57%)*SUM(Fasering!$D$5:$D$11)</f>
        <v>4514.7628228422009</v>
      </c>
      <c r="AO26" s="5">
        <f>($AK$2+(I26+AA26)*12*7.57%)*SUM(Fasering!$D$5)</f>
        <v>0</v>
      </c>
      <c r="AP26" s="9">
        <f>($AK$2+(J26+AB26)*12*7.57%)*SUM(Fasering!$D$5:$D$6)</f>
        <v>645.07615054775601</v>
      </c>
      <c r="AQ26" s="9">
        <f>($AK$2+(K26+AC26)*12*7.57%)*SUM(Fasering!$D$5:$D$7)</f>
        <v>1179.6582294510977</v>
      </c>
      <c r="AR26" s="9">
        <f>($AK$2+(L26+AD26)*12*7.57%)*SUM(Fasering!$D$5:$D$8)</f>
        <v>1834.1593913068389</v>
      </c>
      <c r="AS26" s="9">
        <f>($AK$2+(M26+AE26)*12*7.57%)*SUM(Fasering!$D$5:$D$9)</f>
        <v>2608.5796361149792</v>
      </c>
      <c r="AT26" s="9">
        <f>($AK$2+(N26+AF26)*12*7.57%)*SUM(Fasering!$D$5:$D$10)</f>
        <v>3500.7739916565101</v>
      </c>
      <c r="AU26" s="86">
        <f>($AK$2+(O26+AG26)*12*7.57%)*SUM(Fasering!$D$5:$D$11)</f>
        <v>4514.7628228422009</v>
      </c>
    </row>
    <row r="27" spans="1:47" x14ac:dyDescent="0.3">
      <c r="A27" s="32">
        <f t="shared" si="8"/>
        <v>19</v>
      </c>
      <c r="B27" s="129">
        <v>44315.839999999997</v>
      </c>
      <c r="C27" s="130"/>
      <c r="D27" s="129">
        <f t="shared" si="0"/>
        <v>59644.689056000003</v>
      </c>
      <c r="E27" s="131">
        <f t="shared" si="1"/>
        <v>1478.5532204095698</v>
      </c>
      <c r="F27" s="129">
        <f t="shared" si="2"/>
        <v>4970.390754666666</v>
      </c>
      <c r="G27" s="131">
        <f t="shared" si="3"/>
        <v>123.21276836746412</v>
      </c>
      <c r="H27" s="45">
        <f>'L4'!$H$10</f>
        <v>1707.89</v>
      </c>
      <c r="I27" s="45">
        <f>GEW!$E$12+($F27-GEW!$E$12)*SUM(Fasering!$D$5)</f>
        <v>1821.9627753333334</v>
      </c>
      <c r="J27" s="45">
        <f>GEW!$E$12+($F27-GEW!$E$12)*SUM(Fasering!$D$5:$D$6)</f>
        <v>2636.0319393292257</v>
      </c>
      <c r="K27" s="45">
        <f>GEW!$E$12+($F27-GEW!$E$12)*SUM(Fasering!$D$5:$D$7)</f>
        <v>3103.1137034708772</v>
      </c>
      <c r="L27" s="45">
        <f>GEW!$E$12+($F27-GEW!$E$12)*SUM(Fasering!$D$5:$D$8)</f>
        <v>3570.1954676125297</v>
      </c>
      <c r="M27" s="45">
        <f>GEW!$E$12+($F27-GEW!$E$12)*SUM(Fasering!$D$5:$D$9)</f>
        <v>4037.2772317541812</v>
      </c>
      <c r="N27" s="45">
        <f>GEW!$E$12+($F27-GEW!$E$12)*SUM(Fasering!$D$5:$D$10)</f>
        <v>4503.3089905250145</v>
      </c>
      <c r="O27" s="75">
        <f>GEW!$E$12+($F27-GEW!$E$12)*SUM(Fasering!$D$5:$D$11)</f>
        <v>4970.390754666666</v>
      </c>
      <c r="P27" s="129">
        <f t="shared" si="4"/>
        <v>0</v>
      </c>
      <c r="Q27" s="131">
        <f t="shared" si="5"/>
        <v>0</v>
      </c>
      <c r="R27" s="45">
        <f>$P27*SUM(Fasering!$D$5)</f>
        <v>0</v>
      </c>
      <c r="S27" s="45">
        <f>$P27*SUM(Fasering!$D$5:$D$6)</f>
        <v>0</v>
      </c>
      <c r="T27" s="45">
        <f>$P27*SUM(Fasering!$D$5:$D$7)</f>
        <v>0</v>
      </c>
      <c r="U27" s="45">
        <f>$P27*SUM(Fasering!$D$5:$D$8)</f>
        <v>0</v>
      </c>
      <c r="V27" s="45">
        <f>$P27*SUM(Fasering!$D$5:$D$9)</f>
        <v>0</v>
      </c>
      <c r="W27" s="45">
        <f>$P27*SUM(Fasering!$D$5:$D$10)</f>
        <v>0</v>
      </c>
      <c r="X27" s="75">
        <f>$P27*SUM(Fasering!$D$5:$D$11)</f>
        <v>0</v>
      </c>
      <c r="Y27" s="129">
        <f t="shared" si="6"/>
        <v>0</v>
      </c>
      <c r="Z27" s="131">
        <f t="shared" si="7"/>
        <v>0</v>
      </c>
      <c r="AA27" s="74">
        <f>$Y27*SUM(Fasering!$D$5)</f>
        <v>0</v>
      </c>
      <c r="AB27" s="45">
        <f>$Y27*SUM(Fasering!$D$5:$D$6)</f>
        <v>0</v>
      </c>
      <c r="AC27" s="45">
        <f>$Y27*SUM(Fasering!$D$5:$D$7)</f>
        <v>0</v>
      </c>
      <c r="AD27" s="45">
        <f>$Y27*SUM(Fasering!$D$5:$D$8)</f>
        <v>0</v>
      </c>
      <c r="AE27" s="45">
        <f>$Y27*SUM(Fasering!$D$5:$D$9)</f>
        <v>0</v>
      </c>
      <c r="AF27" s="45">
        <f>$Y27*SUM(Fasering!$D$5:$D$10)</f>
        <v>0</v>
      </c>
      <c r="AG27" s="75">
        <f>$Y27*SUM(Fasering!$D$5:$D$11)</f>
        <v>0</v>
      </c>
      <c r="AH27" s="5">
        <f>($AK$2+(I27+R27)*12*7.57%)*SUM(Fasering!$D$5)</f>
        <v>0</v>
      </c>
      <c r="AI27" s="9">
        <f>($AK$2+(J27+S27)*12*7.57%)*SUM(Fasering!$D$5:$D$6)</f>
        <v>654.14840816620847</v>
      </c>
      <c r="AJ27" s="9">
        <f>($AK$2+(K27+T27)*12*7.57%)*SUM(Fasering!$D$5:$D$7)</f>
        <v>1202.1277267493444</v>
      </c>
      <c r="AK27" s="9">
        <f>($AK$2+(L27+U27)*12*7.57%)*SUM(Fasering!$D$5:$D$8)</f>
        <v>1875.9993493013847</v>
      </c>
      <c r="AL27" s="9">
        <f>($AK$2+(M27+V27)*12*7.57%)*SUM(Fasering!$D$5:$D$9)</f>
        <v>2675.7632758223285</v>
      </c>
      <c r="AM27" s="9">
        <f>($AK$2+(N27+W27)*12*7.57%)*SUM(Fasering!$D$5:$D$10)</f>
        <v>3599.19743447971</v>
      </c>
      <c r="AN27" s="86">
        <f>($AK$2+(O27+X27)*12*7.57%)*SUM(Fasering!$D$5:$D$11)</f>
        <v>4650.4629615391987</v>
      </c>
      <c r="AO27" s="5">
        <f>($AK$2+(I27+AA27)*12*7.57%)*SUM(Fasering!$D$5)</f>
        <v>0</v>
      </c>
      <c r="AP27" s="9">
        <f>($AK$2+(J27+AB27)*12*7.57%)*SUM(Fasering!$D$5:$D$6)</f>
        <v>654.14840816620847</v>
      </c>
      <c r="AQ27" s="9">
        <f>($AK$2+(K27+AC27)*12*7.57%)*SUM(Fasering!$D$5:$D$7)</f>
        <v>1202.1277267493444</v>
      </c>
      <c r="AR27" s="9">
        <f>($AK$2+(L27+AD27)*12*7.57%)*SUM(Fasering!$D$5:$D$8)</f>
        <v>1875.9993493013847</v>
      </c>
      <c r="AS27" s="9">
        <f>($AK$2+(M27+AE27)*12*7.57%)*SUM(Fasering!$D$5:$D$9)</f>
        <v>2675.7632758223285</v>
      </c>
      <c r="AT27" s="9">
        <f>($AK$2+(N27+AF27)*12*7.57%)*SUM(Fasering!$D$5:$D$10)</f>
        <v>3599.19743447971</v>
      </c>
      <c r="AU27" s="86">
        <f>($AK$2+(O27+AG27)*12*7.57%)*SUM(Fasering!$D$5:$D$11)</f>
        <v>4650.4629615391987</v>
      </c>
    </row>
    <row r="28" spans="1:47" x14ac:dyDescent="0.3">
      <c r="A28" s="32">
        <f t="shared" si="8"/>
        <v>20</v>
      </c>
      <c r="B28" s="129">
        <v>44315.839999999997</v>
      </c>
      <c r="C28" s="130"/>
      <c r="D28" s="129">
        <f t="shared" si="0"/>
        <v>59644.689056000003</v>
      </c>
      <c r="E28" s="131">
        <f t="shared" si="1"/>
        <v>1478.5532204095698</v>
      </c>
      <c r="F28" s="129">
        <f t="shared" si="2"/>
        <v>4970.390754666666</v>
      </c>
      <c r="G28" s="131">
        <f t="shared" si="3"/>
        <v>123.21276836746412</v>
      </c>
      <c r="H28" s="45">
        <f>'L4'!$H$10</f>
        <v>1707.89</v>
      </c>
      <c r="I28" s="45">
        <f>GEW!$E$12+($F28-GEW!$E$12)*SUM(Fasering!$D$5)</f>
        <v>1821.9627753333334</v>
      </c>
      <c r="J28" s="45">
        <f>GEW!$E$12+($F28-GEW!$E$12)*SUM(Fasering!$D$5:$D$6)</f>
        <v>2636.0319393292257</v>
      </c>
      <c r="K28" s="45">
        <f>GEW!$E$12+($F28-GEW!$E$12)*SUM(Fasering!$D$5:$D$7)</f>
        <v>3103.1137034708772</v>
      </c>
      <c r="L28" s="45">
        <f>GEW!$E$12+($F28-GEW!$E$12)*SUM(Fasering!$D$5:$D$8)</f>
        <v>3570.1954676125297</v>
      </c>
      <c r="M28" s="45">
        <f>GEW!$E$12+($F28-GEW!$E$12)*SUM(Fasering!$D$5:$D$9)</f>
        <v>4037.2772317541812</v>
      </c>
      <c r="N28" s="45">
        <f>GEW!$E$12+($F28-GEW!$E$12)*SUM(Fasering!$D$5:$D$10)</f>
        <v>4503.3089905250145</v>
      </c>
      <c r="O28" s="75">
        <f>GEW!$E$12+($F28-GEW!$E$12)*SUM(Fasering!$D$5:$D$11)</f>
        <v>4970.390754666666</v>
      </c>
      <c r="P28" s="129">
        <f t="shared" si="4"/>
        <v>0</v>
      </c>
      <c r="Q28" s="131">
        <f t="shared" si="5"/>
        <v>0</v>
      </c>
      <c r="R28" s="45">
        <f>$P28*SUM(Fasering!$D$5)</f>
        <v>0</v>
      </c>
      <c r="S28" s="45">
        <f>$P28*SUM(Fasering!$D$5:$D$6)</f>
        <v>0</v>
      </c>
      <c r="T28" s="45">
        <f>$P28*SUM(Fasering!$D$5:$D$7)</f>
        <v>0</v>
      </c>
      <c r="U28" s="45">
        <f>$P28*SUM(Fasering!$D$5:$D$8)</f>
        <v>0</v>
      </c>
      <c r="V28" s="45">
        <f>$P28*SUM(Fasering!$D$5:$D$9)</f>
        <v>0</v>
      </c>
      <c r="W28" s="45">
        <f>$P28*SUM(Fasering!$D$5:$D$10)</f>
        <v>0</v>
      </c>
      <c r="X28" s="75">
        <f>$P28*SUM(Fasering!$D$5:$D$11)</f>
        <v>0</v>
      </c>
      <c r="Y28" s="129">
        <f t="shared" si="6"/>
        <v>0</v>
      </c>
      <c r="Z28" s="131">
        <f t="shared" si="7"/>
        <v>0</v>
      </c>
      <c r="AA28" s="74">
        <f>$Y28*SUM(Fasering!$D$5)</f>
        <v>0</v>
      </c>
      <c r="AB28" s="45">
        <f>$Y28*SUM(Fasering!$D$5:$D$6)</f>
        <v>0</v>
      </c>
      <c r="AC28" s="45">
        <f>$Y28*SUM(Fasering!$D$5:$D$7)</f>
        <v>0</v>
      </c>
      <c r="AD28" s="45">
        <f>$Y28*SUM(Fasering!$D$5:$D$8)</f>
        <v>0</v>
      </c>
      <c r="AE28" s="45">
        <f>$Y28*SUM(Fasering!$D$5:$D$9)</f>
        <v>0</v>
      </c>
      <c r="AF28" s="45">
        <f>$Y28*SUM(Fasering!$D$5:$D$10)</f>
        <v>0</v>
      </c>
      <c r="AG28" s="75">
        <f>$Y28*SUM(Fasering!$D$5:$D$11)</f>
        <v>0</v>
      </c>
      <c r="AH28" s="5">
        <f>($AK$2+(I28+R28)*12*7.57%)*SUM(Fasering!$D$5)</f>
        <v>0</v>
      </c>
      <c r="AI28" s="9">
        <f>($AK$2+(J28+S28)*12*7.57%)*SUM(Fasering!$D$5:$D$6)</f>
        <v>654.14840816620847</v>
      </c>
      <c r="AJ28" s="9">
        <f>($AK$2+(K28+T28)*12*7.57%)*SUM(Fasering!$D$5:$D$7)</f>
        <v>1202.1277267493444</v>
      </c>
      <c r="AK28" s="9">
        <f>($AK$2+(L28+U28)*12*7.57%)*SUM(Fasering!$D$5:$D$8)</f>
        <v>1875.9993493013847</v>
      </c>
      <c r="AL28" s="9">
        <f>($AK$2+(M28+V28)*12*7.57%)*SUM(Fasering!$D$5:$D$9)</f>
        <v>2675.7632758223285</v>
      </c>
      <c r="AM28" s="9">
        <f>($AK$2+(N28+W28)*12*7.57%)*SUM(Fasering!$D$5:$D$10)</f>
        <v>3599.19743447971</v>
      </c>
      <c r="AN28" s="86">
        <f>($AK$2+(O28+X28)*12*7.57%)*SUM(Fasering!$D$5:$D$11)</f>
        <v>4650.4629615391987</v>
      </c>
      <c r="AO28" s="5">
        <f>($AK$2+(I28+AA28)*12*7.57%)*SUM(Fasering!$D$5)</f>
        <v>0</v>
      </c>
      <c r="AP28" s="9">
        <f>($AK$2+(J28+AB28)*12*7.57%)*SUM(Fasering!$D$5:$D$6)</f>
        <v>654.14840816620847</v>
      </c>
      <c r="AQ28" s="9">
        <f>($AK$2+(K28+AC28)*12*7.57%)*SUM(Fasering!$D$5:$D$7)</f>
        <v>1202.1277267493444</v>
      </c>
      <c r="AR28" s="9">
        <f>($AK$2+(L28+AD28)*12*7.57%)*SUM(Fasering!$D$5:$D$8)</f>
        <v>1875.9993493013847</v>
      </c>
      <c r="AS28" s="9">
        <f>($AK$2+(M28+AE28)*12*7.57%)*SUM(Fasering!$D$5:$D$9)</f>
        <v>2675.7632758223285</v>
      </c>
      <c r="AT28" s="9">
        <f>($AK$2+(N28+AF28)*12*7.57%)*SUM(Fasering!$D$5:$D$10)</f>
        <v>3599.19743447971</v>
      </c>
      <c r="AU28" s="86">
        <f>($AK$2+(O28+AG28)*12*7.57%)*SUM(Fasering!$D$5:$D$11)</f>
        <v>4650.4629615391987</v>
      </c>
    </row>
    <row r="29" spans="1:47" x14ac:dyDescent="0.3">
      <c r="A29" s="32">
        <f t="shared" si="8"/>
        <v>21</v>
      </c>
      <c r="B29" s="129">
        <v>45647.72</v>
      </c>
      <c r="C29" s="130"/>
      <c r="D29" s="129">
        <f t="shared" si="0"/>
        <v>61437.266348000005</v>
      </c>
      <c r="E29" s="131">
        <f t="shared" si="1"/>
        <v>1522.9900507438047</v>
      </c>
      <c r="F29" s="129">
        <f t="shared" si="2"/>
        <v>5119.7721956666674</v>
      </c>
      <c r="G29" s="131">
        <f t="shared" si="3"/>
        <v>126.91583756198372</v>
      </c>
      <c r="H29" s="45">
        <f>'L4'!$H$10</f>
        <v>1707.89</v>
      </c>
      <c r="I29" s="45">
        <f>GEW!$E$12+($F29-GEW!$E$12)*SUM(Fasering!$D$5)</f>
        <v>1821.9627753333334</v>
      </c>
      <c r="J29" s="45">
        <f>GEW!$E$12+($F29-GEW!$E$12)*SUM(Fasering!$D$5:$D$6)</f>
        <v>2674.6565563093868</v>
      </c>
      <c r="K29" s="45">
        <f>GEW!$E$12+($F29-GEW!$E$12)*SUM(Fasering!$D$5:$D$7)</f>
        <v>3163.8996490411491</v>
      </c>
      <c r="L29" s="45">
        <f>GEW!$E$12+($F29-GEW!$E$12)*SUM(Fasering!$D$5:$D$8)</f>
        <v>3653.142741772911</v>
      </c>
      <c r="M29" s="45">
        <f>GEW!$E$12+($F29-GEW!$E$12)*SUM(Fasering!$D$5:$D$9)</f>
        <v>4142.3858345046738</v>
      </c>
      <c r="N29" s="45">
        <f>GEW!$E$12+($F29-GEW!$E$12)*SUM(Fasering!$D$5:$D$10)</f>
        <v>4630.5291029349055</v>
      </c>
      <c r="O29" s="75">
        <f>GEW!$E$12+($F29-GEW!$E$12)*SUM(Fasering!$D$5:$D$11)</f>
        <v>5119.7721956666674</v>
      </c>
      <c r="P29" s="129">
        <f t="shared" si="4"/>
        <v>0</v>
      </c>
      <c r="Q29" s="131">
        <f t="shared" si="5"/>
        <v>0</v>
      </c>
      <c r="R29" s="45">
        <f>$P29*SUM(Fasering!$D$5)</f>
        <v>0</v>
      </c>
      <c r="S29" s="45">
        <f>$P29*SUM(Fasering!$D$5:$D$6)</f>
        <v>0</v>
      </c>
      <c r="T29" s="45">
        <f>$P29*SUM(Fasering!$D$5:$D$7)</f>
        <v>0</v>
      </c>
      <c r="U29" s="45">
        <f>$P29*SUM(Fasering!$D$5:$D$8)</f>
        <v>0</v>
      </c>
      <c r="V29" s="45">
        <f>$P29*SUM(Fasering!$D$5:$D$9)</f>
        <v>0</v>
      </c>
      <c r="W29" s="45">
        <f>$P29*SUM(Fasering!$D$5:$D$10)</f>
        <v>0</v>
      </c>
      <c r="X29" s="75">
        <f>$P29*SUM(Fasering!$D$5:$D$11)</f>
        <v>0</v>
      </c>
      <c r="Y29" s="129">
        <f t="shared" si="6"/>
        <v>0</v>
      </c>
      <c r="Z29" s="131">
        <f t="shared" si="7"/>
        <v>0</v>
      </c>
      <c r="AA29" s="74">
        <f>$Y29*SUM(Fasering!$D$5)</f>
        <v>0</v>
      </c>
      <c r="AB29" s="45">
        <f>$Y29*SUM(Fasering!$D$5:$D$6)</f>
        <v>0</v>
      </c>
      <c r="AC29" s="45">
        <f>$Y29*SUM(Fasering!$D$5:$D$7)</f>
        <v>0</v>
      </c>
      <c r="AD29" s="45">
        <f>$Y29*SUM(Fasering!$D$5:$D$8)</f>
        <v>0</v>
      </c>
      <c r="AE29" s="45">
        <f>$Y29*SUM(Fasering!$D$5:$D$9)</f>
        <v>0</v>
      </c>
      <c r="AF29" s="45">
        <f>$Y29*SUM(Fasering!$D$5:$D$10)</f>
        <v>0</v>
      </c>
      <c r="AG29" s="75">
        <f>$Y29*SUM(Fasering!$D$5:$D$11)</f>
        <v>0</v>
      </c>
      <c r="AH29" s="5">
        <f>($AK$2+(I29+R29)*12*7.57%)*SUM(Fasering!$D$5)</f>
        <v>0</v>
      </c>
      <c r="AI29" s="9">
        <f>($AK$2+(J29+S29)*12*7.57%)*SUM(Fasering!$D$5:$D$6)</f>
        <v>663.22052955434935</v>
      </c>
      <c r="AJ29" s="9">
        <f>($AK$2+(K29+T29)*12*7.57%)*SUM(Fasering!$D$5:$D$7)</f>
        <v>1224.5968866424221</v>
      </c>
      <c r="AK29" s="9">
        <f>($AK$2+(L29+U29)*12*7.57%)*SUM(Fasering!$D$5:$D$8)</f>
        <v>1917.8386790211659</v>
      </c>
      <c r="AL29" s="9">
        <f>($AK$2+(M29+V29)*12*7.57%)*SUM(Fasering!$D$5:$D$9)</f>
        <v>2742.9459066905815</v>
      </c>
      <c r="AM29" s="9">
        <f>($AK$2+(N29+W29)*12*7.57%)*SUM(Fasering!$D$5:$D$10)</f>
        <v>3697.6193993624825</v>
      </c>
      <c r="AN29" s="86">
        <f>($AK$2+(O29+X29)*12*7.57%)*SUM(Fasering!$D$5:$D$11)</f>
        <v>4786.1610625436006</v>
      </c>
      <c r="AO29" s="5">
        <f>($AK$2+(I29+AA29)*12*7.57%)*SUM(Fasering!$D$5)</f>
        <v>0</v>
      </c>
      <c r="AP29" s="9">
        <f>($AK$2+(J29+AB29)*12*7.57%)*SUM(Fasering!$D$5:$D$6)</f>
        <v>663.22052955434935</v>
      </c>
      <c r="AQ29" s="9">
        <f>($AK$2+(K29+AC29)*12*7.57%)*SUM(Fasering!$D$5:$D$7)</f>
        <v>1224.5968866424221</v>
      </c>
      <c r="AR29" s="9">
        <f>($AK$2+(L29+AD29)*12*7.57%)*SUM(Fasering!$D$5:$D$8)</f>
        <v>1917.8386790211659</v>
      </c>
      <c r="AS29" s="9">
        <f>($AK$2+(M29+AE29)*12*7.57%)*SUM(Fasering!$D$5:$D$9)</f>
        <v>2742.9459066905815</v>
      </c>
      <c r="AT29" s="9">
        <f>($AK$2+(N29+AF29)*12*7.57%)*SUM(Fasering!$D$5:$D$10)</f>
        <v>3697.6193993624825</v>
      </c>
      <c r="AU29" s="86">
        <f>($AK$2+(O29+AG29)*12*7.57%)*SUM(Fasering!$D$5:$D$11)</f>
        <v>4786.1610625436006</v>
      </c>
    </row>
    <row r="30" spans="1:47" x14ac:dyDescent="0.3">
      <c r="A30" s="32">
        <f t="shared" si="8"/>
        <v>22</v>
      </c>
      <c r="B30" s="129">
        <v>45647.72</v>
      </c>
      <c r="C30" s="130"/>
      <c r="D30" s="129">
        <f t="shared" si="0"/>
        <v>61437.266348000005</v>
      </c>
      <c r="E30" s="131">
        <f t="shared" si="1"/>
        <v>1522.9900507438047</v>
      </c>
      <c r="F30" s="129">
        <f t="shared" si="2"/>
        <v>5119.7721956666674</v>
      </c>
      <c r="G30" s="131">
        <f t="shared" si="3"/>
        <v>126.91583756198372</v>
      </c>
      <c r="H30" s="45">
        <f>'L4'!$H$10</f>
        <v>1707.89</v>
      </c>
      <c r="I30" s="45">
        <f>GEW!$E$12+($F30-GEW!$E$12)*SUM(Fasering!$D$5)</f>
        <v>1821.9627753333334</v>
      </c>
      <c r="J30" s="45">
        <f>GEW!$E$12+($F30-GEW!$E$12)*SUM(Fasering!$D$5:$D$6)</f>
        <v>2674.6565563093868</v>
      </c>
      <c r="K30" s="45">
        <f>GEW!$E$12+($F30-GEW!$E$12)*SUM(Fasering!$D$5:$D$7)</f>
        <v>3163.8996490411491</v>
      </c>
      <c r="L30" s="45">
        <f>GEW!$E$12+($F30-GEW!$E$12)*SUM(Fasering!$D$5:$D$8)</f>
        <v>3653.142741772911</v>
      </c>
      <c r="M30" s="45">
        <f>GEW!$E$12+($F30-GEW!$E$12)*SUM(Fasering!$D$5:$D$9)</f>
        <v>4142.3858345046738</v>
      </c>
      <c r="N30" s="45">
        <f>GEW!$E$12+($F30-GEW!$E$12)*SUM(Fasering!$D$5:$D$10)</f>
        <v>4630.5291029349055</v>
      </c>
      <c r="O30" s="75">
        <f>GEW!$E$12+($F30-GEW!$E$12)*SUM(Fasering!$D$5:$D$11)</f>
        <v>5119.7721956666674</v>
      </c>
      <c r="P30" s="129">
        <f t="shared" si="4"/>
        <v>0</v>
      </c>
      <c r="Q30" s="131">
        <f t="shared" si="5"/>
        <v>0</v>
      </c>
      <c r="R30" s="45">
        <f>$P30*SUM(Fasering!$D$5)</f>
        <v>0</v>
      </c>
      <c r="S30" s="45">
        <f>$P30*SUM(Fasering!$D$5:$D$6)</f>
        <v>0</v>
      </c>
      <c r="T30" s="45">
        <f>$P30*SUM(Fasering!$D$5:$D$7)</f>
        <v>0</v>
      </c>
      <c r="U30" s="45">
        <f>$P30*SUM(Fasering!$D$5:$D$8)</f>
        <v>0</v>
      </c>
      <c r="V30" s="45">
        <f>$P30*SUM(Fasering!$D$5:$D$9)</f>
        <v>0</v>
      </c>
      <c r="W30" s="45">
        <f>$P30*SUM(Fasering!$D$5:$D$10)</f>
        <v>0</v>
      </c>
      <c r="X30" s="75">
        <f>$P30*SUM(Fasering!$D$5:$D$11)</f>
        <v>0</v>
      </c>
      <c r="Y30" s="129">
        <f t="shared" si="6"/>
        <v>0</v>
      </c>
      <c r="Z30" s="131">
        <f t="shared" si="7"/>
        <v>0</v>
      </c>
      <c r="AA30" s="74">
        <f>$Y30*SUM(Fasering!$D$5)</f>
        <v>0</v>
      </c>
      <c r="AB30" s="45">
        <f>$Y30*SUM(Fasering!$D$5:$D$6)</f>
        <v>0</v>
      </c>
      <c r="AC30" s="45">
        <f>$Y30*SUM(Fasering!$D$5:$D$7)</f>
        <v>0</v>
      </c>
      <c r="AD30" s="45">
        <f>$Y30*SUM(Fasering!$D$5:$D$8)</f>
        <v>0</v>
      </c>
      <c r="AE30" s="45">
        <f>$Y30*SUM(Fasering!$D$5:$D$9)</f>
        <v>0</v>
      </c>
      <c r="AF30" s="45">
        <f>$Y30*SUM(Fasering!$D$5:$D$10)</f>
        <v>0</v>
      </c>
      <c r="AG30" s="75">
        <f>$Y30*SUM(Fasering!$D$5:$D$11)</f>
        <v>0</v>
      </c>
      <c r="AH30" s="5">
        <f>($AK$2+(I30+R30)*12*7.57%)*SUM(Fasering!$D$5)</f>
        <v>0</v>
      </c>
      <c r="AI30" s="9">
        <f>($AK$2+(J30+S30)*12*7.57%)*SUM(Fasering!$D$5:$D$6)</f>
        <v>663.22052955434935</v>
      </c>
      <c r="AJ30" s="9">
        <f>($AK$2+(K30+T30)*12*7.57%)*SUM(Fasering!$D$5:$D$7)</f>
        <v>1224.5968866424221</v>
      </c>
      <c r="AK30" s="9">
        <f>($AK$2+(L30+U30)*12*7.57%)*SUM(Fasering!$D$5:$D$8)</f>
        <v>1917.8386790211659</v>
      </c>
      <c r="AL30" s="9">
        <f>($AK$2+(M30+V30)*12*7.57%)*SUM(Fasering!$D$5:$D$9)</f>
        <v>2742.9459066905815</v>
      </c>
      <c r="AM30" s="9">
        <f>($AK$2+(N30+W30)*12*7.57%)*SUM(Fasering!$D$5:$D$10)</f>
        <v>3697.6193993624825</v>
      </c>
      <c r="AN30" s="86">
        <f>($AK$2+(O30+X30)*12*7.57%)*SUM(Fasering!$D$5:$D$11)</f>
        <v>4786.1610625436006</v>
      </c>
      <c r="AO30" s="5">
        <f>($AK$2+(I30+AA30)*12*7.57%)*SUM(Fasering!$D$5)</f>
        <v>0</v>
      </c>
      <c r="AP30" s="9">
        <f>($AK$2+(J30+AB30)*12*7.57%)*SUM(Fasering!$D$5:$D$6)</f>
        <v>663.22052955434935</v>
      </c>
      <c r="AQ30" s="9">
        <f>($AK$2+(K30+AC30)*12*7.57%)*SUM(Fasering!$D$5:$D$7)</f>
        <v>1224.5968866424221</v>
      </c>
      <c r="AR30" s="9">
        <f>($AK$2+(L30+AD30)*12*7.57%)*SUM(Fasering!$D$5:$D$8)</f>
        <v>1917.8386790211659</v>
      </c>
      <c r="AS30" s="9">
        <f>($AK$2+(M30+AE30)*12*7.57%)*SUM(Fasering!$D$5:$D$9)</f>
        <v>2742.9459066905815</v>
      </c>
      <c r="AT30" s="9">
        <f>($AK$2+(N30+AF30)*12*7.57%)*SUM(Fasering!$D$5:$D$10)</f>
        <v>3697.6193993624825</v>
      </c>
      <c r="AU30" s="86">
        <f>($AK$2+(O30+AG30)*12*7.57%)*SUM(Fasering!$D$5:$D$11)</f>
        <v>4786.1610625436006</v>
      </c>
    </row>
    <row r="31" spans="1:47" x14ac:dyDescent="0.3">
      <c r="A31" s="32">
        <f t="shared" si="8"/>
        <v>23</v>
      </c>
      <c r="B31" s="129">
        <v>46979.63</v>
      </c>
      <c r="C31" s="130"/>
      <c r="D31" s="129">
        <f t="shared" si="0"/>
        <v>63229.884017000004</v>
      </c>
      <c r="E31" s="131">
        <f t="shared" si="1"/>
        <v>1567.4278819977244</v>
      </c>
      <c r="F31" s="129">
        <f t="shared" si="2"/>
        <v>5269.1570014166664</v>
      </c>
      <c r="G31" s="131">
        <f t="shared" si="3"/>
        <v>130.61899016647703</v>
      </c>
      <c r="H31" s="45">
        <f>'L4'!$H$10</f>
        <v>1707.89</v>
      </c>
      <c r="I31" s="45">
        <f>GEW!$E$12+($F31-GEW!$E$12)*SUM(Fasering!$D$5)</f>
        <v>1821.9627753333334</v>
      </c>
      <c r="J31" s="45">
        <f>GEW!$E$12+($F31-GEW!$E$12)*SUM(Fasering!$D$5:$D$6)</f>
        <v>2713.2820432917315</v>
      </c>
      <c r="K31" s="45">
        <f>GEW!$E$12+($F31-GEW!$E$12)*SUM(Fasering!$D$5:$D$7)</f>
        <v>3224.6869637875966</v>
      </c>
      <c r="L31" s="45">
        <f>GEW!$E$12+($F31-GEW!$E$12)*SUM(Fasering!$D$5:$D$8)</f>
        <v>3736.0918842834617</v>
      </c>
      <c r="M31" s="45">
        <f>GEW!$E$12+($F31-GEW!$E$12)*SUM(Fasering!$D$5:$D$9)</f>
        <v>4247.4968047793263</v>
      </c>
      <c r="N31" s="45">
        <f>GEW!$E$12+($F31-GEW!$E$12)*SUM(Fasering!$D$5:$D$10)</f>
        <v>4757.7520809208017</v>
      </c>
      <c r="O31" s="75">
        <f>GEW!$E$12+($F31-GEW!$E$12)*SUM(Fasering!$D$5:$D$11)</f>
        <v>5269.1570014166664</v>
      </c>
      <c r="P31" s="129">
        <f t="shared" si="4"/>
        <v>0</v>
      </c>
      <c r="Q31" s="131">
        <f t="shared" si="5"/>
        <v>0</v>
      </c>
      <c r="R31" s="45">
        <f>$P31*SUM(Fasering!$D$5)</f>
        <v>0</v>
      </c>
      <c r="S31" s="45">
        <f>$P31*SUM(Fasering!$D$5:$D$6)</f>
        <v>0</v>
      </c>
      <c r="T31" s="45">
        <f>$P31*SUM(Fasering!$D$5:$D$7)</f>
        <v>0</v>
      </c>
      <c r="U31" s="45">
        <f>$P31*SUM(Fasering!$D$5:$D$8)</f>
        <v>0</v>
      </c>
      <c r="V31" s="45">
        <f>$P31*SUM(Fasering!$D$5:$D$9)</f>
        <v>0</v>
      </c>
      <c r="W31" s="45">
        <f>$P31*SUM(Fasering!$D$5:$D$10)</f>
        <v>0</v>
      </c>
      <c r="X31" s="75">
        <f>$P31*SUM(Fasering!$D$5:$D$11)</f>
        <v>0</v>
      </c>
      <c r="Y31" s="129">
        <f t="shared" si="6"/>
        <v>0</v>
      </c>
      <c r="Z31" s="131">
        <f t="shared" si="7"/>
        <v>0</v>
      </c>
      <c r="AA31" s="74">
        <f>$Y31*SUM(Fasering!$D$5)</f>
        <v>0</v>
      </c>
      <c r="AB31" s="45">
        <f>$Y31*SUM(Fasering!$D$5:$D$6)</f>
        <v>0</v>
      </c>
      <c r="AC31" s="45">
        <f>$Y31*SUM(Fasering!$D$5:$D$7)</f>
        <v>0</v>
      </c>
      <c r="AD31" s="45">
        <f>$Y31*SUM(Fasering!$D$5:$D$8)</f>
        <v>0</v>
      </c>
      <c r="AE31" s="45">
        <f>$Y31*SUM(Fasering!$D$5:$D$9)</f>
        <v>0</v>
      </c>
      <c r="AF31" s="45">
        <f>$Y31*SUM(Fasering!$D$5:$D$10)</f>
        <v>0</v>
      </c>
      <c r="AG31" s="75">
        <f>$Y31*SUM(Fasering!$D$5:$D$11)</f>
        <v>0</v>
      </c>
      <c r="AH31" s="5">
        <f>($AK$2+(I31+R31)*12*7.57%)*SUM(Fasering!$D$5)</f>
        <v>0</v>
      </c>
      <c r="AI31" s="9">
        <f>($AK$2+(J31+S31)*12*7.57%)*SUM(Fasering!$D$5:$D$6)</f>
        <v>672.29285528795765</v>
      </c>
      <c r="AJ31" s="9">
        <f>($AK$2+(K31+T31)*12*7.57%)*SUM(Fasering!$D$5:$D$7)</f>
        <v>1247.0665526432538</v>
      </c>
      <c r="AK31" s="9">
        <f>($AK$2+(L31+U31)*12*7.57%)*SUM(Fasering!$D$5:$D$8)</f>
        <v>1959.6789511530947</v>
      </c>
      <c r="AL31" s="9">
        <f>($AK$2+(M31+V31)*12*7.57%)*SUM(Fasering!$D$5:$D$9)</f>
        <v>2810.1300508174795</v>
      </c>
      <c r="AM31" s="9">
        <f>($AK$2+(N31+W31)*12*7.57%)*SUM(Fasering!$D$5:$D$10)</f>
        <v>3796.0435811558959</v>
      </c>
      <c r="AN31" s="86">
        <f>($AK$2+(O31+X31)*12*7.57%)*SUM(Fasering!$D$5:$D$11)</f>
        <v>4921.8622200868995</v>
      </c>
      <c r="AO31" s="5">
        <f>($AK$2+(I31+AA31)*12*7.57%)*SUM(Fasering!$D$5)</f>
        <v>0</v>
      </c>
      <c r="AP31" s="9">
        <f>($AK$2+(J31+AB31)*12*7.57%)*SUM(Fasering!$D$5:$D$6)</f>
        <v>672.29285528795765</v>
      </c>
      <c r="AQ31" s="9">
        <f>($AK$2+(K31+AC31)*12*7.57%)*SUM(Fasering!$D$5:$D$7)</f>
        <v>1247.0665526432538</v>
      </c>
      <c r="AR31" s="9">
        <f>($AK$2+(L31+AD31)*12*7.57%)*SUM(Fasering!$D$5:$D$8)</f>
        <v>1959.6789511530947</v>
      </c>
      <c r="AS31" s="9">
        <f>($AK$2+(M31+AE31)*12*7.57%)*SUM(Fasering!$D$5:$D$9)</f>
        <v>2810.1300508174795</v>
      </c>
      <c r="AT31" s="9">
        <f>($AK$2+(N31+AF31)*12*7.57%)*SUM(Fasering!$D$5:$D$10)</f>
        <v>3796.0435811558959</v>
      </c>
      <c r="AU31" s="86">
        <f>($AK$2+(O31+AG31)*12*7.57%)*SUM(Fasering!$D$5:$D$11)</f>
        <v>4921.8622200868995</v>
      </c>
    </row>
    <row r="32" spans="1:47" x14ac:dyDescent="0.3">
      <c r="A32" s="32">
        <f t="shared" si="8"/>
        <v>24</v>
      </c>
      <c r="B32" s="129">
        <v>46979.63</v>
      </c>
      <c r="C32" s="130"/>
      <c r="D32" s="129">
        <f t="shared" si="0"/>
        <v>63229.884017000004</v>
      </c>
      <c r="E32" s="131">
        <f t="shared" si="1"/>
        <v>1567.4278819977244</v>
      </c>
      <c r="F32" s="129">
        <f t="shared" si="2"/>
        <v>5269.1570014166664</v>
      </c>
      <c r="G32" s="131">
        <f t="shared" si="3"/>
        <v>130.61899016647703</v>
      </c>
      <c r="H32" s="45">
        <f>'L4'!$H$10</f>
        <v>1707.89</v>
      </c>
      <c r="I32" s="45">
        <f>GEW!$E$12+($F32-GEW!$E$12)*SUM(Fasering!$D$5)</f>
        <v>1821.9627753333334</v>
      </c>
      <c r="J32" s="45">
        <f>GEW!$E$12+($F32-GEW!$E$12)*SUM(Fasering!$D$5:$D$6)</f>
        <v>2713.2820432917315</v>
      </c>
      <c r="K32" s="45">
        <f>GEW!$E$12+($F32-GEW!$E$12)*SUM(Fasering!$D$5:$D$7)</f>
        <v>3224.6869637875966</v>
      </c>
      <c r="L32" s="45">
        <f>GEW!$E$12+($F32-GEW!$E$12)*SUM(Fasering!$D$5:$D$8)</f>
        <v>3736.0918842834617</v>
      </c>
      <c r="M32" s="45">
        <f>GEW!$E$12+($F32-GEW!$E$12)*SUM(Fasering!$D$5:$D$9)</f>
        <v>4247.4968047793263</v>
      </c>
      <c r="N32" s="45">
        <f>GEW!$E$12+($F32-GEW!$E$12)*SUM(Fasering!$D$5:$D$10)</f>
        <v>4757.7520809208017</v>
      </c>
      <c r="O32" s="75">
        <f>GEW!$E$12+($F32-GEW!$E$12)*SUM(Fasering!$D$5:$D$11)</f>
        <v>5269.1570014166664</v>
      </c>
      <c r="P32" s="129">
        <f t="shared" si="4"/>
        <v>0</v>
      </c>
      <c r="Q32" s="131">
        <f t="shared" si="5"/>
        <v>0</v>
      </c>
      <c r="R32" s="45">
        <f>$P32*SUM(Fasering!$D$5)</f>
        <v>0</v>
      </c>
      <c r="S32" s="45">
        <f>$P32*SUM(Fasering!$D$5:$D$6)</f>
        <v>0</v>
      </c>
      <c r="T32" s="45">
        <f>$P32*SUM(Fasering!$D$5:$D$7)</f>
        <v>0</v>
      </c>
      <c r="U32" s="45">
        <f>$P32*SUM(Fasering!$D$5:$D$8)</f>
        <v>0</v>
      </c>
      <c r="V32" s="45">
        <f>$P32*SUM(Fasering!$D$5:$D$9)</f>
        <v>0</v>
      </c>
      <c r="W32" s="45">
        <f>$P32*SUM(Fasering!$D$5:$D$10)</f>
        <v>0</v>
      </c>
      <c r="X32" s="75">
        <f>$P32*SUM(Fasering!$D$5:$D$11)</f>
        <v>0</v>
      </c>
      <c r="Y32" s="129">
        <f t="shared" si="6"/>
        <v>0</v>
      </c>
      <c r="Z32" s="131">
        <f t="shared" si="7"/>
        <v>0</v>
      </c>
      <c r="AA32" s="74">
        <f>$Y32*SUM(Fasering!$D$5)</f>
        <v>0</v>
      </c>
      <c r="AB32" s="45">
        <f>$Y32*SUM(Fasering!$D$5:$D$6)</f>
        <v>0</v>
      </c>
      <c r="AC32" s="45">
        <f>$Y32*SUM(Fasering!$D$5:$D$7)</f>
        <v>0</v>
      </c>
      <c r="AD32" s="45">
        <f>$Y32*SUM(Fasering!$D$5:$D$8)</f>
        <v>0</v>
      </c>
      <c r="AE32" s="45">
        <f>$Y32*SUM(Fasering!$D$5:$D$9)</f>
        <v>0</v>
      </c>
      <c r="AF32" s="45">
        <f>$Y32*SUM(Fasering!$D$5:$D$10)</f>
        <v>0</v>
      </c>
      <c r="AG32" s="75">
        <f>$Y32*SUM(Fasering!$D$5:$D$11)</f>
        <v>0</v>
      </c>
      <c r="AH32" s="5">
        <f>($AK$2+(I32+R32)*12*7.57%)*SUM(Fasering!$D$5)</f>
        <v>0</v>
      </c>
      <c r="AI32" s="9">
        <f>($AK$2+(J32+S32)*12*7.57%)*SUM(Fasering!$D$5:$D$6)</f>
        <v>672.29285528795765</v>
      </c>
      <c r="AJ32" s="9">
        <f>($AK$2+(K32+T32)*12*7.57%)*SUM(Fasering!$D$5:$D$7)</f>
        <v>1247.0665526432538</v>
      </c>
      <c r="AK32" s="9">
        <f>($AK$2+(L32+U32)*12*7.57%)*SUM(Fasering!$D$5:$D$8)</f>
        <v>1959.6789511530947</v>
      </c>
      <c r="AL32" s="9">
        <f>($AK$2+(M32+V32)*12*7.57%)*SUM(Fasering!$D$5:$D$9)</f>
        <v>2810.1300508174795</v>
      </c>
      <c r="AM32" s="9">
        <f>($AK$2+(N32+W32)*12*7.57%)*SUM(Fasering!$D$5:$D$10)</f>
        <v>3796.0435811558959</v>
      </c>
      <c r="AN32" s="86">
        <f>($AK$2+(O32+X32)*12*7.57%)*SUM(Fasering!$D$5:$D$11)</f>
        <v>4921.8622200868995</v>
      </c>
      <c r="AO32" s="5">
        <f>($AK$2+(I32+AA32)*12*7.57%)*SUM(Fasering!$D$5)</f>
        <v>0</v>
      </c>
      <c r="AP32" s="9">
        <f>($AK$2+(J32+AB32)*12*7.57%)*SUM(Fasering!$D$5:$D$6)</f>
        <v>672.29285528795765</v>
      </c>
      <c r="AQ32" s="9">
        <f>($AK$2+(K32+AC32)*12*7.57%)*SUM(Fasering!$D$5:$D$7)</f>
        <v>1247.0665526432538</v>
      </c>
      <c r="AR32" s="9">
        <f>($AK$2+(L32+AD32)*12*7.57%)*SUM(Fasering!$D$5:$D$8)</f>
        <v>1959.6789511530947</v>
      </c>
      <c r="AS32" s="9">
        <f>($AK$2+(M32+AE32)*12*7.57%)*SUM(Fasering!$D$5:$D$9)</f>
        <v>2810.1300508174795</v>
      </c>
      <c r="AT32" s="9">
        <f>($AK$2+(N32+AF32)*12*7.57%)*SUM(Fasering!$D$5:$D$10)</f>
        <v>3796.0435811558959</v>
      </c>
      <c r="AU32" s="86">
        <f>($AK$2+(O32+AG32)*12*7.57%)*SUM(Fasering!$D$5:$D$11)</f>
        <v>4921.8622200868995</v>
      </c>
    </row>
    <row r="33" spans="1:47" x14ac:dyDescent="0.3">
      <c r="A33" s="32">
        <f t="shared" si="8"/>
        <v>25</v>
      </c>
      <c r="B33" s="129">
        <v>46979.63</v>
      </c>
      <c r="C33" s="130"/>
      <c r="D33" s="129">
        <f t="shared" si="0"/>
        <v>63229.884017000004</v>
      </c>
      <c r="E33" s="131">
        <f t="shared" si="1"/>
        <v>1567.4278819977244</v>
      </c>
      <c r="F33" s="129">
        <f t="shared" si="2"/>
        <v>5269.1570014166664</v>
      </c>
      <c r="G33" s="131">
        <f t="shared" si="3"/>
        <v>130.61899016647703</v>
      </c>
      <c r="H33" s="45">
        <f>'L4'!$H$10</f>
        <v>1707.89</v>
      </c>
      <c r="I33" s="45">
        <f>GEW!$E$12+($F33-GEW!$E$12)*SUM(Fasering!$D$5)</f>
        <v>1821.9627753333334</v>
      </c>
      <c r="J33" s="45">
        <f>GEW!$E$12+($F33-GEW!$E$12)*SUM(Fasering!$D$5:$D$6)</f>
        <v>2713.2820432917315</v>
      </c>
      <c r="K33" s="45">
        <f>GEW!$E$12+($F33-GEW!$E$12)*SUM(Fasering!$D$5:$D$7)</f>
        <v>3224.6869637875966</v>
      </c>
      <c r="L33" s="45">
        <f>GEW!$E$12+($F33-GEW!$E$12)*SUM(Fasering!$D$5:$D$8)</f>
        <v>3736.0918842834617</v>
      </c>
      <c r="M33" s="45">
        <f>GEW!$E$12+($F33-GEW!$E$12)*SUM(Fasering!$D$5:$D$9)</f>
        <v>4247.4968047793263</v>
      </c>
      <c r="N33" s="45">
        <f>GEW!$E$12+($F33-GEW!$E$12)*SUM(Fasering!$D$5:$D$10)</f>
        <v>4757.7520809208017</v>
      </c>
      <c r="O33" s="75">
        <f>GEW!$E$12+($F33-GEW!$E$12)*SUM(Fasering!$D$5:$D$11)</f>
        <v>5269.1570014166664</v>
      </c>
      <c r="P33" s="129">
        <f t="shared" si="4"/>
        <v>0</v>
      </c>
      <c r="Q33" s="131">
        <f t="shared" si="5"/>
        <v>0</v>
      </c>
      <c r="R33" s="45">
        <f>$P33*SUM(Fasering!$D$5)</f>
        <v>0</v>
      </c>
      <c r="S33" s="45">
        <f>$P33*SUM(Fasering!$D$5:$D$6)</f>
        <v>0</v>
      </c>
      <c r="T33" s="45">
        <f>$P33*SUM(Fasering!$D$5:$D$7)</f>
        <v>0</v>
      </c>
      <c r="U33" s="45">
        <f>$P33*SUM(Fasering!$D$5:$D$8)</f>
        <v>0</v>
      </c>
      <c r="V33" s="45">
        <f>$P33*SUM(Fasering!$D$5:$D$9)</f>
        <v>0</v>
      </c>
      <c r="W33" s="45">
        <f>$P33*SUM(Fasering!$D$5:$D$10)</f>
        <v>0</v>
      </c>
      <c r="X33" s="75">
        <f>$P33*SUM(Fasering!$D$5:$D$11)</f>
        <v>0</v>
      </c>
      <c r="Y33" s="129">
        <f t="shared" si="6"/>
        <v>0</v>
      </c>
      <c r="Z33" s="131">
        <f t="shared" si="7"/>
        <v>0</v>
      </c>
      <c r="AA33" s="74">
        <f>$Y33*SUM(Fasering!$D$5)</f>
        <v>0</v>
      </c>
      <c r="AB33" s="45">
        <f>$Y33*SUM(Fasering!$D$5:$D$6)</f>
        <v>0</v>
      </c>
      <c r="AC33" s="45">
        <f>$Y33*SUM(Fasering!$D$5:$D$7)</f>
        <v>0</v>
      </c>
      <c r="AD33" s="45">
        <f>$Y33*SUM(Fasering!$D$5:$D$8)</f>
        <v>0</v>
      </c>
      <c r="AE33" s="45">
        <f>$Y33*SUM(Fasering!$D$5:$D$9)</f>
        <v>0</v>
      </c>
      <c r="AF33" s="45">
        <f>$Y33*SUM(Fasering!$D$5:$D$10)</f>
        <v>0</v>
      </c>
      <c r="AG33" s="75">
        <f>$Y33*SUM(Fasering!$D$5:$D$11)</f>
        <v>0</v>
      </c>
      <c r="AH33" s="5">
        <f>($AK$2+(I33+R33)*12*7.57%)*SUM(Fasering!$D$5)</f>
        <v>0</v>
      </c>
      <c r="AI33" s="9">
        <f>($AK$2+(J33+S33)*12*7.57%)*SUM(Fasering!$D$5:$D$6)</f>
        <v>672.29285528795765</v>
      </c>
      <c r="AJ33" s="9">
        <f>($AK$2+(K33+T33)*12*7.57%)*SUM(Fasering!$D$5:$D$7)</f>
        <v>1247.0665526432538</v>
      </c>
      <c r="AK33" s="9">
        <f>($AK$2+(L33+U33)*12*7.57%)*SUM(Fasering!$D$5:$D$8)</f>
        <v>1959.6789511530947</v>
      </c>
      <c r="AL33" s="9">
        <f>($AK$2+(M33+V33)*12*7.57%)*SUM(Fasering!$D$5:$D$9)</f>
        <v>2810.1300508174795</v>
      </c>
      <c r="AM33" s="9">
        <f>($AK$2+(N33+W33)*12*7.57%)*SUM(Fasering!$D$5:$D$10)</f>
        <v>3796.0435811558959</v>
      </c>
      <c r="AN33" s="86">
        <f>($AK$2+(O33+X33)*12*7.57%)*SUM(Fasering!$D$5:$D$11)</f>
        <v>4921.8622200868995</v>
      </c>
      <c r="AO33" s="5">
        <f>($AK$2+(I33+AA33)*12*7.57%)*SUM(Fasering!$D$5)</f>
        <v>0</v>
      </c>
      <c r="AP33" s="9">
        <f>($AK$2+(J33+AB33)*12*7.57%)*SUM(Fasering!$D$5:$D$6)</f>
        <v>672.29285528795765</v>
      </c>
      <c r="AQ33" s="9">
        <f>($AK$2+(K33+AC33)*12*7.57%)*SUM(Fasering!$D$5:$D$7)</f>
        <v>1247.0665526432538</v>
      </c>
      <c r="AR33" s="9">
        <f>($AK$2+(L33+AD33)*12*7.57%)*SUM(Fasering!$D$5:$D$8)</f>
        <v>1959.6789511530947</v>
      </c>
      <c r="AS33" s="9">
        <f>($AK$2+(M33+AE33)*12*7.57%)*SUM(Fasering!$D$5:$D$9)</f>
        <v>2810.1300508174795</v>
      </c>
      <c r="AT33" s="9">
        <f>($AK$2+(N33+AF33)*12*7.57%)*SUM(Fasering!$D$5:$D$10)</f>
        <v>3796.0435811558959</v>
      </c>
      <c r="AU33" s="86">
        <f>($AK$2+(O33+AG33)*12*7.57%)*SUM(Fasering!$D$5:$D$11)</f>
        <v>4921.8622200868995</v>
      </c>
    </row>
    <row r="34" spans="1:47" x14ac:dyDescent="0.3">
      <c r="A34" s="32">
        <f t="shared" si="8"/>
        <v>26</v>
      </c>
      <c r="B34" s="129">
        <v>46979.63</v>
      </c>
      <c r="C34" s="130"/>
      <c r="D34" s="129">
        <f t="shared" si="0"/>
        <v>63229.884017000004</v>
      </c>
      <c r="E34" s="131">
        <f t="shared" si="1"/>
        <v>1567.4278819977244</v>
      </c>
      <c r="F34" s="129">
        <f t="shared" si="2"/>
        <v>5269.1570014166664</v>
      </c>
      <c r="G34" s="131">
        <f t="shared" si="3"/>
        <v>130.61899016647703</v>
      </c>
      <c r="H34" s="45">
        <f>'L4'!$H$10</f>
        <v>1707.89</v>
      </c>
      <c r="I34" s="45">
        <f>GEW!$E$12+($F34-GEW!$E$12)*SUM(Fasering!$D$5)</f>
        <v>1821.9627753333334</v>
      </c>
      <c r="J34" s="45">
        <f>GEW!$E$12+($F34-GEW!$E$12)*SUM(Fasering!$D$5:$D$6)</f>
        <v>2713.2820432917315</v>
      </c>
      <c r="K34" s="45">
        <f>GEW!$E$12+($F34-GEW!$E$12)*SUM(Fasering!$D$5:$D$7)</f>
        <v>3224.6869637875966</v>
      </c>
      <c r="L34" s="45">
        <f>GEW!$E$12+($F34-GEW!$E$12)*SUM(Fasering!$D$5:$D$8)</f>
        <v>3736.0918842834617</v>
      </c>
      <c r="M34" s="45">
        <f>GEW!$E$12+($F34-GEW!$E$12)*SUM(Fasering!$D$5:$D$9)</f>
        <v>4247.4968047793263</v>
      </c>
      <c r="N34" s="45">
        <f>GEW!$E$12+($F34-GEW!$E$12)*SUM(Fasering!$D$5:$D$10)</f>
        <v>4757.7520809208017</v>
      </c>
      <c r="O34" s="75">
        <f>GEW!$E$12+($F34-GEW!$E$12)*SUM(Fasering!$D$5:$D$11)</f>
        <v>5269.1570014166664</v>
      </c>
      <c r="P34" s="129">
        <f t="shared" si="4"/>
        <v>0</v>
      </c>
      <c r="Q34" s="131">
        <f t="shared" si="5"/>
        <v>0</v>
      </c>
      <c r="R34" s="45">
        <f>$P34*SUM(Fasering!$D$5)</f>
        <v>0</v>
      </c>
      <c r="S34" s="45">
        <f>$P34*SUM(Fasering!$D$5:$D$6)</f>
        <v>0</v>
      </c>
      <c r="T34" s="45">
        <f>$P34*SUM(Fasering!$D$5:$D$7)</f>
        <v>0</v>
      </c>
      <c r="U34" s="45">
        <f>$P34*SUM(Fasering!$D$5:$D$8)</f>
        <v>0</v>
      </c>
      <c r="V34" s="45">
        <f>$P34*SUM(Fasering!$D$5:$D$9)</f>
        <v>0</v>
      </c>
      <c r="W34" s="45">
        <f>$P34*SUM(Fasering!$D$5:$D$10)</f>
        <v>0</v>
      </c>
      <c r="X34" s="75">
        <f>$P34*SUM(Fasering!$D$5:$D$11)</f>
        <v>0</v>
      </c>
      <c r="Y34" s="129">
        <f t="shared" si="6"/>
        <v>0</v>
      </c>
      <c r="Z34" s="131">
        <f t="shared" si="7"/>
        <v>0</v>
      </c>
      <c r="AA34" s="74">
        <f>$Y34*SUM(Fasering!$D$5)</f>
        <v>0</v>
      </c>
      <c r="AB34" s="45">
        <f>$Y34*SUM(Fasering!$D$5:$D$6)</f>
        <v>0</v>
      </c>
      <c r="AC34" s="45">
        <f>$Y34*SUM(Fasering!$D$5:$D$7)</f>
        <v>0</v>
      </c>
      <c r="AD34" s="45">
        <f>$Y34*SUM(Fasering!$D$5:$D$8)</f>
        <v>0</v>
      </c>
      <c r="AE34" s="45">
        <f>$Y34*SUM(Fasering!$D$5:$D$9)</f>
        <v>0</v>
      </c>
      <c r="AF34" s="45">
        <f>$Y34*SUM(Fasering!$D$5:$D$10)</f>
        <v>0</v>
      </c>
      <c r="AG34" s="75">
        <f>$Y34*SUM(Fasering!$D$5:$D$11)</f>
        <v>0</v>
      </c>
      <c r="AH34" s="5">
        <f>($AK$2+(I34+R34)*12*7.57%)*SUM(Fasering!$D$5)</f>
        <v>0</v>
      </c>
      <c r="AI34" s="9">
        <f>($AK$2+(J34+S34)*12*7.57%)*SUM(Fasering!$D$5:$D$6)</f>
        <v>672.29285528795765</v>
      </c>
      <c r="AJ34" s="9">
        <f>($AK$2+(K34+T34)*12*7.57%)*SUM(Fasering!$D$5:$D$7)</f>
        <v>1247.0665526432538</v>
      </c>
      <c r="AK34" s="9">
        <f>($AK$2+(L34+U34)*12*7.57%)*SUM(Fasering!$D$5:$D$8)</f>
        <v>1959.6789511530947</v>
      </c>
      <c r="AL34" s="9">
        <f>($AK$2+(M34+V34)*12*7.57%)*SUM(Fasering!$D$5:$D$9)</f>
        <v>2810.1300508174795</v>
      </c>
      <c r="AM34" s="9">
        <f>($AK$2+(N34+W34)*12*7.57%)*SUM(Fasering!$D$5:$D$10)</f>
        <v>3796.0435811558959</v>
      </c>
      <c r="AN34" s="86">
        <f>($AK$2+(O34+X34)*12*7.57%)*SUM(Fasering!$D$5:$D$11)</f>
        <v>4921.8622200868995</v>
      </c>
      <c r="AO34" s="5">
        <f>($AK$2+(I34+AA34)*12*7.57%)*SUM(Fasering!$D$5)</f>
        <v>0</v>
      </c>
      <c r="AP34" s="9">
        <f>($AK$2+(J34+AB34)*12*7.57%)*SUM(Fasering!$D$5:$D$6)</f>
        <v>672.29285528795765</v>
      </c>
      <c r="AQ34" s="9">
        <f>($AK$2+(K34+AC34)*12*7.57%)*SUM(Fasering!$D$5:$D$7)</f>
        <v>1247.0665526432538</v>
      </c>
      <c r="AR34" s="9">
        <f>($AK$2+(L34+AD34)*12*7.57%)*SUM(Fasering!$D$5:$D$8)</f>
        <v>1959.6789511530947</v>
      </c>
      <c r="AS34" s="9">
        <f>($AK$2+(M34+AE34)*12*7.57%)*SUM(Fasering!$D$5:$D$9)</f>
        <v>2810.1300508174795</v>
      </c>
      <c r="AT34" s="9">
        <f>($AK$2+(N34+AF34)*12*7.57%)*SUM(Fasering!$D$5:$D$10)</f>
        <v>3796.0435811558959</v>
      </c>
      <c r="AU34" s="86">
        <f>($AK$2+(O34+AG34)*12*7.57%)*SUM(Fasering!$D$5:$D$11)</f>
        <v>4921.8622200868995</v>
      </c>
    </row>
    <row r="35" spans="1:47" x14ac:dyDescent="0.3">
      <c r="A35" s="32">
        <f t="shared" si="8"/>
        <v>27</v>
      </c>
      <c r="B35" s="129">
        <v>46979.63</v>
      </c>
      <c r="C35" s="130"/>
      <c r="D35" s="129">
        <f t="shared" si="0"/>
        <v>63229.884017000004</v>
      </c>
      <c r="E35" s="131">
        <f t="shared" si="1"/>
        <v>1567.4278819977244</v>
      </c>
      <c r="F35" s="129">
        <f t="shared" si="2"/>
        <v>5269.1570014166664</v>
      </c>
      <c r="G35" s="131">
        <f t="shared" si="3"/>
        <v>130.61899016647703</v>
      </c>
      <c r="H35" s="45">
        <f>'L4'!$H$10</f>
        <v>1707.89</v>
      </c>
      <c r="I35" s="45">
        <f>GEW!$E$12+($F35-GEW!$E$12)*SUM(Fasering!$D$5)</f>
        <v>1821.9627753333334</v>
      </c>
      <c r="J35" s="45">
        <f>GEW!$E$12+($F35-GEW!$E$12)*SUM(Fasering!$D$5:$D$6)</f>
        <v>2713.2820432917315</v>
      </c>
      <c r="K35" s="45">
        <f>GEW!$E$12+($F35-GEW!$E$12)*SUM(Fasering!$D$5:$D$7)</f>
        <v>3224.6869637875966</v>
      </c>
      <c r="L35" s="45">
        <f>GEW!$E$12+($F35-GEW!$E$12)*SUM(Fasering!$D$5:$D$8)</f>
        <v>3736.0918842834617</v>
      </c>
      <c r="M35" s="45">
        <f>GEW!$E$12+($F35-GEW!$E$12)*SUM(Fasering!$D$5:$D$9)</f>
        <v>4247.4968047793263</v>
      </c>
      <c r="N35" s="45">
        <f>GEW!$E$12+($F35-GEW!$E$12)*SUM(Fasering!$D$5:$D$10)</f>
        <v>4757.7520809208017</v>
      </c>
      <c r="O35" s="75">
        <f>GEW!$E$12+($F35-GEW!$E$12)*SUM(Fasering!$D$5:$D$11)</f>
        <v>5269.1570014166664</v>
      </c>
      <c r="P35" s="129">
        <f t="shared" si="4"/>
        <v>0</v>
      </c>
      <c r="Q35" s="131">
        <f t="shared" si="5"/>
        <v>0</v>
      </c>
      <c r="R35" s="45">
        <f>$P35*SUM(Fasering!$D$5)</f>
        <v>0</v>
      </c>
      <c r="S35" s="45">
        <f>$P35*SUM(Fasering!$D$5:$D$6)</f>
        <v>0</v>
      </c>
      <c r="T35" s="45">
        <f>$P35*SUM(Fasering!$D$5:$D$7)</f>
        <v>0</v>
      </c>
      <c r="U35" s="45">
        <f>$P35*SUM(Fasering!$D$5:$D$8)</f>
        <v>0</v>
      </c>
      <c r="V35" s="45">
        <f>$P35*SUM(Fasering!$D$5:$D$9)</f>
        <v>0</v>
      </c>
      <c r="W35" s="45">
        <f>$P35*SUM(Fasering!$D$5:$D$10)</f>
        <v>0</v>
      </c>
      <c r="X35" s="75">
        <f>$P35*SUM(Fasering!$D$5:$D$11)</f>
        <v>0</v>
      </c>
      <c r="Y35" s="129">
        <f t="shared" si="6"/>
        <v>0</v>
      </c>
      <c r="Z35" s="131">
        <f t="shared" si="7"/>
        <v>0</v>
      </c>
      <c r="AA35" s="74">
        <f>$Y35*SUM(Fasering!$D$5)</f>
        <v>0</v>
      </c>
      <c r="AB35" s="45">
        <f>$Y35*SUM(Fasering!$D$5:$D$6)</f>
        <v>0</v>
      </c>
      <c r="AC35" s="45">
        <f>$Y35*SUM(Fasering!$D$5:$D$7)</f>
        <v>0</v>
      </c>
      <c r="AD35" s="45">
        <f>$Y35*SUM(Fasering!$D$5:$D$8)</f>
        <v>0</v>
      </c>
      <c r="AE35" s="45">
        <f>$Y35*SUM(Fasering!$D$5:$D$9)</f>
        <v>0</v>
      </c>
      <c r="AF35" s="45">
        <f>$Y35*SUM(Fasering!$D$5:$D$10)</f>
        <v>0</v>
      </c>
      <c r="AG35" s="75">
        <f>$Y35*SUM(Fasering!$D$5:$D$11)</f>
        <v>0</v>
      </c>
      <c r="AH35" s="5">
        <f>($AK$2+(I35+R35)*12*7.57%)*SUM(Fasering!$D$5)</f>
        <v>0</v>
      </c>
      <c r="AI35" s="9">
        <f>($AK$2+(J35+S35)*12*7.57%)*SUM(Fasering!$D$5:$D$6)</f>
        <v>672.29285528795765</v>
      </c>
      <c r="AJ35" s="9">
        <f>($AK$2+(K35+T35)*12*7.57%)*SUM(Fasering!$D$5:$D$7)</f>
        <v>1247.0665526432538</v>
      </c>
      <c r="AK35" s="9">
        <f>($AK$2+(L35+U35)*12*7.57%)*SUM(Fasering!$D$5:$D$8)</f>
        <v>1959.6789511530947</v>
      </c>
      <c r="AL35" s="9">
        <f>($AK$2+(M35+V35)*12*7.57%)*SUM(Fasering!$D$5:$D$9)</f>
        <v>2810.1300508174795</v>
      </c>
      <c r="AM35" s="9">
        <f>($AK$2+(N35+W35)*12*7.57%)*SUM(Fasering!$D$5:$D$10)</f>
        <v>3796.0435811558959</v>
      </c>
      <c r="AN35" s="86">
        <f>($AK$2+(O35+X35)*12*7.57%)*SUM(Fasering!$D$5:$D$11)</f>
        <v>4921.8622200868995</v>
      </c>
      <c r="AO35" s="5">
        <f>($AK$2+(I35+AA35)*12*7.57%)*SUM(Fasering!$D$5)</f>
        <v>0</v>
      </c>
      <c r="AP35" s="9">
        <f>($AK$2+(J35+AB35)*12*7.57%)*SUM(Fasering!$D$5:$D$6)</f>
        <v>672.29285528795765</v>
      </c>
      <c r="AQ35" s="9">
        <f>($AK$2+(K35+AC35)*12*7.57%)*SUM(Fasering!$D$5:$D$7)</f>
        <v>1247.0665526432538</v>
      </c>
      <c r="AR35" s="9">
        <f>($AK$2+(L35+AD35)*12*7.57%)*SUM(Fasering!$D$5:$D$8)</f>
        <v>1959.6789511530947</v>
      </c>
      <c r="AS35" s="9">
        <f>($AK$2+(M35+AE35)*12*7.57%)*SUM(Fasering!$D$5:$D$9)</f>
        <v>2810.1300508174795</v>
      </c>
      <c r="AT35" s="9">
        <f>($AK$2+(N35+AF35)*12*7.57%)*SUM(Fasering!$D$5:$D$10)</f>
        <v>3796.0435811558959</v>
      </c>
      <c r="AU35" s="86">
        <f>($AK$2+(O35+AG35)*12*7.57%)*SUM(Fasering!$D$5:$D$11)</f>
        <v>4921.8622200868995</v>
      </c>
    </row>
    <row r="36" spans="1:47" x14ac:dyDescent="0.3">
      <c r="A36" s="35"/>
      <c r="B36" s="132"/>
      <c r="C36" s="133"/>
      <c r="D36" s="132"/>
      <c r="E36" s="133"/>
      <c r="F36" s="132"/>
      <c r="G36" s="133"/>
      <c r="H36" s="46"/>
      <c r="I36" s="46"/>
      <c r="J36" s="46"/>
      <c r="K36" s="46"/>
      <c r="L36" s="46"/>
      <c r="M36" s="46"/>
      <c r="N36" s="46"/>
      <c r="O36" s="73"/>
      <c r="P36" s="132"/>
      <c r="Q36" s="133"/>
      <c r="R36" s="46"/>
      <c r="S36" s="46"/>
      <c r="T36" s="46"/>
      <c r="U36" s="46"/>
      <c r="V36" s="46"/>
      <c r="W36" s="46"/>
      <c r="X36" s="73"/>
      <c r="Y36" s="132"/>
      <c r="Z36" s="133"/>
      <c r="AA36" s="72"/>
      <c r="AB36" s="46"/>
      <c r="AC36" s="46"/>
      <c r="AD36" s="46"/>
      <c r="AE36" s="46"/>
      <c r="AF36" s="46"/>
      <c r="AG36" s="73"/>
      <c r="AH36" s="87"/>
      <c r="AI36" s="88"/>
      <c r="AJ36" s="88"/>
      <c r="AK36" s="88"/>
      <c r="AL36" s="88"/>
      <c r="AM36" s="88"/>
      <c r="AN36" s="89"/>
      <c r="AO36" s="87"/>
      <c r="AP36" s="88"/>
      <c r="AQ36" s="88"/>
      <c r="AR36" s="88"/>
      <c r="AS36" s="88"/>
      <c r="AT36" s="88"/>
      <c r="AU36" s="89"/>
    </row>
  </sheetData>
  <mergeCells count="169">
    <mergeCell ref="AH4:AN4"/>
    <mergeCell ref="AO4:AU4"/>
    <mergeCell ref="AA4:AG4"/>
    <mergeCell ref="B5:C5"/>
    <mergeCell ref="D5:E5"/>
    <mergeCell ref="F5:G5"/>
    <mergeCell ref="P5:Q5"/>
    <mergeCell ref="Y5:Z5"/>
    <mergeCell ref="B4:E4"/>
    <mergeCell ref="F4:G4"/>
    <mergeCell ref="P4:Q4"/>
    <mergeCell ref="R4:X4"/>
    <mergeCell ref="Y4:Z4"/>
    <mergeCell ref="H4:O4"/>
    <mergeCell ref="B6:C6"/>
    <mergeCell ref="D6:E6"/>
    <mergeCell ref="F6:G6"/>
    <mergeCell ref="P6:Q6"/>
    <mergeCell ref="Y6:Z6"/>
    <mergeCell ref="B7:C7"/>
    <mergeCell ref="D7:E7"/>
    <mergeCell ref="F7:G7"/>
    <mergeCell ref="P7:Q7"/>
    <mergeCell ref="Y7:Z7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6:C36"/>
    <mergeCell ref="D36:E36"/>
    <mergeCell ref="F36:G36"/>
    <mergeCell ref="P36:Q36"/>
    <mergeCell ref="Y36:Z36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3" manualBreakCount="3">
    <brk id="15" max="1048575" man="1"/>
    <brk id="24" max="1048575" man="1"/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/>
  </sheetViews>
  <sheetFormatPr defaultRowHeight="12.75" x14ac:dyDescent="0.2"/>
  <cols>
    <col min="1" max="1" width="23.75" style="1" bestFit="1" customWidth="1"/>
    <col min="2" max="7" width="12.125" style="1" customWidth="1"/>
    <col min="8" max="8" width="17.375" style="16" bestFit="1" customWidth="1"/>
    <col min="9" max="16384" width="9" style="1"/>
  </cols>
  <sheetData>
    <row r="1" spans="1:8" ht="28.5" customHeight="1" x14ac:dyDescent="0.2">
      <c r="B1" s="120" t="s">
        <v>11</v>
      </c>
      <c r="C1" s="121"/>
      <c r="D1" s="121"/>
      <c r="E1" s="121"/>
      <c r="F1" s="121"/>
      <c r="G1" s="122"/>
      <c r="H1" s="17" t="s">
        <v>14</v>
      </c>
    </row>
    <row r="2" spans="1:8" x14ac:dyDescent="0.2">
      <c r="A2" s="118" t="s">
        <v>10</v>
      </c>
      <c r="B2" s="126" t="s">
        <v>12</v>
      </c>
      <c r="C2" s="127"/>
      <c r="D2" s="128"/>
      <c r="E2" s="126" t="s">
        <v>13</v>
      </c>
      <c r="F2" s="127"/>
      <c r="G2" s="128"/>
      <c r="H2" s="124"/>
    </row>
    <row r="3" spans="1:8" x14ac:dyDescent="0.2">
      <c r="A3" s="119"/>
      <c r="B3" s="6" t="s">
        <v>6</v>
      </c>
      <c r="C3" s="3" t="s">
        <v>9</v>
      </c>
      <c r="D3" s="7" t="s">
        <v>8</v>
      </c>
      <c r="E3" s="6" t="s">
        <v>6</v>
      </c>
      <c r="F3" s="3" t="s">
        <v>9</v>
      </c>
      <c r="G3" s="7" t="s">
        <v>8</v>
      </c>
      <c r="H3" s="125"/>
    </row>
    <row r="4" spans="1:8" x14ac:dyDescent="0.2">
      <c r="A4" s="4">
        <v>41730</v>
      </c>
      <c r="B4" s="8"/>
      <c r="C4" s="9"/>
      <c r="D4" s="10"/>
      <c r="E4" s="11"/>
      <c r="F4" s="9"/>
      <c r="G4" s="10"/>
      <c r="H4" s="16" t="s">
        <v>15</v>
      </c>
    </row>
    <row r="5" spans="1:8" x14ac:dyDescent="0.2">
      <c r="A5" s="5" t="s">
        <v>0</v>
      </c>
      <c r="B5" s="11"/>
      <c r="C5" s="9">
        <v>3130.87</v>
      </c>
      <c r="D5" s="110"/>
      <c r="E5" s="11"/>
      <c r="F5" s="9">
        <v>54.78</v>
      </c>
      <c r="G5" s="10"/>
      <c r="H5" s="123" t="s">
        <v>17</v>
      </c>
    </row>
    <row r="6" spans="1:8" x14ac:dyDescent="0.2">
      <c r="A6" s="5" t="s">
        <v>1</v>
      </c>
      <c r="B6" s="11">
        <v>620.24</v>
      </c>
      <c r="C6" s="9">
        <f t="shared" ref="C6:C10" si="0">C5+B6</f>
        <v>3751.1099999999997</v>
      </c>
      <c r="D6" s="19">
        <f>B6/(C$11-C$5)</f>
        <v>0.25856369252831635</v>
      </c>
      <c r="E6" s="11">
        <v>10.86</v>
      </c>
      <c r="F6" s="9">
        <f t="shared" ref="F6:F10" si="1">F5+E6</f>
        <v>65.64</v>
      </c>
      <c r="G6" s="10">
        <f>E6/(F$11-F$5)</f>
        <v>0.25869461648403996</v>
      </c>
      <c r="H6" s="123"/>
    </row>
    <row r="7" spans="1:8" x14ac:dyDescent="0.2">
      <c r="A7" s="5" t="s">
        <v>2</v>
      </c>
      <c r="B7" s="11">
        <v>355.87</v>
      </c>
      <c r="C7" s="9">
        <f t="shared" si="0"/>
        <v>4106.9799999999996</v>
      </c>
      <c r="D7" s="19">
        <f t="shared" ref="D7:D11" si="2">B7/(C$11-C$5)</f>
        <v>0.14835396178906865</v>
      </c>
      <c r="E7" s="11">
        <v>6.23</v>
      </c>
      <c r="F7" s="9">
        <f t="shared" si="1"/>
        <v>71.87</v>
      </c>
      <c r="G7" s="10">
        <f t="shared" ref="G7:G11" si="3">E7/(F$11-F$5)</f>
        <v>0.14840400190566935</v>
      </c>
      <c r="H7" s="123"/>
    </row>
    <row r="8" spans="1:8" x14ac:dyDescent="0.2">
      <c r="A8" s="5" t="s">
        <v>3</v>
      </c>
      <c r="B8" s="11">
        <v>355.87</v>
      </c>
      <c r="C8" s="9">
        <f t="shared" si="0"/>
        <v>4462.8499999999995</v>
      </c>
      <c r="D8" s="19">
        <f t="shared" si="2"/>
        <v>0.14835396178906865</v>
      </c>
      <c r="E8" s="11">
        <v>6.23</v>
      </c>
      <c r="F8" s="9">
        <f t="shared" si="1"/>
        <v>78.100000000000009</v>
      </c>
      <c r="G8" s="10">
        <f t="shared" si="3"/>
        <v>0.14840400190566935</v>
      </c>
      <c r="H8" s="123"/>
    </row>
    <row r="9" spans="1:8" x14ac:dyDescent="0.2">
      <c r="A9" s="5" t="s">
        <v>4</v>
      </c>
      <c r="B9" s="11">
        <v>355.87</v>
      </c>
      <c r="C9" s="9">
        <f>C8+B9</f>
        <v>4818.7199999999993</v>
      </c>
      <c r="D9" s="19">
        <f t="shared" si="2"/>
        <v>0.14835396178906865</v>
      </c>
      <c r="E9" s="11">
        <v>6.23</v>
      </c>
      <c r="F9" s="9">
        <f t="shared" si="1"/>
        <v>84.330000000000013</v>
      </c>
      <c r="G9" s="10">
        <f t="shared" si="3"/>
        <v>0.14840400190566935</v>
      </c>
      <c r="H9" s="123"/>
    </row>
    <row r="10" spans="1:8" x14ac:dyDescent="0.2">
      <c r="A10" s="5" t="s">
        <v>5</v>
      </c>
      <c r="B10" s="11">
        <v>355.07</v>
      </c>
      <c r="C10" s="9">
        <f t="shared" si="0"/>
        <v>5173.7899999999991</v>
      </c>
      <c r="D10" s="19">
        <f t="shared" si="2"/>
        <v>0.14802046031540902</v>
      </c>
      <c r="E10" s="11">
        <v>6.2</v>
      </c>
      <c r="F10" s="9">
        <f t="shared" si="1"/>
        <v>90.530000000000015</v>
      </c>
      <c r="G10" s="10">
        <f t="shared" si="3"/>
        <v>0.14768937589328252</v>
      </c>
      <c r="H10" s="123"/>
    </row>
    <row r="11" spans="1:8" s="2" customFormat="1" ht="13.5" thickBot="1" x14ac:dyDescent="0.25">
      <c r="A11" s="12" t="s">
        <v>7</v>
      </c>
      <c r="B11" s="13">
        <v>355.86999999999989</v>
      </c>
      <c r="C11" s="14">
        <v>5529.66</v>
      </c>
      <c r="D11" s="20">
        <f t="shared" si="2"/>
        <v>0.14835396178906862</v>
      </c>
      <c r="E11" s="13">
        <v>6.2299999999999898</v>
      </c>
      <c r="F11" s="14">
        <v>96.76</v>
      </c>
      <c r="G11" s="15">
        <f t="shared" si="3"/>
        <v>0.1484040019056691</v>
      </c>
      <c r="H11" s="18" t="s">
        <v>16</v>
      </c>
    </row>
    <row r="13" spans="1:8" x14ac:dyDescent="0.2">
      <c r="D13" s="109">
        <f>SUM(D6:D11)</f>
        <v>1</v>
      </c>
      <c r="G13" s="109">
        <f>SUM(G6:G11)</f>
        <v>0.99999999999999978</v>
      </c>
    </row>
  </sheetData>
  <mergeCells count="6">
    <mergeCell ref="A2:A3"/>
    <mergeCell ref="B1:G1"/>
    <mergeCell ref="H5:H10"/>
    <mergeCell ref="H2:H3"/>
    <mergeCell ref="B2:D2"/>
    <mergeCell ref="E2:G2"/>
  </mergeCells>
  <phoneticPr fontId="0" type="noConversion"/>
  <printOptions gridLines="1"/>
  <pageMargins left="0.74803149606299213" right="0.74803149606299213" top="1.1811023622047245" bottom="0.98425196850393704" header="0.51181102362204722" footer="0.51181102362204722"/>
  <pageSetup paperSize="9" scale="99" orientation="landscape" r:id="rId1"/>
  <headerFooter alignWithMargins="0">
    <oddHeader>&amp;L&amp;"Verdana,Vet"&amp;11BVR 22/11/2013 SUBSIDIËRING OPVANG BABY'S EN PEUTERS
TOEPASSING ARTIKEL 59 § 2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zoomScale="80" zoomScaleNormal="80" workbookViewId="0"/>
  </sheetViews>
  <sheetFormatPr defaultRowHeight="15" x14ac:dyDescent="0.3"/>
  <cols>
    <col min="1" max="1" width="3.37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25" style="23" customWidth="1"/>
    <col min="16" max="17" width="7.75" style="23" customWidth="1"/>
    <col min="18" max="24" width="11.25" style="23" customWidth="1"/>
    <col min="25" max="26" width="7.75" style="23" customWidth="1"/>
    <col min="27" max="33" width="11.25" style="23" customWidth="1"/>
    <col min="34" max="43" width="11.25" customWidth="1"/>
    <col min="44" max="44" width="11.25" style="23" customWidth="1"/>
    <col min="45" max="47" width="11.25" customWidth="1"/>
  </cols>
  <sheetData>
    <row r="1" spans="1:47" ht="16.5" x14ac:dyDescent="0.3">
      <c r="A1" s="21" t="s">
        <v>80</v>
      </c>
      <c r="B1" s="21" t="s">
        <v>19</v>
      </c>
      <c r="C1" s="21" t="s">
        <v>81</v>
      </c>
      <c r="D1" s="21"/>
      <c r="E1" s="70"/>
      <c r="G1" s="56"/>
      <c r="H1" s="21"/>
      <c r="I1" s="21"/>
      <c r="L1" s="104">
        <f>D6</f>
        <v>43374</v>
      </c>
      <c r="O1" s="23" t="s">
        <v>82</v>
      </c>
      <c r="V1"/>
      <c r="W1"/>
      <c r="X1"/>
      <c r="Y1"/>
      <c r="Z1"/>
      <c r="AA1"/>
      <c r="AH1" s="80" t="str">
        <f>'L4'!$AH$2</f>
        <v>Berekening eindejaarspremie 2018:</v>
      </c>
      <c r="AR1"/>
    </row>
    <row r="2" spans="1:47" ht="16.5" x14ac:dyDescent="0.3">
      <c r="A2" s="21"/>
      <c r="B2" s="21"/>
      <c r="C2" s="67"/>
      <c r="D2" s="68"/>
      <c r="E2" s="68"/>
      <c r="F2" s="68"/>
      <c r="G2" s="68"/>
      <c r="H2" s="67"/>
      <c r="I2" s="67"/>
      <c r="J2" s="68"/>
      <c r="K2" s="69"/>
      <c r="L2" s="69"/>
      <c r="N2" s="23" t="s">
        <v>21</v>
      </c>
      <c r="O2" s="25">
        <f>'L4'!O3</f>
        <v>1.3459000000000001</v>
      </c>
      <c r="AH2" s="81" t="s">
        <v>94</v>
      </c>
      <c r="AK2" s="82">
        <f>'L4'!$AK$3</f>
        <v>135.36000000000001</v>
      </c>
      <c r="AR2"/>
    </row>
    <row r="3" spans="1:47" ht="17.25" x14ac:dyDescent="0.35">
      <c r="A3" s="21"/>
      <c r="B3" s="21"/>
      <c r="C3" s="21"/>
      <c r="D3" s="21"/>
      <c r="E3" s="26"/>
      <c r="F3" s="27"/>
      <c r="G3" s="21"/>
      <c r="H3" s="21"/>
      <c r="I3" s="21"/>
      <c r="J3" s="21"/>
      <c r="K3" s="21"/>
      <c r="L3" s="21"/>
      <c r="M3" s="21"/>
      <c r="N3" s="21"/>
      <c r="O3" s="21"/>
      <c r="P3" s="21"/>
      <c r="AH3" s="81" t="s">
        <v>49</v>
      </c>
    </row>
    <row r="4" spans="1:47" x14ac:dyDescent="0.3">
      <c r="A4" s="28"/>
      <c r="B4" s="138" t="s">
        <v>22</v>
      </c>
      <c r="C4" s="153"/>
      <c r="D4" s="153"/>
      <c r="E4" s="139"/>
      <c r="F4" s="138" t="s">
        <v>23</v>
      </c>
      <c r="G4" s="139"/>
      <c r="H4" s="150" t="s">
        <v>38</v>
      </c>
      <c r="I4" s="151"/>
      <c r="J4" s="151"/>
      <c r="K4" s="151"/>
      <c r="L4" s="151"/>
      <c r="M4" s="151"/>
      <c r="N4" s="151"/>
      <c r="O4" s="152"/>
      <c r="P4" s="138" t="s">
        <v>24</v>
      </c>
      <c r="Q4" s="141"/>
      <c r="R4" s="150" t="s">
        <v>39</v>
      </c>
      <c r="S4" s="151"/>
      <c r="T4" s="151"/>
      <c r="U4" s="151"/>
      <c r="V4" s="151"/>
      <c r="W4" s="151"/>
      <c r="X4" s="152"/>
      <c r="Y4" s="138" t="s">
        <v>25</v>
      </c>
      <c r="Z4" s="139"/>
      <c r="AA4" s="150" t="s">
        <v>40</v>
      </c>
      <c r="AB4" s="151"/>
      <c r="AC4" s="151"/>
      <c r="AD4" s="151"/>
      <c r="AE4" s="151"/>
      <c r="AF4" s="151"/>
      <c r="AG4" s="152"/>
      <c r="AH4" s="150" t="s">
        <v>101</v>
      </c>
      <c r="AI4" s="151"/>
      <c r="AJ4" s="151"/>
      <c r="AK4" s="151"/>
      <c r="AL4" s="151"/>
      <c r="AM4" s="151"/>
      <c r="AN4" s="152"/>
      <c r="AO4" s="150" t="s">
        <v>102</v>
      </c>
      <c r="AP4" s="151"/>
      <c r="AQ4" s="151"/>
      <c r="AR4" s="151"/>
      <c r="AS4" s="151"/>
      <c r="AT4" s="151"/>
      <c r="AU4" s="152"/>
    </row>
    <row r="5" spans="1:47" x14ac:dyDescent="0.3">
      <c r="A5" s="32"/>
      <c r="B5" s="154">
        <v>1</v>
      </c>
      <c r="C5" s="155"/>
      <c r="D5" s="154"/>
      <c r="E5" s="155"/>
      <c r="F5" s="154"/>
      <c r="G5" s="155"/>
      <c r="H5" s="43" t="s">
        <v>107</v>
      </c>
      <c r="I5" s="43" t="s">
        <v>108</v>
      </c>
      <c r="J5" s="43" t="s">
        <v>32</v>
      </c>
      <c r="K5" s="43" t="s">
        <v>33</v>
      </c>
      <c r="L5" s="43" t="s">
        <v>34</v>
      </c>
      <c r="M5" s="43" t="s">
        <v>35</v>
      </c>
      <c r="N5" s="43" t="s">
        <v>36</v>
      </c>
      <c r="O5" s="108" t="s">
        <v>37</v>
      </c>
      <c r="P5" s="154"/>
      <c r="Q5" s="155"/>
      <c r="R5" s="43" t="s">
        <v>109</v>
      </c>
      <c r="S5" s="43" t="s">
        <v>32</v>
      </c>
      <c r="T5" s="43" t="s">
        <v>33</v>
      </c>
      <c r="U5" s="43" t="s">
        <v>34</v>
      </c>
      <c r="V5" s="43" t="s">
        <v>35</v>
      </c>
      <c r="W5" s="43" t="s">
        <v>36</v>
      </c>
      <c r="X5" s="108" t="s">
        <v>37</v>
      </c>
      <c r="Y5" s="156" t="s">
        <v>27</v>
      </c>
      <c r="Z5" s="155"/>
      <c r="AA5" s="43" t="s">
        <v>109</v>
      </c>
      <c r="AB5" s="43" t="s">
        <v>32</v>
      </c>
      <c r="AC5" s="43" t="s">
        <v>33</v>
      </c>
      <c r="AD5" s="43" t="s">
        <v>34</v>
      </c>
      <c r="AE5" s="43" t="s">
        <v>35</v>
      </c>
      <c r="AF5" s="43" t="s">
        <v>36</v>
      </c>
      <c r="AG5" s="108" t="s">
        <v>37</v>
      </c>
      <c r="AH5" s="43" t="s">
        <v>109</v>
      </c>
      <c r="AI5" s="43" t="s">
        <v>32</v>
      </c>
      <c r="AJ5" s="43" t="s">
        <v>33</v>
      </c>
      <c r="AK5" s="43" t="s">
        <v>34</v>
      </c>
      <c r="AL5" s="43" t="s">
        <v>35</v>
      </c>
      <c r="AM5" s="43" t="s">
        <v>36</v>
      </c>
      <c r="AN5" s="108" t="s">
        <v>37</v>
      </c>
      <c r="AO5" s="43" t="s">
        <v>109</v>
      </c>
      <c r="AP5" s="43" t="s">
        <v>32</v>
      </c>
      <c r="AQ5" s="43" t="s">
        <v>33</v>
      </c>
      <c r="AR5" s="43" t="s">
        <v>34</v>
      </c>
      <c r="AS5" s="43" t="s">
        <v>35</v>
      </c>
      <c r="AT5" s="43" t="s">
        <v>36</v>
      </c>
      <c r="AU5" s="108" t="s">
        <v>37</v>
      </c>
    </row>
    <row r="6" spans="1:47" x14ac:dyDescent="0.3">
      <c r="A6" s="32"/>
      <c r="B6" s="142" t="s">
        <v>30</v>
      </c>
      <c r="C6" s="143"/>
      <c r="D6" s="148">
        <f>'L4'!$D$8</f>
        <v>43374</v>
      </c>
      <c r="E6" s="147"/>
      <c r="F6" s="148">
        <f>D6</f>
        <v>43374</v>
      </c>
      <c r="G6" s="149"/>
      <c r="H6" s="47"/>
      <c r="I6" s="47" t="s">
        <v>103</v>
      </c>
      <c r="J6" s="47" t="s">
        <v>104</v>
      </c>
      <c r="K6" s="47" t="s">
        <v>105</v>
      </c>
      <c r="L6" s="47" t="s">
        <v>105</v>
      </c>
      <c r="M6" s="47" t="s">
        <v>105</v>
      </c>
      <c r="N6" s="47" t="s">
        <v>106</v>
      </c>
      <c r="O6" s="53" t="s">
        <v>105</v>
      </c>
      <c r="P6" s="146"/>
      <c r="Q6" s="147"/>
      <c r="R6" s="47" t="s">
        <v>103</v>
      </c>
      <c r="S6" s="47" t="s">
        <v>104</v>
      </c>
      <c r="T6" s="47" t="s">
        <v>105</v>
      </c>
      <c r="U6" s="47" t="s">
        <v>105</v>
      </c>
      <c r="V6" s="47" t="s">
        <v>105</v>
      </c>
      <c r="W6" s="47" t="s">
        <v>106</v>
      </c>
      <c r="X6" s="53" t="s">
        <v>105</v>
      </c>
      <c r="Y6" s="146"/>
      <c r="Z6" s="147"/>
      <c r="AA6" s="47" t="s">
        <v>103</v>
      </c>
      <c r="AB6" s="47" t="s">
        <v>104</v>
      </c>
      <c r="AC6" s="47" t="s">
        <v>105</v>
      </c>
      <c r="AD6" s="47" t="s">
        <v>105</v>
      </c>
      <c r="AE6" s="47" t="s">
        <v>105</v>
      </c>
      <c r="AF6" s="47" t="s">
        <v>106</v>
      </c>
      <c r="AG6" s="53" t="s">
        <v>105</v>
      </c>
      <c r="AH6" s="47" t="s">
        <v>103</v>
      </c>
      <c r="AI6" s="47" t="s">
        <v>104</v>
      </c>
      <c r="AJ6" s="47" t="s">
        <v>105</v>
      </c>
      <c r="AK6" s="47" t="s">
        <v>105</v>
      </c>
      <c r="AL6" s="47" t="s">
        <v>105</v>
      </c>
      <c r="AM6" s="47" t="s">
        <v>106</v>
      </c>
      <c r="AN6" s="53" t="s">
        <v>105</v>
      </c>
      <c r="AO6" s="47" t="s">
        <v>103</v>
      </c>
      <c r="AP6" s="47" t="s">
        <v>104</v>
      </c>
      <c r="AQ6" s="47" t="s">
        <v>105</v>
      </c>
      <c r="AR6" s="47" t="s">
        <v>105</v>
      </c>
      <c r="AS6" s="47" t="s">
        <v>105</v>
      </c>
      <c r="AT6" s="47" t="s">
        <v>106</v>
      </c>
      <c r="AU6" s="53" t="s">
        <v>105</v>
      </c>
    </row>
    <row r="7" spans="1:47" x14ac:dyDescent="0.3">
      <c r="A7" s="32"/>
      <c r="B7" s="138"/>
      <c r="C7" s="139"/>
      <c r="D7" s="140"/>
      <c r="E7" s="141"/>
      <c r="F7" s="140"/>
      <c r="G7" s="141"/>
      <c r="H7" s="44"/>
      <c r="I7" s="44"/>
      <c r="J7" s="44"/>
      <c r="K7" s="44"/>
      <c r="L7" s="44"/>
      <c r="M7" s="44"/>
      <c r="N7" s="44"/>
      <c r="O7" s="78"/>
      <c r="P7" s="140"/>
      <c r="Q7" s="141"/>
      <c r="R7" s="44"/>
      <c r="S7" s="44"/>
      <c r="T7" s="44"/>
      <c r="U7" s="44"/>
      <c r="V7" s="44"/>
      <c r="W7" s="44"/>
      <c r="X7" s="78"/>
      <c r="Y7" s="140"/>
      <c r="Z7" s="141"/>
      <c r="AA7" s="77"/>
      <c r="AB7" s="44"/>
      <c r="AC7" s="44"/>
      <c r="AD7" s="44"/>
      <c r="AE7" s="44"/>
      <c r="AF7" s="44"/>
      <c r="AG7" s="78"/>
      <c r="AH7" s="83"/>
      <c r="AI7" s="84"/>
      <c r="AJ7" s="84"/>
      <c r="AK7" s="84"/>
      <c r="AL7" s="84"/>
      <c r="AM7" s="84"/>
      <c r="AN7" s="85"/>
      <c r="AO7" s="83"/>
      <c r="AP7" s="84"/>
      <c r="AQ7" s="84"/>
      <c r="AR7" s="84"/>
      <c r="AS7" s="84"/>
      <c r="AT7" s="84"/>
      <c r="AU7" s="85"/>
    </row>
    <row r="8" spans="1:47" x14ac:dyDescent="0.3">
      <c r="A8" s="32">
        <v>0</v>
      </c>
      <c r="B8" s="129">
        <v>41706.69</v>
      </c>
      <c r="C8" s="130"/>
      <c r="D8" s="129">
        <f t="shared" ref="D8:D35" si="0">B8*$O$2</f>
        <v>56133.034071000009</v>
      </c>
      <c r="E8" s="131">
        <f t="shared" ref="E8:E35" si="1">D8/40.3399</f>
        <v>1391.5015672076531</v>
      </c>
      <c r="F8" s="129">
        <f t="shared" ref="F8:F35" si="2">B8/12*$O$2</f>
        <v>4677.7528392500008</v>
      </c>
      <c r="G8" s="131">
        <f t="shared" ref="G8:G35" si="3">F8/40.3399</f>
        <v>115.9584639339711</v>
      </c>
      <c r="H8" s="45">
        <f>'L4'!$H$10</f>
        <v>1707.89</v>
      </c>
      <c r="I8" s="45">
        <f>GEW!$E$12+($F8-GEW!$E$12)*SUM(Fasering!$D$5)</f>
        <v>1821.9627753333334</v>
      </c>
      <c r="J8" s="45">
        <f>GEW!$E$12+($F8-GEW!$E$12)*SUM(Fasering!$D$5:$D$6)</f>
        <v>2560.3663993453033</v>
      </c>
      <c r="K8" s="45">
        <f>GEW!$E$12+($F8-GEW!$E$12)*SUM(Fasering!$D$5:$D$7)</f>
        <v>2984.034169365199</v>
      </c>
      <c r="L8" s="45">
        <f>GEW!$E$12+($F8-GEW!$E$12)*SUM(Fasering!$D$5:$D$8)</f>
        <v>3407.7019393850942</v>
      </c>
      <c r="M8" s="45">
        <f>GEW!$E$12+($F8-GEW!$E$12)*SUM(Fasering!$D$5:$D$9)</f>
        <v>3831.3697094049894</v>
      </c>
      <c r="N8" s="45">
        <f>GEW!$E$12+($F8-GEW!$E$12)*SUM(Fasering!$D$5:$D$10)</f>
        <v>4254.0850692301065</v>
      </c>
      <c r="O8" s="75">
        <f>GEW!$E$12+($F8-GEW!$E$12)*SUM(Fasering!$D$5:$D$11)</f>
        <v>4677.7528392500008</v>
      </c>
      <c r="P8" s="129">
        <f t="shared" ref="P8:P35" si="4">((B8&lt;19968.2)*913.03+(B8&gt;19968.2)*(B8&lt;20424.71)*(20424.71-B8+456.51)+(B8&gt;20424.71)*(B8&lt;22659.62)*456.51+(B8&gt;22659.62)*(B8&lt;23116.13)*(23116.13-B8))/12*$O$2</f>
        <v>0</v>
      </c>
      <c r="Q8" s="131">
        <f t="shared" ref="Q8:Q35" si="5">P8/40.3399</f>
        <v>0</v>
      </c>
      <c r="R8" s="45">
        <f>$P8*SUM(Fasering!$D$5)</f>
        <v>0</v>
      </c>
      <c r="S8" s="45">
        <f>$P8*SUM(Fasering!$D$5:$D$6)</f>
        <v>0</v>
      </c>
      <c r="T8" s="45">
        <f>$P8*SUM(Fasering!$D$5:$D$7)</f>
        <v>0</v>
      </c>
      <c r="U8" s="45">
        <f>$P8*SUM(Fasering!$D$5:$D$8)</f>
        <v>0</v>
      </c>
      <c r="V8" s="45">
        <f>$P8*SUM(Fasering!$D$5:$D$9)</f>
        <v>0</v>
      </c>
      <c r="W8" s="45">
        <f>$P8*SUM(Fasering!$D$5:$D$10)</f>
        <v>0</v>
      </c>
      <c r="X8" s="75">
        <f>$P8*SUM(Fasering!$D$5:$D$11)</f>
        <v>0</v>
      </c>
      <c r="Y8" s="129">
        <f t="shared" ref="Y8:Y35" si="6">((B8&lt;19968.2)*456.51+(B8&gt;19968.2)*(B8&lt;20196.46)*(20196.46-B8+228.26)+(B8&gt;20196.46)*(B8&lt;22659.62)*228.26+(B8&gt;22659.62)*(B8&lt;22887.88)*(22887.88-B8))/12*$O$2</f>
        <v>0</v>
      </c>
      <c r="Z8" s="131">
        <f t="shared" ref="Z8:Z35" si="7">Y8/40.3399</f>
        <v>0</v>
      </c>
      <c r="AA8" s="74">
        <f>$Y8*SUM(Fasering!$D$5)</f>
        <v>0</v>
      </c>
      <c r="AB8" s="45">
        <f>$Y8*SUM(Fasering!$D$5:$D$6)</f>
        <v>0</v>
      </c>
      <c r="AC8" s="45">
        <f>$Y8*SUM(Fasering!$D$5:$D$7)</f>
        <v>0</v>
      </c>
      <c r="AD8" s="45">
        <f>$Y8*SUM(Fasering!$D$5:$D$8)</f>
        <v>0</v>
      </c>
      <c r="AE8" s="45">
        <f>$Y8*SUM(Fasering!$D$5:$D$9)</f>
        <v>0</v>
      </c>
      <c r="AF8" s="45">
        <f>$Y8*SUM(Fasering!$D$5:$D$10)</f>
        <v>0</v>
      </c>
      <c r="AG8" s="75">
        <f>$Y8*SUM(Fasering!$D$5:$D$11)</f>
        <v>0</v>
      </c>
      <c r="AH8" s="5">
        <f>($AK$2+(I8+R8)*12*7.57%)*SUM(Fasering!$D$5)</f>
        <v>0</v>
      </c>
      <c r="AI8" s="9">
        <f>($AK$2+(J8+S8)*12*7.57%)*SUM(Fasering!$D$5:$D$6)</f>
        <v>636.37614225646655</v>
      </c>
      <c r="AJ8" s="9">
        <f>($AK$2+(K8+T8)*12*7.57%)*SUM(Fasering!$D$5:$D$7)</f>
        <v>1158.1106917799618</v>
      </c>
      <c r="AK8" s="9">
        <f>($AK$2+(L8+U8)*12*7.57%)*SUM(Fasering!$D$5:$D$8)</f>
        <v>1794.03619410845</v>
      </c>
      <c r="AL8" s="9">
        <f>($AK$2+(M8+V8)*12*7.57%)*SUM(Fasering!$D$5:$D$9)</f>
        <v>2544.1526492419316</v>
      </c>
      <c r="AM8" s="9">
        <f>($AK$2+(N8+W8)*12*7.57%)*SUM(Fasering!$D$5:$D$10)</f>
        <v>3406.3890210536642</v>
      </c>
      <c r="AN8" s="86">
        <f>($AK$2+(O8+X8)*12*7.57%)*SUM(Fasering!$D$5:$D$11)</f>
        <v>4384.6306791747002</v>
      </c>
      <c r="AO8" s="5">
        <f>($AK$2+(I8+AA8)*12*7.57%)*SUM(Fasering!$D$5)</f>
        <v>0</v>
      </c>
      <c r="AP8" s="9">
        <f>($AK$2+(J8+AB8)*12*7.57%)*SUM(Fasering!$D$5:$D$6)</f>
        <v>636.37614225646655</v>
      </c>
      <c r="AQ8" s="9">
        <f>($AK$2+(K8+AC8)*12*7.57%)*SUM(Fasering!$D$5:$D$7)</f>
        <v>1158.1106917799618</v>
      </c>
      <c r="AR8" s="9">
        <f>($AK$2+(L8+AD8)*12*7.57%)*SUM(Fasering!$D$5:$D$8)</f>
        <v>1794.03619410845</v>
      </c>
      <c r="AS8" s="9">
        <f>($AK$2+(M8+AE8)*12*7.57%)*SUM(Fasering!$D$5:$D$9)</f>
        <v>2544.1526492419316</v>
      </c>
      <c r="AT8" s="9">
        <f>($AK$2+(N8+AF8)*12*7.57%)*SUM(Fasering!$D$5:$D$10)</f>
        <v>3406.3890210536642</v>
      </c>
      <c r="AU8" s="86">
        <f>($AK$2+(O8+AG8)*12*7.57%)*SUM(Fasering!$D$5:$D$11)</f>
        <v>4384.6306791747002</v>
      </c>
    </row>
    <row r="9" spans="1:47" x14ac:dyDescent="0.3">
      <c r="A9" s="32">
        <f t="shared" ref="A9:A35" si="8">+A8+1</f>
        <v>1</v>
      </c>
      <c r="B9" s="129">
        <v>41706.69</v>
      </c>
      <c r="C9" s="130"/>
      <c r="D9" s="129">
        <f t="shared" si="0"/>
        <v>56133.034071000009</v>
      </c>
      <c r="E9" s="131">
        <f t="shared" si="1"/>
        <v>1391.5015672076531</v>
      </c>
      <c r="F9" s="129">
        <f t="shared" si="2"/>
        <v>4677.7528392500008</v>
      </c>
      <c r="G9" s="131">
        <f t="shared" si="3"/>
        <v>115.9584639339711</v>
      </c>
      <c r="H9" s="45">
        <f>'L4'!$H$10</f>
        <v>1707.89</v>
      </c>
      <c r="I9" s="45">
        <f>GEW!$E$12+($F9-GEW!$E$12)*SUM(Fasering!$D$5)</f>
        <v>1821.9627753333334</v>
      </c>
      <c r="J9" s="45">
        <f>GEW!$E$12+($F9-GEW!$E$12)*SUM(Fasering!$D$5:$D$6)</f>
        <v>2560.3663993453033</v>
      </c>
      <c r="K9" s="45">
        <f>GEW!$E$12+($F9-GEW!$E$12)*SUM(Fasering!$D$5:$D$7)</f>
        <v>2984.034169365199</v>
      </c>
      <c r="L9" s="45">
        <f>GEW!$E$12+($F9-GEW!$E$12)*SUM(Fasering!$D$5:$D$8)</f>
        <v>3407.7019393850942</v>
      </c>
      <c r="M9" s="45">
        <f>GEW!$E$12+($F9-GEW!$E$12)*SUM(Fasering!$D$5:$D$9)</f>
        <v>3831.3697094049894</v>
      </c>
      <c r="N9" s="45">
        <f>GEW!$E$12+($F9-GEW!$E$12)*SUM(Fasering!$D$5:$D$10)</f>
        <v>4254.0850692301065</v>
      </c>
      <c r="O9" s="75">
        <f>GEW!$E$12+($F9-GEW!$E$12)*SUM(Fasering!$D$5:$D$11)</f>
        <v>4677.7528392500008</v>
      </c>
      <c r="P9" s="129">
        <f t="shared" si="4"/>
        <v>0</v>
      </c>
      <c r="Q9" s="131">
        <f t="shared" si="5"/>
        <v>0</v>
      </c>
      <c r="R9" s="45">
        <f>$P9*SUM(Fasering!$D$5)</f>
        <v>0</v>
      </c>
      <c r="S9" s="45">
        <f>$P9*SUM(Fasering!$D$5:$D$6)</f>
        <v>0</v>
      </c>
      <c r="T9" s="45">
        <f>$P9*SUM(Fasering!$D$5:$D$7)</f>
        <v>0</v>
      </c>
      <c r="U9" s="45">
        <f>$P9*SUM(Fasering!$D$5:$D$8)</f>
        <v>0</v>
      </c>
      <c r="V9" s="45">
        <f>$P9*SUM(Fasering!$D$5:$D$9)</f>
        <v>0</v>
      </c>
      <c r="W9" s="45">
        <f>$P9*SUM(Fasering!$D$5:$D$10)</f>
        <v>0</v>
      </c>
      <c r="X9" s="75">
        <f>$P9*SUM(Fasering!$D$5:$D$11)</f>
        <v>0</v>
      </c>
      <c r="Y9" s="129">
        <f t="shared" si="6"/>
        <v>0</v>
      </c>
      <c r="Z9" s="131">
        <f t="shared" si="7"/>
        <v>0</v>
      </c>
      <c r="AA9" s="74">
        <f>$Y9*SUM(Fasering!$D$5)</f>
        <v>0</v>
      </c>
      <c r="AB9" s="45">
        <f>$Y9*SUM(Fasering!$D$5:$D$6)</f>
        <v>0</v>
      </c>
      <c r="AC9" s="45">
        <f>$Y9*SUM(Fasering!$D$5:$D$7)</f>
        <v>0</v>
      </c>
      <c r="AD9" s="45">
        <f>$Y9*SUM(Fasering!$D$5:$D$8)</f>
        <v>0</v>
      </c>
      <c r="AE9" s="45">
        <f>$Y9*SUM(Fasering!$D$5:$D$9)</f>
        <v>0</v>
      </c>
      <c r="AF9" s="45">
        <f>$Y9*SUM(Fasering!$D$5:$D$10)</f>
        <v>0</v>
      </c>
      <c r="AG9" s="75">
        <f>$Y9*SUM(Fasering!$D$5:$D$11)</f>
        <v>0</v>
      </c>
      <c r="AH9" s="5">
        <f>($AK$2+(I9+R9)*12*7.57%)*SUM(Fasering!$D$5)</f>
        <v>0</v>
      </c>
      <c r="AI9" s="9">
        <f>($AK$2+(J9+S9)*12*7.57%)*SUM(Fasering!$D$5:$D$6)</f>
        <v>636.37614225646655</v>
      </c>
      <c r="AJ9" s="9">
        <f>($AK$2+(K9+T9)*12*7.57%)*SUM(Fasering!$D$5:$D$7)</f>
        <v>1158.1106917799618</v>
      </c>
      <c r="AK9" s="9">
        <f>($AK$2+(L9+U9)*12*7.57%)*SUM(Fasering!$D$5:$D$8)</f>
        <v>1794.03619410845</v>
      </c>
      <c r="AL9" s="9">
        <f>($AK$2+(M9+V9)*12*7.57%)*SUM(Fasering!$D$5:$D$9)</f>
        <v>2544.1526492419316</v>
      </c>
      <c r="AM9" s="9">
        <f>($AK$2+(N9+W9)*12*7.57%)*SUM(Fasering!$D$5:$D$10)</f>
        <v>3406.3890210536642</v>
      </c>
      <c r="AN9" s="86">
        <f>($AK$2+(O9+X9)*12*7.57%)*SUM(Fasering!$D$5:$D$11)</f>
        <v>4384.6306791747002</v>
      </c>
      <c r="AO9" s="5">
        <f>($AK$2+(I9+AA9)*12*7.57%)*SUM(Fasering!$D$5)</f>
        <v>0</v>
      </c>
      <c r="AP9" s="9">
        <f>($AK$2+(J9+AB9)*12*7.57%)*SUM(Fasering!$D$5:$D$6)</f>
        <v>636.37614225646655</v>
      </c>
      <c r="AQ9" s="9">
        <f>($AK$2+(K9+AC9)*12*7.57%)*SUM(Fasering!$D$5:$D$7)</f>
        <v>1158.1106917799618</v>
      </c>
      <c r="AR9" s="9">
        <f>($AK$2+(L9+AD9)*12*7.57%)*SUM(Fasering!$D$5:$D$8)</f>
        <v>1794.03619410845</v>
      </c>
      <c r="AS9" s="9">
        <f>($AK$2+(M9+AE9)*12*7.57%)*SUM(Fasering!$D$5:$D$9)</f>
        <v>2544.1526492419316</v>
      </c>
      <c r="AT9" s="9">
        <f>($AK$2+(N9+AF9)*12*7.57%)*SUM(Fasering!$D$5:$D$10)</f>
        <v>3406.3890210536642</v>
      </c>
      <c r="AU9" s="86">
        <f>($AK$2+(O9+AG9)*12*7.57%)*SUM(Fasering!$D$5:$D$11)</f>
        <v>4384.6306791747002</v>
      </c>
    </row>
    <row r="10" spans="1:47" x14ac:dyDescent="0.3">
      <c r="A10" s="32">
        <f t="shared" si="8"/>
        <v>2</v>
      </c>
      <c r="B10" s="129">
        <v>43337.599999999999</v>
      </c>
      <c r="C10" s="130"/>
      <c r="D10" s="129">
        <f t="shared" si="0"/>
        <v>58328.075840000005</v>
      </c>
      <c r="E10" s="131">
        <f t="shared" si="1"/>
        <v>1445.9152313218428</v>
      </c>
      <c r="F10" s="129">
        <f t="shared" si="2"/>
        <v>4860.6729866666674</v>
      </c>
      <c r="G10" s="131">
        <f t="shared" si="3"/>
        <v>120.4929359434869</v>
      </c>
      <c r="H10" s="45">
        <f>'L4'!$H$10</f>
        <v>1707.89</v>
      </c>
      <c r="I10" s="45">
        <f>GEW!$E$12+($F10-GEW!$E$12)*SUM(Fasering!$D$5)</f>
        <v>1821.9627753333334</v>
      </c>
      <c r="J10" s="45">
        <f>GEW!$E$12+($F10-GEW!$E$12)*SUM(Fasering!$D$5:$D$6)</f>
        <v>2607.6629080991806</v>
      </c>
      <c r="K10" s="45">
        <f>GEW!$E$12+($F10-GEW!$E$12)*SUM(Fasering!$D$5:$D$7)</f>
        <v>3058.4676066793791</v>
      </c>
      <c r="L10" s="45">
        <f>GEW!$E$12+($F10-GEW!$E$12)*SUM(Fasering!$D$5:$D$8)</f>
        <v>3509.2723052595775</v>
      </c>
      <c r="M10" s="45">
        <f>GEW!$E$12+($F10-GEW!$E$12)*SUM(Fasering!$D$5:$D$9)</f>
        <v>3960.0770038397754</v>
      </c>
      <c r="N10" s="45">
        <f>GEW!$E$12+($F10-GEW!$E$12)*SUM(Fasering!$D$5:$D$10)</f>
        <v>4409.868288086469</v>
      </c>
      <c r="O10" s="75">
        <f>GEW!$E$12+($F10-GEW!$E$12)*SUM(Fasering!$D$5:$D$11)</f>
        <v>4860.6729866666674</v>
      </c>
      <c r="P10" s="129">
        <f t="shared" si="4"/>
        <v>0</v>
      </c>
      <c r="Q10" s="131">
        <f t="shared" si="5"/>
        <v>0</v>
      </c>
      <c r="R10" s="45">
        <f>$P10*SUM(Fasering!$D$5)</f>
        <v>0</v>
      </c>
      <c r="S10" s="45">
        <f>$P10*SUM(Fasering!$D$5:$D$6)</f>
        <v>0</v>
      </c>
      <c r="T10" s="45">
        <f>$P10*SUM(Fasering!$D$5:$D$7)</f>
        <v>0</v>
      </c>
      <c r="U10" s="45">
        <f>$P10*SUM(Fasering!$D$5:$D$8)</f>
        <v>0</v>
      </c>
      <c r="V10" s="45">
        <f>$P10*SUM(Fasering!$D$5:$D$9)</f>
        <v>0</v>
      </c>
      <c r="W10" s="45">
        <f>$P10*SUM(Fasering!$D$5:$D$10)</f>
        <v>0</v>
      </c>
      <c r="X10" s="75">
        <f>$P10*SUM(Fasering!$D$5:$D$11)</f>
        <v>0</v>
      </c>
      <c r="Y10" s="129">
        <f t="shared" si="6"/>
        <v>0</v>
      </c>
      <c r="Z10" s="131">
        <f t="shared" si="7"/>
        <v>0</v>
      </c>
      <c r="AA10" s="74">
        <f>$Y10*SUM(Fasering!$D$5)</f>
        <v>0</v>
      </c>
      <c r="AB10" s="45">
        <f>$Y10*SUM(Fasering!$D$5:$D$6)</f>
        <v>0</v>
      </c>
      <c r="AC10" s="45">
        <f>$Y10*SUM(Fasering!$D$5:$D$7)</f>
        <v>0</v>
      </c>
      <c r="AD10" s="45">
        <f>$Y10*SUM(Fasering!$D$5:$D$8)</f>
        <v>0</v>
      </c>
      <c r="AE10" s="45">
        <f>$Y10*SUM(Fasering!$D$5:$D$9)</f>
        <v>0</v>
      </c>
      <c r="AF10" s="45">
        <f>$Y10*SUM(Fasering!$D$5:$D$10)</f>
        <v>0</v>
      </c>
      <c r="AG10" s="75">
        <f>$Y10*SUM(Fasering!$D$5:$D$11)</f>
        <v>0</v>
      </c>
      <c r="AH10" s="5">
        <f>($AK$2+(I10+R10)*12*7.57%)*SUM(Fasering!$D$5)</f>
        <v>0</v>
      </c>
      <c r="AI10" s="9">
        <f>($AK$2+(J10+S10)*12*7.57%)*SUM(Fasering!$D$5:$D$6)</f>
        <v>647.4851111524124</v>
      </c>
      <c r="AJ10" s="9">
        <f>($AK$2+(K10+T10)*12*7.57%)*SUM(Fasering!$D$5:$D$7)</f>
        <v>1185.6245650727644</v>
      </c>
      <c r="AK10" s="9">
        <f>($AK$2+(L10+U10)*12*7.57%)*SUM(Fasering!$D$5:$D$8)</f>
        <v>1845.2691739814777</v>
      </c>
      <c r="AL10" s="9">
        <f>($AK$2+(M10+V10)*12*7.57%)*SUM(Fasering!$D$5:$D$9)</f>
        <v>2626.4189378785509</v>
      </c>
      <c r="AM10" s="9">
        <f>($AK$2+(N10+W10)*12*7.57%)*SUM(Fasering!$D$5:$D$10)</f>
        <v>3526.9084122502882</v>
      </c>
      <c r="AN10" s="86">
        <f>($AK$2+(O10+X10)*12*7.57%)*SUM(Fasering!$D$5:$D$11)</f>
        <v>4550.795341088</v>
      </c>
      <c r="AO10" s="5">
        <f>($AK$2+(I10+AA10)*12*7.57%)*SUM(Fasering!$D$5)</f>
        <v>0</v>
      </c>
      <c r="AP10" s="9">
        <f>($AK$2+(J10+AB10)*12*7.57%)*SUM(Fasering!$D$5:$D$6)</f>
        <v>647.4851111524124</v>
      </c>
      <c r="AQ10" s="9">
        <f>($AK$2+(K10+AC10)*12*7.57%)*SUM(Fasering!$D$5:$D$7)</f>
        <v>1185.6245650727644</v>
      </c>
      <c r="AR10" s="9">
        <f>($AK$2+(L10+AD10)*12*7.57%)*SUM(Fasering!$D$5:$D$8)</f>
        <v>1845.2691739814777</v>
      </c>
      <c r="AS10" s="9">
        <f>($AK$2+(M10+AE10)*12*7.57%)*SUM(Fasering!$D$5:$D$9)</f>
        <v>2626.4189378785509</v>
      </c>
      <c r="AT10" s="9">
        <f>($AK$2+(N10+AF10)*12*7.57%)*SUM(Fasering!$D$5:$D$10)</f>
        <v>3526.9084122502882</v>
      </c>
      <c r="AU10" s="86">
        <f>($AK$2+(O10+AG10)*12*7.57%)*SUM(Fasering!$D$5:$D$11)</f>
        <v>4550.795341088</v>
      </c>
    </row>
    <row r="11" spans="1:47" x14ac:dyDescent="0.3">
      <c r="A11" s="32">
        <f t="shared" si="8"/>
        <v>3</v>
      </c>
      <c r="B11" s="129">
        <v>43337.599999999999</v>
      </c>
      <c r="C11" s="130"/>
      <c r="D11" s="129">
        <f t="shared" si="0"/>
        <v>58328.075840000005</v>
      </c>
      <c r="E11" s="131">
        <f t="shared" si="1"/>
        <v>1445.9152313218428</v>
      </c>
      <c r="F11" s="129">
        <f t="shared" si="2"/>
        <v>4860.6729866666674</v>
      </c>
      <c r="G11" s="131">
        <f t="shared" si="3"/>
        <v>120.4929359434869</v>
      </c>
      <c r="H11" s="45">
        <f>'L4'!$H$10</f>
        <v>1707.89</v>
      </c>
      <c r="I11" s="45">
        <f>GEW!$E$12+($F11-GEW!$E$12)*SUM(Fasering!$D$5)</f>
        <v>1821.9627753333334</v>
      </c>
      <c r="J11" s="45">
        <f>GEW!$E$12+($F11-GEW!$E$12)*SUM(Fasering!$D$5:$D$6)</f>
        <v>2607.6629080991806</v>
      </c>
      <c r="K11" s="45">
        <f>GEW!$E$12+($F11-GEW!$E$12)*SUM(Fasering!$D$5:$D$7)</f>
        <v>3058.4676066793791</v>
      </c>
      <c r="L11" s="45">
        <f>GEW!$E$12+($F11-GEW!$E$12)*SUM(Fasering!$D$5:$D$8)</f>
        <v>3509.2723052595775</v>
      </c>
      <c r="M11" s="45">
        <f>GEW!$E$12+($F11-GEW!$E$12)*SUM(Fasering!$D$5:$D$9)</f>
        <v>3960.0770038397754</v>
      </c>
      <c r="N11" s="45">
        <f>GEW!$E$12+($F11-GEW!$E$12)*SUM(Fasering!$D$5:$D$10)</f>
        <v>4409.868288086469</v>
      </c>
      <c r="O11" s="75">
        <f>GEW!$E$12+($F11-GEW!$E$12)*SUM(Fasering!$D$5:$D$11)</f>
        <v>4860.6729866666674</v>
      </c>
      <c r="P11" s="129">
        <f t="shared" si="4"/>
        <v>0</v>
      </c>
      <c r="Q11" s="131">
        <f t="shared" si="5"/>
        <v>0</v>
      </c>
      <c r="R11" s="45">
        <f>$P11*SUM(Fasering!$D$5)</f>
        <v>0</v>
      </c>
      <c r="S11" s="45">
        <f>$P11*SUM(Fasering!$D$5:$D$6)</f>
        <v>0</v>
      </c>
      <c r="T11" s="45">
        <f>$P11*SUM(Fasering!$D$5:$D$7)</f>
        <v>0</v>
      </c>
      <c r="U11" s="45">
        <f>$P11*SUM(Fasering!$D$5:$D$8)</f>
        <v>0</v>
      </c>
      <c r="V11" s="45">
        <f>$P11*SUM(Fasering!$D$5:$D$9)</f>
        <v>0</v>
      </c>
      <c r="W11" s="45">
        <f>$P11*SUM(Fasering!$D$5:$D$10)</f>
        <v>0</v>
      </c>
      <c r="X11" s="75">
        <f>$P11*SUM(Fasering!$D$5:$D$11)</f>
        <v>0</v>
      </c>
      <c r="Y11" s="129">
        <f t="shared" si="6"/>
        <v>0</v>
      </c>
      <c r="Z11" s="131">
        <f t="shared" si="7"/>
        <v>0</v>
      </c>
      <c r="AA11" s="74">
        <f>$Y11*SUM(Fasering!$D$5)</f>
        <v>0</v>
      </c>
      <c r="AB11" s="45">
        <f>$Y11*SUM(Fasering!$D$5:$D$6)</f>
        <v>0</v>
      </c>
      <c r="AC11" s="45">
        <f>$Y11*SUM(Fasering!$D$5:$D$7)</f>
        <v>0</v>
      </c>
      <c r="AD11" s="45">
        <f>$Y11*SUM(Fasering!$D$5:$D$8)</f>
        <v>0</v>
      </c>
      <c r="AE11" s="45">
        <f>$Y11*SUM(Fasering!$D$5:$D$9)</f>
        <v>0</v>
      </c>
      <c r="AF11" s="45">
        <f>$Y11*SUM(Fasering!$D$5:$D$10)</f>
        <v>0</v>
      </c>
      <c r="AG11" s="75">
        <f>$Y11*SUM(Fasering!$D$5:$D$11)</f>
        <v>0</v>
      </c>
      <c r="AH11" s="5">
        <f>($AK$2+(I11+R11)*12*7.57%)*SUM(Fasering!$D$5)</f>
        <v>0</v>
      </c>
      <c r="AI11" s="9">
        <f>($AK$2+(J11+S11)*12*7.57%)*SUM(Fasering!$D$5:$D$6)</f>
        <v>647.4851111524124</v>
      </c>
      <c r="AJ11" s="9">
        <f>($AK$2+(K11+T11)*12*7.57%)*SUM(Fasering!$D$5:$D$7)</f>
        <v>1185.6245650727644</v>
      </c>
      <c r="AK11" s="9">
        <f>($AK$2+(L11+U11)*12*7.57%)*SUM(Fasering!$D$5:$D$8)</f>
        <v>1845.2691739814777</v>
      </c>
      <c r="AL11" s="9">
        <f>($AK$2+(M11+V11)*12*7.57%)*SUM(Fasering!$D$5:$D$9)</f>
        <v>2626.4189378785509</v>
      </c>
      <c r="AM11" s="9">
        <f>($AK$2+(N11+W11)*12*7.57%)*SUM(Fasering!$D$5:$D$10)</f>
        <v>3526.9084122502882</v>
      </c>
      <c r="AN11" s="86">
        <f>($AK$2+(O11+X11)*12*7.57%)*SUM(Fasering!$D$5:$D$11)</f>
        <v>4550.795341088</v>
      </c>
      <c r="AO11" s="5">
        <f>($AK$2+(I11+AA11)*12*7.57%)*SUM(Fasering!$D$5)</f>
        <v>0</v>
      </c>
      <c r="AP11" s="9">
        <f>($AK$2+(J11+AB11)*12*7.57%)*SUM(Fasering!$D$5:$D$6)</f>
        <v>647.4851111524124</v>
      </c>
      <c r="AQ11" s="9">
        <f>($AK$2+(K11+AC11)*12*7.57%)*SUM(Fasering!$D$5:$D$7)</f>
        <v>1185.6245650727644</v>
      </c>
      <c r="AR11" s="9">
        <f>($AK$2+(L11+AD11)*12*7.57%)*SUM(Fasering!$D$5:$D$8)</f>
        <v>1845.2691739814777</v>
      </c>
      <c r="AS11" s="9">
        <f>($AK$2+(M11+AE11)*12*7.57%)*SUM(Fasering!$D$5:$D$9)</f>
        <v>2626.4189378785509</v>
      </c>
      <c r="AT11" s="9">
        <f>($AK$2+(N11+AF11)*12*7.57%)*SUM(Fasering!$D$5:$D$10)</f>
        <v>3526.9084122502882</v>
      </c>
      <c r="AU11" s="86">
        <f>($AK$2+(O11+AG11)*12*7.57%)*SUM(Fasering!$D$5:$D$11)</f>
        <v>4550.795341088</v>
      </c>
    </row>
    <row r="12" spans="1:47" x14ac:dyDescent="0.3">
      <c r="A12" s="32">
        <f t="shared" si="8"/>
        <v>4</v>
      </c>
      <c r="B12" s="129">
        <v>44968.51</v>
      </c>
      <c r="C12" s="130"/>
      <c r="D12" s="129">
        <f t="shared" si="0"/>
        <v>60523.117609000008</v>
      </c>
      <c r="E12" s="131">
        <f t="shared" si="1"/>
        <v>1500.3288954360326</v>
      </c>
      <c r="F12" s="129">
        <f t="shared" si="2"/>
        <v>5043.593134083334</v>
      </c>
      <c r="G12" s="131">
        <f t="shared" si="3"/>
        <v>125.02740795300271</v>
      </c>
      <c r="H12" s="45">
        <f>'L4'!$H$10</f>
        <v>1707.89</v>
      </c>
      <c r="I12" s="45">
        <f>GEW!$E$12+($F12-GEW!$E$12)*SUM(Fasering!$D$5)</f>
        <v>1821.9627753333334</v>
      </c>
      <c r="J12" s="45">
        <f>GEW!$E$12+($F12-GEW!$E$12)*SUM(Fasering!$D$5:$D$6)</f>
        <v>2654.959416853058</v>
      </c>
      <c r="K12" s="45">
        <f>GEW!$E$12+($F12-GEW!$E$12)*SUM(Fasering!$D$5:$D$7)</f>
        <v>3132.9010439935591</v>
      </c>
      <c r="L12" s="45">
        <f>GEW!$E$12+($F12-GEW!$E$12)*SUM(Fasering!$D$5:$D$8)</f>
        <v>3610.8426711340608</v>
      </c>
      <c r="M12" s="45">
        <f>GEW!$E$12+($F12-GEW!$E$12)*SUM(Fasering!$D$5:$D$9)</f>
        <v>4088.7842982745615</v>
      </c>
      <c r="N12" s="45">
        <f>GEW!$E$12+($F12-GEW!$E$12)*SUM(Fasering!$D$5:$D$10)</f>
        <v>4565.6515069428333</v>
      </c>
      <c r="O12" s="75">
        <f>GEW!$E$12+($F12-GEW!$E$12)*SUM(Fasering!$D$5:$D$11)</f>
        <v>5043.593134083334</v>
      </c>
      <c r="P12" s="129">
        <f t="shared" si="4"/>
        <v>0</v>
      </c>
      <c r="Q12" s="131">
        <f t="shared" si="5"/>
        <v>0</v>
      </c>
      <c r="R12" s="45">
        <f>$P12*SUM(Fasering!$D$5)</f>
        <v>0</v>
      </c>
      <c r="S12" s="45">
        <f>$P12*SUM(Fasering!$D$5:$D$6)</f>
        <v>0</v>
      </c>
      <c r="T12" s="45">
        <f>$P12*SUM(Fasering!$D$5:$D$7)</f>
        <v>0</v>
      </c>
      <c r="U12" s="45">
        <f>$P12*SUM(Fasering!$D$5:$D$8)</f>
        <v>0</v>
      </c>
      <c r="V12" s="45">
        <f>$P12*SUM(Fasering!$D$5:$D$9)</f>
        <v>0</v>
      </c>
      <c r="W12" s="45">
        <f>$P12*SUM(Fasering!$D$5:$D$10)</f>
        <v>0</v>
      </c>
      <c r="X12" s="75">
        <f>$P12*SUM(Fasering!$D$5:$D$11)</f>
        <v>0</v>
      </c>
      <c r="Y12" s="129">
        <f t="shared" si="6"/>
        <v>0</v>
      </c>
      <c r="Z12" s="131">
        <f t="shared" si="7"/>
        <v>0</v>
      </c>
      <c r="AA12" s="74">
        <f>$Y12*SUM(Fasering!$D$5)</f>
        <v>0</v>
      </c>
      <c r="AB12" s="45">
        <f>$Y12*SUM(Fasering!$D$5:$D$6)</f>
        <v>0</v>
      </c>
      <c r="AC12" s="45">
        <f>$Y12*SUM(Fasering!$D$5:$D$7)</f>
        <v>0</v>
      </c>
      <c r="AD12" s="45">
        <f>$Y12*SUM(Fasering!$D$5:$D$8)</f>
        <v>0</v>
      </c>
      <c r="AE12" s="45">
        <f>$Y12*SUM(Fasering!$D$5:$D$9)</f>
        <v>0</v>
      </c>
      <c r="AF12" s="45">
        <f>$Y12*SUM(Fasering!$D$5:$D$10)</f>
        <v>0</v>
      </c>
      <c r="AG12" s="75">
        <f>$Y12*SUM(Fasering!$D$5:$D$11)</f>
        <v>0</v>
      </c>
      <c r="AH12" s="5">
        <f>($AK$2+(I12+R12)*12*7.57%)*SUM(Fasering!$D$5)</f>
        <v>0</v>
      </c>
      <c r="AI12" s="9">
        <f>($AK$2+(J12+S12)*12*7.57%)*SUM(Fasering!$D$5:$D$6)</f>
        <v>658.59408004835848</v>
      </c>
      <c r="AJ12" s="9">
        <f>($AK$2+(K12+T12)*12*7.57%)*SUM(Fasering!$D$5:$D$7)</f>
        <v>1213.1384383655673</v>
      </c>
      <c r="AK12" s="9">
        <f>($AK$2+(L12+U12)*12*7.57%)*SUM(Fasering!$D$5:$D$8)</f>
        <v>1896.502153854505</v>
      </c>
      <c r="AL12" s="9">
        <f>($AK$2+(M12+V12)*12*7.57%)*SUM(Fasering!$D$5:$D$9)</f>
        <v>2708.6852265151711</v>
      </c>
      <c r="AM12" s="9">
        <f>($AK$2+(N12+W12)*12*7.57%)*SUM(Fasering!$D$5:$D$10)</f>
        <v>3647.4278034469139</v>
      </c>
      <c r="AN12" s="86">
        <f>($AK$2+(O12+X12)*12*7.57%)*SUM(Fasering!$D$5:$D$11)</f>
        <v>4716.9600030013007</v>
      </c>
      <c r="AO12" s="5">
        <f>($AK$2+(I12+AA12)*12*7.57%)*SUM(Fasering!$D$5)</f>
        <v>0</v>
      </c>
      <c r="AP12" s="9">
        <f>($AK$2+(J12+AB12)*12*7.57%)*SUM(Fasering!$D$5:$D$6)</f>
        <v>658.59408004835848</v>
      </c>
      <c r="AQ12" s="9">
        <f>($AK$2+(K12+AC12)*12*7.57%)*SUM(Fasering!$D$5:$D$7)</f>
        <v>1213.1384383655673</v>
      </c>
      <c r="AR12" s="9">
        <f>($AK$2+(L12+AD12)*12*7.57%)*SUM(Fasering!$D$5:$D$8)</f>
        <v>1896.502153854505</v>
      </c>
      <c r="AS12" s="9">
        <f>($AK$2+(M12+AE12)*12*7.57%)*SUM(Fasering!$D$5:$D$9)</f>
        <v>2708.6852265151711</v>
      </c>
      <c r="AT12" s="9">
        <f>($AK$2+(N12+AF12)*12*7.57%)*SUM(Fasering!$D$5:$D$10)</f>
        <v>3647.4278034469139</v>
      </c>
      <c r="AU12" s="86">
        <f>($AK$2+(O12+AG12)*12*7.57%)*SUM(Fasering!$D$5:$D$11)</f>
        <v>4716.9600030013007</v>
      </c>
    </row>
    <row r="13" spans="1:47" x14ac:dyDescent="0.3">
      <c r="A13" s="32">
        <f t="shared" si="8"/>
        <v>5</v>
      </c>
      <c r="B13" s="129">
        <v>44968.51</v>
      </c>
      <c r="C13" s="130"/>
      <c r="D13" s="129">
        <f t="shared" si="0"/>
        <v>60523.117609000008</v>
      </c>
      <c r="E13" s="131">
        <f t="shared" si="1"/>
        <v>1500.3288954360326</v>
      </c>
      <c r="F13" s="129">
        <f t="shared" si="2"/>
        <v>5043.593134083334</v>
      </c>
      <c r="G13" s="131">
        <f t="shared" si="3"/>
        <v>125.02740795300271</v>
      </c>
      <c r="H13" s="45">
        <f>'L4'!$H$10</f>
        <v>1707.89</v>
      </c>
      <c r="I13" s="45">
        <f>GEW!$E$12+($F13-GEW!$E$12)*SUM(Fasering!$D$5)</f>
        <v>1821.9627753333334</v>
      </c>
      <c r="J13" s="45">
        <f>GEW!$E$12+($F13-GEW!$E$12)*SUM(Fasering!$D$5:$D$6)</f>
        <v>2654.959416853058</v>
      </c>
      <c r="K13" s="45">
        <f>GEW!$E$12+($F13-GEW!$E$12)*SUM(Fasering!$D$5:$D$7)</f>
        <v>3132.9010439935591</v>
      </c>
      <c r="L13" s="45">
        <f>GEW!$E$12+($F13-GEW!$E$12)*SUM(Fasering!$D$5:$D$8)</f>
        <v>3610.8426711340608</v>
      </c>
      <c r="M13" s="45">
        <f>GEW!$E$12+($F13-GEW!$E$12)*SUM(Fasering!$D$5:$D$9)</f>
        <v>4088.7842982745615</v>
      </c>
      <c r="N13" s="45">
        <f>GEW!$E$12+($F13-GEW!$E$12)*SUM(Fasering!$D$5:$D$10)</f>
        <v>4565.6515069428333</v>
      </c>
      <c r="O13" s="75">
        <f>GEW!$E$12+($F13-GEW!$E$12)*SUM(Fasering!$D$5:$D$11)</f>
        <v>5043.593134083334</v>
      </c>
      <c r="P13" s="129">
        <f t="shared" si="4"/>
        <v>0</v>
      </c>
      <c r="Q13" s="131">
        <f t="shared" si="5"/>
        <v>0</v>
      </c>
      <c r="R13" s="45">
        <f>$P13*SUM(Fasering!$D$5)</f>
        <v>0</v>
      </c>
      <c r="S13" s="45">
        <f>$P13*SUM(Fasering!$D$5:$D$6)</f>
        <v>0</v>
      </c>
      <c r="T13" s="45">
        <f>$P13*SUM(Fasering!$D$5:$D$7)</f>
        <v>0</v>
      </c>
      <c r="U13" s="45">
        <f>$P13*SUM(Fasering!$D$5:$D$8)</f>
        <v>0</v>
      </c>
      <c r="V13" s="45">
        <f>$P13*SUM(Fasering!$D$5:$D$9)</f>
        <v>0</v>
      </c>
      <c r="W13" s="45">
        <f>$P13*SUM(Fasering!$D$5:$D$10)</f>
        <v>0</v>
      </c>
      <c r="X13" s="75">
        <f>$P13*SUM(Fasering!$D$5:$D$11)</f>
        <v>0</v>
      </c>
      <c r="Y13" s="129">
        <f t="shared" si="6"/>
        <v>0</v>
      </c>
      <c r="Z13" s="131">
        <f t="shared" si="7"/>
        <v>0</v>
      </c>
      <c r="AA13" s="74">
        <f>$Y13*SUM(Fasering!$D$5)</f>
        <v>0</v>
      </c>
      <c r="AB13" s="45">
        <f>$Y13*SUM(Fasering!$D$5:$D$6)</f>
        <v>0</v>
      </c>
      <c r="AC13" s="45">
        <f>$Y13*SUM(Fasering!$D$5:$D$7)</f>
        <v>0</v>
      </c>
      <c r="AD13" s="45">
        <f>$Y13*SUM(Fasering!$D$5:$D$8)</f>
        <v>0</v>
      </c>
      <c r="AE13" s="45">
        <f>$Y13*SUM(Fasering!$D$5:$D$9)</f>
        <v>0</v>
      </c>
      <c r="AF13" s="45">
        <f>$Y13*SUM(Fasering!$D$5:$D$10)</f>
        <v>0</v>
      </c>
      <c r="AG13" s="75">
        <f>$Y13*SUM(Fasering!$D$5:$D$11)</f>
        <v>0</v>
      </c>
      <c r="AH13" s="5">
        <f>($AK$2+(I13+R13)*12*7.57%)*SUM(Fasering!$D$5)</f>
        <v>0</v>
      </c>
      <c r="AI13" s="9">
        <f>($AK$2+(J13+S13)*12*7.57%)*SUM(Fasering!$D$5:$D$6)</f>
        <v>658.59408004835848</v>
      </c>
      <c r="AJ13" s="9">
        <f>($AK$2+(K13+T13)*12*7.57%)*SUM(Fasering!$D$5:$D$7)</f>
        <v>1213.1384383655673</v>
      </c>
      <c r="AK13" s="9">
        <f>($AK$2+(L13+U13)*12*7.57%)*SUM(Fasering!$D$5:$D$8)</f>
        <v>1896.502153854505</v>
      </c>
      <c r="AL13" s="9">
        <f>($AK$2+(M13+V13)*12*7.57%)*SUM(Fasering!$D$5:$D$9)</f>
        <v>2708.6852265151711</v>
      </c>
      <c r="AM13" s="9">
        <f>($AK$2+(N13+W13)*12*7.57%)*SUM(Fasering!$D$5:$D$10)</f>
        <v>3647.4278034469139</v>
      </c>
      <c r="AN13" s="86">
        <f>($AK$2+(O13+X13)*12*7.57%)*SUM(Fasering!$D$5:$D$11)</f>
        <v>4716.9600030013007</v>
      </c>
      <c r="AO13" s="5">
        <f>($AK$2+(I13+AA13)*12*7.57%)*SUM(Fasering!$D$5)</f>
        <v>0</v>
      </c>
      <c r="AP13" s="9">
        <f>($AK$2+(J13+AB13)*12*7.57%)*SUM(Fasering!$D$5:$D$6)</f>
        <v>658.59408004835848</v>
      </c>
      <c r="AQ13" s="9">
        <f>($AK$2+(K13+AC13)*12*7.57%)*SUM(Fasering!$D$5:$D$7)</f>
        <v>1213.1384383655673</v>
      </c>
      <c r="AR13" s="9">
        <f>($AK$2+(L13+AD13)*12*7.57%)*SUM(Fasering!$D$5:$D$8)</f>
        <v>1896.502153854505</v>
      </c>
      <c r="AS13" s="9">
        <f>($AK$2+(M13+AE13)*12*7.57%)*SUM(Fasering!$D$5:$D$9)</f>
        <v>2708.6852265151711</v>
      </c>
      <c r="AT13" s="9">
        <f>($AK$2+(N13+AF13)*12*7.57%)*SUM(Fasering!$D$5:$D$10)</f>
        <v>3647.4278034469139</v>
      </c>
      <c r="AU13" s="86">
        <f>($AK$2+(O13+AG13)*12*7.57%)*SUM(Fasering!$D$5:$D$11)</f>
        <v>4716.9600030013007</v>
      </c>
    </row>
    <row r="14" spans="1:47" x14ac:dyDescent="0.3">
      <c r="A14" s="32">
        <f t="shared" si="8"/>
        <v>6</v>
      </c>
      <c r="B14" s="129">
        <v>46599.03</v>
      </c>
      <c r="C14" s="130"/>
      <c r="D14" s="129">
        <f t="shared" si="0"/>
        <v>62717.634477</v>
      </c>
      <c r="E14" s="131">
        <f t="shared" si="1"/>
        <v>1554.7295475943172</v>
      </c>
      <c r="F14" s="129">
        <f t="shared" si="2"/>
        <v>5226.4695397500009</v>
      </c>
      <c r="G14" s="131">
        <f t="shared" si="3"/>
        <v>129.56079563285979</v>
      </c>
      <c r="H14" s="45">
        <f>'L4'!$H$10</f>
        <v>1707.89</v>
      </c>
      <c r="I14" s="45">
        <f>GEW!$E$12+($F14-GEW!$E$12)*SUM(Fasering!$D$5)</f>
        <v>1821.9627753333334</v>
      </c>
      <c r="J14" s="45">
        <f>GEW!$E$12+($F14-GEW!$E$12)*SUM(Fasering!$D$5:$D$6)</f>
        <v>2702.2446155785378</v>
      </c>
      <c r="K14" s="45">
        <f>GEW!$E$12+($F14-GEW!$E$12)*SUM(Fasering!$D$5:$D$7)</f>
        <v>3207.3166820174338</v>
      </c>
      <c r="L14" s="45">
        <f>GEW!$E$12+($F14-GEW!$E$12)*SUM(Fasering!$D$5:$D$8)</f>
        <v>3712.3887484563302</v>
      </c>
      <c r="M14" s="45">
        <f>GEW!$E$12+($F14-GEW!$E$12)*SUM(Fasering!$D$5:$D$9)</f>
        <v>4217.4608148952266</v>
      </c>
      <c r="N14" s="45">
        <f>GEW!$E$12+($F14-GEW!$E$12)*SUM(Fasering!$D$5:$D$10)</f>
        <v>4721.3974733111045</v>
      </c>
      <c r="O14" s="75">
        <f>GEW!$E$12+($F14-GEW!$E$12)*SUM(Fasering!$D$5:$D$11)</f>
        <v>5226.4695397500009</v>
      </c>
      <c r="P14" s="129">
        <f t="shared" si="4"/>
        <v>0</v>
      </c>
      <c r="Q14" s="131">
        <f t="shared" si="5"/>
        <v>0</v>
      </c>
      <c r="R14" s="45">
        <f>$P14*SUM(Fasering!$D$5)</f>
        <v>0</v>
      </c>
      <c r="S14" s="45">
        <f>$P14*SUM(Fasering!$D$5:$D$6)</f>
        <v>0</v>
      </c>
      <c r="T14" s="45">
        <f>$P14*SUM(Fasering!$D$5:$D$7)</f>
        <v>0</v>
      </c>
      <c r="U14" s="45">
        <f>$P14*SUM(Fasering!$D$5:$D$8)</f>
        <v>0</v>
      </c>
      <c r="V14" s="45">
        <f>$P14*SUM(Fasering!$D$5:$D$9)</f>
        <v>0</v>
      </c>
      <c r="W14" s="45">
        <f>$P14*SUM(Fasering!$D$5:$D$10)</f>
        <v>0</v>
      </c>
      <c r="X14" s="75">
        <f>$P14*SUM(Fasering!$D$5:$D$11)</f>
        <v>0</v>
      </c>
      <c r="Y14" s="129">
        <f t="shared" si="6"/>
        <v>0</v>
      </c>
      <c r="Z14" s="131">
        <f t="shared" si="7"/>
        <v>0</v>
      </c>
      <c r="AA14" s="74">
        <f>$Y14*SUM(Fasering!$D$5)</f>
        <v>0</v>
      </c>
      <c r="AB14" s="45">
        <f>$Y14*SUM(Fasering!$D$5:$D$6)</f>
        <v>0</v>
      </c>
      <c r="AC14" s="45">
        <f>$Y14*SUM(Fasering!$D$5:$D$7)</f>
        <v>0</v>
      </c>
      <c r="AD14" s="45">
        <f>$Y14*SUM(Fasering!$D$5:$D$8)</f>
        <v>0</v>
      </c>
      <c r="AE14" s="45">
        <f>$Y14*SUM(Fasering!$D$5:$D$9)</f>
        <v>0</v>
      </c>
      <c r="AF14" s="45">
        <f>$Y14*SUM(Fasering!$D$5:$D$10)</f>
        <v>0</v>
      </c>
      <c r="AG14" s="75">
        <f>$Y14*SUM(Fasering!$D$5:$D$11)</f>
        <v>0</v>
      </c>
      <c r="AH14" s="5">
        <f>($AK$2+(I14+R14)*12*7.57%)*SUM(Fasering!$D$5)</f>
        <v>0</v>
      </c>
      <c r="AI14" s="9">
        <f>($AK$2+(J14+S14)*12*7.57%)*SUM(Fasering!$D$5:$D$6)</f>
        <v>669.70039245322312</v>
      </c>
      <c r="AJ14" s="9">
        <f>($AK$2+(K14+T14)*12*7.57%)*SUM(Fasering!$D$5:$D$7)</f>
        <v>1240.6457322575548</v>
      </c>
      <c r="AK14" s="9">
        <f>($AK$2+(L14+U14)*12*7.57%)*SUM(Fasering!$D$5:$D$8)</f>
        <v>1947.7228823696094</v>
      </c>
      <c r="AL14" s="9">
        <f>($AK$2+(M14+V14)*12*7.57%)*SUM(Fasering!$D$5:$D$9)</f>
        <v>2790.9318427893872</v>
      </c>
      <c r="AM14" s="9">
        <f>($AK$2+(N14+W14)*12*7.57%)*SUM(Fasering!$D$5:$D$10)</f>
        <v>3767.9183748051869</v>
      </c>
      <c r="AN14" s="86">
        <f>($AK$2+(O14+X14)*12*7.57%)*SUM(Fasering!$D$5:$D$11)</f>
        <v>4883.0849299089014</v>
      </c>
      <c r="AO14" s="5">
        <f>($AK$2+(I14+AA14)*12*7.57%)*SUM(Fasering!$D$5)</f>
        <v>0</v>
      </c>
      <c r="AP14" s="9">
        <f>($AK$2+(J14+AB14)*12*7.57%)*SUM(Fasering!$D$5:$D$6)</f>
        <v>669.70039245322312</v>
      </c>
      <c r="AQ14" s="9">
        <f>($AK$2+(K14+AC14)*12*7.57%)*SUM(Fasering!$D$5:$D$7)</f>
        <v>1240.6457322575548</v>
      </c>
      <c r="AR14" s="9">
        <f>($AK$2+(L14+AD14)*12*7.57%)*SUM(Fasering!$D$5:$D$8)</f>
        <v>1947.7228823696094</v>
      </c>
      <c r="AS14" s="9">
        <f>($AK$2+(M14+AE14)*12*7.57%)*SUM(Fasering!$D$5:$D$9)</f>
        <v>2790.9318427893872</v>
      </c>
      <c r="AT14" s="9">
        <f>($AK$2+(N14+AF14)*12*7.57%)*SUM(Fasering!$D$5:$D$10)</f>
        <v>3767.9183748051869</v>
      </c>
      <c r="AU14" s="86">
        <f>($AK$2+(O14+AG14)*12*7.57%)*SUM(Fasering!$D$5:$D$11)</f>
        <v>4883.0849299089014</v>
      </c>
    </row>
    <row r="15" spans="1:47" x14ac:dyDescent="0.3">
      <c r="A15" s="32">
        <f t="shared" si="8"/>
        <v>7</v>
      </c>
      <c r="B15" s="129">
        <v>46599.03</v>
      </c>
      <c r="C15" s="130"/>
      <c r="D15" s="129">
        <f t="shared" si="0"/>
        <v>62717.634477</v>
      </c>
      <c r="E15" s="131">
        <f t="shared" si="1"/>
        <v>1554.7295475943172</v>
      </c>
      <c r="F15" s="129">
        <f t="shared" si="2"/>
        <v>5226.4695397500009</v>
      </c>
      <c r="G15" s="131">
        <f t="shared" si="3"/>
        <v>129.56079563285979</v>
      </c>
      <c r="H15" s="45">
        <f>'L4'!$H$10</f>
        <v>1707.89</v>
      </c>
      <c r="I15" s="45">
        <f>GEW!$E$12+($F15-GEW!$E$12)*SUM(Fasering!$D$5)</f>
        <v>1821.9627753333334</v>
      </c>
      <c r="J15" s="45">
        <f>GEW!$E$12+($F15-GEW!$E$12)*SUM(Fasering!$D$5:$D$6)</f>
        <v>2702.2446155785378</v>
      </c>
      <c r="K15" s="45">
        <f>GEW!$E$12+($F15-GEW!$E$12)*SUM(Fasering!$D$5:$D$7)</f>
        <v>3207.3166820174338</v>
      </c>
      <c r="L15" s="45">
        <f>GEW!$E$12+($F15-GEW!$E$12)*SUM(Fasering!$D$5:$D$8)</f>
        <v>3712.3887484563302</v>
      </c>
      <c r="M15" s="45">
        <f>GEW!$E$12+($F15-GEW!$E$12)*SUM(Fasering!$D$5:$D$9)</f>
        <v>4217.4608148952266</v>
      </c>
      <c r="N15" s="45">
        <f>GEW!$E$12+($F15-GEW!$E$12)*SUM(Fasering!$D$5:$D$10)</f>
        <v>4721.3974733111045</v>
      </c>
      <c r="O15" s="75">
        <f>GEW!$E$12+($F15-GEW!$E$12)*SUM(Fasering!$D$5:$D$11)</f>
        <v>5226.4695397500009</v>
      </c>
      <c r="P15" s="129">
        <f t="shared" si="4"/>
        <v>0</v>
      </c>
      <c r="Q15" s="131">
        <f t="shared" si="5"/>
        <v>0</v>
      </c>
      <c r="R15" s="45">
        <f>$P15*SUM(Fasering!$D$5)</f>
        <v>0</v>
      </c>
      <c r="S15" s="45">
        <f>$P15*SUM(Fasering!$D$5:$D$6)</f>
        <v>0</v>
      </c>
      <c r="T15" s="45">
        <f>$P15*SUM(Fasering!$D$5:$D$7)</f>
        <v>0</v>
      </c>
      <c r="U15" s="45">
        <f>$P15*SUM(Fasering!$D$5:$D$8)</f>
        <v>0</v>
      </c>
      <c r="V15" s="45">
        <f>$P15*SUM(Fasering!$D$5:$D$9)</f>
        <v>0</v>
      </c>
      <c r="W15" s="45">
        <f>$P15*SUM(Fasering!$D$5:$D$10)</f>
        <v>0</v>
      </c>
      <c r="X15" s="75">
        <f>$P15*SUM(Fasering!$D$5:$D$11)</f>
        <v>0</v>
      </c>
      <c r="Y15" s="129">
        <f t="shared" si="6"/>
        <v>0</v>
      </c>
      <c r="Z15" s="131">
        <f t="shared" si="7"/>
        <v>0</v>
      </c>
      <c r="AA15" s="74">
        <f>$Y15*SUM(Fasering!$D$5)</f>
        <v>0</v>
      </c>
      <c r="AB15" s="45">
        <f>$Y15*SUM(Fasering!$D$5:$D$6)</f>
        <v>0</v>
      </c>
      <c r="AC15" s="45">
        <f>$Y15*SUM(Fasering!$D$5:$D$7)</f>
        <v>0</v>
      </c>
      <c r="AD15" s="45">
        <f>$Y15*SUM(Fasering!$D$5:$D$8)</f>
        <v>0</v>
      </c>
      <c r="AE15" s="45">
        <f>$Y15*SUM(Fasering!$D$5:$D$9)</f>
        <v>0</v>
      </c>
      <c r="AF15" s="45">
        <f>$Y15*SUM(Fasering!$D$5:$D$10)</f>
        <v>0</v>
      </c>
      <c r="AG15" s="75">
        <f>$Y15*SUM(Fasering!$D$5:$D$11)</f>
        <v>0</v>
      </c>
      <c r="AH15" s="5">
        <f>($AK$2+(I15+R15)*12*7.57%)*SUM(Fasering!$D$5)</f>
        <v>0</v>
      </c>
      <c r="AI15" s="9">
        <f>($AK$2+(J15+S15)*12*7.57%)*SUM(Fasering!$D$5:$D$6)</f>
        <v>669.70039245322312</v>
      </c>
      <c r="AJ15" s="9">
        <f>($AK$2+(K15+T15)*12*7.57%)*SUM(Fasering!$D$5:$D$7)</f>
        <v>1240.6457322575548</v>
      </c>
      <c r="AK15" s="9">
        <f>($AK$2+(L15+U15)*12*7.57%)*SUM(Fasering!$D$5:$D$8)</f>
        <v>1947.7228823696094</v>
      </c>
      <c r="AL15" s="9">
        <f>($AK$2+(M15+V15)*12*7.57%)*SUM(Fasering!$D$5:$D$9)</f>
        <v>2790.9318427893872</v>
      </c>
      <c r="AM15" s="9">
        <f>($AK$2+(N15+W15)*12*7.57%)*SUM(Fasering!$D$5:$D$10)</f>
        <v>3767.9183748051869</v>
      </c>
      <c r="AN15" s="86">
        <f>($AK$2+(O15+X15)*12*7.57%)*SUM(Fasering!$D$5:$D$11)</f>
        <v>4883.0849299089014</v>
      </c>
      <c r="AO15" s="5">
        <f>($AK$2+(I15+AA15)*12*7.57%)*SUM(Fasering!$D$5)</f>
        <v>0</v>
      </c>
      <c r="AP15" s="9">
        <f>($AK$2+(J15+AB15)*12*7.57%)*SUM(Fasering!$D$5:$D$6)</f>
        <v>669.70039245322312</v>
      </c>
      <c r="AQ15" s="9">
        <f>($AK$2+(K15+AC15)*12*7.57%)*SUM(Fasering!$D$5:$D$7)</f>
        <v>1240.6457322575548</v>
      </c>
      <c r="AR15" s="9">
        <f>($AK$2+(L15+AD15)*12*7.57%)*SUM(Fasering!$D$5:$D$8)</f>
        <v>1947.7228823696094</v>
      </c>
      <c r="AS15" s="9">
        <f>($AK$2+(M15+AE15)*12*7.57%)*SUM(Fasering!$D$5:$D$9)</f>
        <v>2790.9318427893872</v>
      </c>
      <c r="AT15" s="9">
        <f>($AK$2+(N15+AF15)*12*7.57%)*SUM(Fasering!$D$5:$D$10)</f>
        <v>3767.9183748051869</v>
      </c>
      <c r="AU15" s="86">
        <f>($AK$2+(O15+AG15)*12*7.57%)*SUM(Fasering!$D$5:$D$11)</f>
        <v>4883.0849299089014</v>
      </c>
    </row>
    <row r="16" spans="1:47" x14ac:dyDescent="0.3">
      <c r="A16" s="32">
        <f t="shared" si="8"/>
        <v>8</v>
      </c>
      <c r="B16" s="129">
        <v>48229.94</v>
      </c>
      <c r="C16" s="130"/>
      <c r="D16" s="129">
        <f t="shared" si="0"/>
        <v>64912.67624600001</v>
      </c>
      <c r="E16" s="131">
        <f t="shared" si="1"/>
        <v>1609.1432117085071</v>
      </c>
      <c r="F16" s="129">
        <f t="shared" si="2"/>
        <v>5409.3896871666675</v>
      </c>
      <c r="G16" s="131">
        <f t="shared" si="3"/>
        <v>134.0952676423756</v>
      </c>
      <c r="H16" s="45">
        <f>'L4'!$H$10</f>
        <v>1707.89</v>
      </c>
      <c r="I16" s="45">
        <f>GEW!$E$12+($F16-GEW!$E$12)*SUM(Fasering!$D$5)</f>
        <v>1821.9627753333334</v>
      </c>
      <c r="J16" s="45">
        <f>GEW!$E$12+($F16-GEW!$E$12)*SUM(Fasering!$D$5:$D$6)</f>
        <v>2749.5411243324152</v>
      </c>
      <c r="K16" s="45">
        <f>GEW!$E$12+($F16-GEW!$E$12)*SUM(Fasering!$D$5:$D$7)</f>
        <v>3281.7501193316139</v>
      </c>
      <c r="L16" s="45">
        <f>GEW!$E$12+($F16-GEW!$E$12)*SUM(Fasering!$D$5:$D$8)</f>
        <v>3813.9591143308135</v>
      </c>
      <c r="M16" s="45">
        <f>GEW!$E$12+($F16-GEW!$E$12)*SUM(Fasering!$D$5:$D$9)</f>
        <v>4346.1681093300122</v>
      </c>
      <c r="N16" s="45">
        <f>GEW!$E$12+($F16-GEW!$E$12)*SUM(Fasering!$D$5:$D$10)</f>
        <v>4877.1806921674688</v>
      </c>
      <c r="O16" s="75">
        <f>GEW!$E$12+($F16-GEW!$E$12)*SUM(Fasering!$D$5:$D$11)</f>
        <v>5409.3896871666675</v>
      </c>
      <c r="P16" s="129">
        <f t="shared" si="4"/>
        <v>0</v>
      </c>
      <c r="Q16" s="131">
        <f t="shared" si="5"/>
        <v>0</v>
      </c>
      <c r="R16" s="45">
        <f>$P16*SUM(Fasering!$D$5)</f>
        <v>0</v>
      </c>
      <c r="S16" s="45">
        <f>$P16*SUM(Fasering!$D$5:$D$6)</f>
        <v>0</v>
      </c>
      <c r="T16" s="45">
        <f>$P16*SUM(Fasering!$D$5:$D$7)</f>
        <v>0</v>
      </c>
      <c r="U16" s="45">
        <f>$P16*SUM(Fasering!$D$5:$D$8)</f>
        <v>0</v>
      </c>
      <c r="V16" s="45">
        <f>$P16*SUM(Fasering!$D$5:$D$9)</f>
        <v>0</v>
      </c>
      <c r="W16" s="45">
        <f>$P16*SUM(Fasering!$D$5:$D$10)</f>
        <v>0</v>
      </c>
      <c r="X16" s="75">
        <f>$P16*SUM(Fasering!$D$5:$D$11)</f>
        <v>0</v>
      </c>
      <c r="Y16" s="129">
        <f t="shared" si="6"/>
        <v>0</v>
      </c>
      <c r="Z16" s="131">
        <f t="shared" si="7"/>
        <v>0</v>
      </c>
      <c r="AA16" s="74">
        <f>$Y16*SUM(Fasering!$D$5)</f>
        <v>0</v>
      </c>
      <c r="AB16" s="45">
        <f>$Y16*SUM(Fasering!$D$5:$D$6)</f>
        <v>0</v>
      </c>
      <c r="AC16" s="45">
        <f>$Y16*SUM(Fasering!$D$5:$D$7)</f>
        <v>0</v>
      </c>
      <c r="AD16" s="45">
        <f>$Y16*SUM(Fasering!$D$5:$D$8)</f>
        <v>0</v>
      </c>
      <c r="AE16" s="45">
        <f>$Y16*SUM(Fasering!$D$5:$D$9)</f>
        <v>0</v>
      </c>
      <c r="AF16" s="45">
        <f>$Y16*SUM(Fasering!$D$5:$D$10)</f>
        <v>0</v>
      </c>
      <c r="AG16" s="75">
        <f>$Y16*SUM(Fasering!$D$5:$D$11)</f>
        <v>0</v>
      </c>
      <c r="AH16" s="5">
        <f>($AK$2+(I16+R16)*12*7.57%)*SUM(Fasering!$D$5)</f>
        <v>0</v>
      </c>
      <c r="AI16" s="9">
        <f>($AK$2+(J16+S16)*12*7.57%)*SUM(Fasering!$D$5:$D$6)</f>
        <v>680.80936134916897</v>
      </c>
      <c r="AJ16" s="9">
        <f>($AK$2+(K16+T16)*12*7.57%)*SUM(Fasering!$D$5:$D$7)</f>
        <v>1268.1596055503576</v>
      </c>
      <c r="AK16" s="9">
        <f>($AK$2+(L16+U16)*12*7.57%)*SUM(Fasering!$D$5:$D$8)</f>
        <v>1998.9558622426368</v>
      </c>
      <c r="AL16" s="9">
        <f>($AK$2+(M16+V16)*12*7.57%)*SUM(Fasering!$D$5:$D$9)</f>
        <v>2873.1981314260065</v>
      </c>
      <c r="AM16" s="9">
        <f>($AK$2+(N16+W16)*12*7.57%)*SUM(Fasering!$D$5:$D$10)</f>
        <v>3888.4377660018131</v>
      </c>
      <c r="AN16" s="86">
        <f>($AK$2+(O16+X16)*12*7.57%)*SUM(Fasering!$D$5:$D$11)</f>
        <v>5049.2495918222003</v>
      </c>
      <c r="AO16" s="5">
        <f>($AK$2+(I16+AA16)*12*7.57%)*SUM(Fasering!$D$5)</f>
        <v>0</v>
      </c>
      <c r="AP16" s="9">
        <f>($AK$2+(J16+AB16)*12*7.57%)*SUM(Fasering!$D$5:$D$6)</f>
        <v>680.80936134916897</v>
      </c>
      <c r="AQ16" s="9">
        <f>($AK$2+(K16+AC16)*12*7.57%)*SUM(Fasering!$D$5:$D$7)</f>
        <v>1268.1596055503576</v>
      </c>
      <c r="AR16" s="9">
        <f>($AK$2+(L16+AD16)*12*7.57%)*SUM(Fasering!$D$5:$D$8)</f>
        <v>1998.9558622426368</v>
      </c>
      <c r="AS16" s="9">
        <f>($AK$2+(M16+AE16)*12*7.57%)*SUM(Fasering!$D$5:$D$9)</f>
        <v>2873.1981314260065</v>
      </c>
      <c r="AT16" s="9">
        <f>($AK$2+(N16+AF16)*12*7.57%)*SUM(Fasering!$D$5:$D$10)</f>
        <v>3888.4377660018131</v>
      </c>
      <c r="AU16" s="86">
        <f>($AK$2+(O16+AG16)*12*7.57%)*SUM(Fasering!$D$5:$D$11)</f>
        <v>5049.2495918222003</v>
      </c>
    </row>
    <row r="17" spans="1:47" x14ac:dyDescent="0.3">
      <c r="A17" s="32">
        <f t="shared" si="8"/>
        <v>9</v>
      </c>
      <c r="B17" s="129">
        <v>48229.94</v>
      </c>
      <c r="C17" s="130"/>
      <c r="D17" s="129">
        <f t="shared" si="0"/>
        <v>64912.67624600001</v>
      </c>
      <c r="E17" s="131">
        <f t="shared" si="1"/>
        <v>1609.1432117085071</v>
      </c>
      <c r="F17" s="129">
        <f t="shared" si="2"/>
        <v>5409.3896871666675</v>
      </c>
      <c r="G17" s="131">
        <f t="shared" si="3"/>
        <v>134.0952676423756</v>
      </c>
      <c r="H17" s="45">
        <f>'L4'!$H$10</f>
        <v>1707.89</v>
      </c>
      <c r="I17" s="45">
        <f>GEW!$E$12+($F17-GEW!$E$12)*SUM(Fasering!$D$5)</f>
        <v>1821.9627753333334</v>
      </c>
      <c r="J17" s="45">
        <f>GEW!$E$12+($F17-GEW!$E$12)*SUM(Fasering!$D$5:$D$6)</f>
        <v>2749.5411243324152</v>
      </c>
      <c r="K17" s="45">
        <f>GEW!$E$12+($F17-GEW!$E$12)*SUM(Fasering!$D$5:$D$7)</f>
        <v>3281.7501193316139</v>
      </c>
      <c r="L17" s="45">
        <f>GEW!$E$12+($F17-GEW!$E$12)*SUM(Fasering!$D$5:$D$8)</f>
        <v>3813.9591143308135</v>
      </c>
      <c r="M17" s="45">
        <f>GEW!$E$12+($F17-GEW!$E$12)*SUM(Fasering!$D$5:$D$9)</f>
        <v>4346.1681093300122</v>
      </c>
      <c r="N17" s="45">
        <f>GEW!$E$12+($F17-GEW!$E$12)*SUM(Fasering!$D$5:$D$10)</f>
        <v>4877.1806921674688</v>
      </c>
      <c r="O17" s="75">
        <f>GEW!$E$12+($F17-GEW!$E$12)*SUM(Fasering!$D$5:$D$11)</f>
        <v>5409.3896871666675</v>
      </c>
      <c r="P17" s="129">
        <f t="shared" si="4"/>
        <v>0</v>
      </c>
      <c r="Q17" s="131">
        <f t="shared" si="5"/>
        <v>0</v>
      </c>
      <c r="R17" s="45">
        <f>$P17*SUM(Fasering!$D$5)</f>
        <v>0</v>
      </c>
      <c r="S17" s="45">
        <f>$P17*SUM(Fasering!$D$5:$D$6)</f>
        <v>0</v>
      </c>
      <c r="T17" s="45">
        <f>$P17*SUM(Fasering!$D$5:$D$7)</f>
        <v>0</v>
      </c>
      <c r="U17" s="45">
        <f>$P17*SUM(Fasering!$D$5:$D$8)</f>
        <v>0</v>
      </c>
      <c r="V17" s="45">
        <f>$P17*SUM(Fasering!$D$5:$D$9)</f>
        <v>0</v>
      </c>
      <c r="W17" s="45">
        <f>$P17*SUM(Fasering!$D$5:$D$10)</f>
        <v>0</v>
      </c>
      <c r="X17" s="75">
        <f>$P17*SUM(Fasering!$D$5:$D$11)</f>
        <v>0</v>
      </c>
      <c r="Y17" s="129">
        <f t="shared" si="6"/>
        <v>0</v>
      </c>
      <c r="Z17" s="131">
        <f t="shared" si="7"/>
        <v>0</v>
      </c>
      <c r="AA17" s="74">
        <f>$Y17*SUM(Fasering!$D$5)</f>
        <v>0</v>
      </c>
      <c r="AB17" s="45">
        <f>$Y17*SUM(Fasering!$D$5:$D$6)</f>
        <v>0</v>
      </c>
      <c r="AC17" s="45">
        <f>$Y17*SUM(Fasering!$D$5:$D$7)</f>
        <v>0</v>
      </c>
      <c r="AD17" s="45">
        <f>$Y17*SUM(Fasering!$D$5:$D$8)</f>
        <v>0</v>
      </c>
      <c r="AE17" s="45">
        <f>$Y17*SUM(Fasering!$D$5:$D$9)</f>
        <v>0</v>
      </c>
      <c r="AF17" s="45">
        <f>$Y17*SUM(Fasering!$D$5:$D$10)</f>
        <v>0</v>
      </c>
      <c r="AG17" s="75">
        <f>$Y17*SUM(Fasering!$D$5:$D$11)</f>
        <v>0</v>
      </c>
      <c r="AH17" s="5">
        <f>($AK$2+(I17+R17)*12*7.57%)*SUM(Fasering!$D$5)</f>
        <v>0</v>
      </c>
      <c r="AI17" s="9">
        <f>($AK$2+(J17+S17)*12*7.57%)*SUM(Fasering!$D$5:$D$6)</f>
        <v>680.80936134916897</v>
      </c>
      <c r="AJ17" s="9">
        <f>($AK$2+(K17+T17)*12*7.57%)*SUM(Fasering!$D$5:$D$7)</f>
        <v>1268.1596055503576</v>
      </c>
      <c r="AK17" s="9">
        <f>($AK$2+(L17+U17)*12*7.57%)*SUM(Fasering!$D$5:$D$8)</f>
        <v>1998.9558622426368</v>
      </c>
      <c r="AL17" s="9">
        <f>($AK$2+(M17+V17)*12*7.57%)*SUM(Fasering!$D$5:$D$9)</f>
        <v>2873.1981314260065</v>
      </c>
      <c r="AM17" s="9">
        <f>($AK$2+(N17+W17)*12*7.57%)*SUM(Fasering!$D$5:$D$10)</f>
        <v>3888.4377660018131</v>
      </c>
      <c r="AN17" s="86">
        <f>($AK$2+(O17+X17)*12*7.57%)*SUM(Fasering!$D$5:$D$11)</f>
        <v>5049.2495918222003</v>
      </c>
      <c r="AO17" s="5">
        <f>($AK$2+(I17+AA17)*12*7.57%)*SUM(Fasering!$D$5)</f>
        <v>0</v>
      </c>
      <c r="AP17" s="9">
        <f>($AK$2+(J17+AB17)*12*7.57%)*SUM(Fasering!$D$5:$D$6)</f>
        <v>680.80936134916897</v>
      </c>
      <c r="AQ17" s="9">
        <f>($AK$2+(K17+AC17)*12*7.57%)*SUM(Fasering!$D$5:$D$7)</f>
        <v>1268.1596055503576</v>
      </c>
      <c r="AR17" s="9">
        <f>($AK$2+(L17+AD17)*12*7.57%)*SUM(Fasering!$D$5:$D$8)</f>
        <v>1998.9558622426368</v>
      </c>
      <c r="AS17" s="9">
        <f>($AK$2+(M17+AE17)*12*7.57%)*SUM(Fasering!$D$5:$D$9)</f>
        <v>2873.1981314260065</v>
      </c>
      <c r="AT17" s="9">
        <f>($AK$2+(N17+AF17)*12*7.57%)*SUM(Fasering!$D$5:$D$10)</f>
        <v>3888.4377660018131</v>
      </c>
      <c r="AU17" s="86">
        <f>($AK$2+(O17+AG17)*12*7.57%)*SUM(Fasering!$D$5:$D$11)</f>
        <v>5049.2495918222003</v>
      </c>
    </row>
    <row r="18" spans="1:47" x14ac:dyDescent="0.3">
      <c r="A18" s="32">
        <f t="shared" si="8"/>
        <v>10</v>
      </c>
      <c r="B18" s="129">
        <v>49860.85</v>
      </c>
      <c r="C18" s="130"/>
      <c r="D18" s="129">
        <f t="shared" si="0"/>
        <v>67107.718015000006</v>
      </c>
      <c r="E18" s="131">
        <f t="shared" si="1"/>
        <v>1663.5568758226968</v>
      </c>
      <c r="F18" s="129">
        <f t="shared" si="2"/>
        <v>5592.3098345833332</v>
      </c>
      <c r="G18" s="131">
        <f t="shared" si="3"/>
        <v>138.62973965189138</v>
      </c>
      <c r="H18" s="45">
        <f>'L4'!$H$10</f>
        <v>1707.89</v>
      </c>
      <c r="I18" s="45">
        <f>GEW!$E$12+($F18-GEW!$E$12)*SUM(Fasering!$D$5)</f>
        <v>1821.9627753333334</v>
      </c>
      <c r="J18" s="45">
        <f>GEW!$E$12+($F18-GEW!$E$12)*SUM(Fasering!$D$5:$D$6)</f>
        <v>2796.837633086292</v>
      </c>
      <c r="K18" s="45">
        <f>GEW!$E$12+($F18-GEW!$E$12)*SUM(Fasering!$D$5:$D$7)</f>
        <v>3356.1835566457939</v>
      </c>
      <c r="L18" s="45">
        <f>GEW!$E$12+($F18-GEW!$E$12)*SUM(Fasering!$D$5:$D$8)</f>
        <v>3915.5294802052958</v>
      </c>
      <c r="M18" s="45">
        <f>GEW!$E$12+($F18-GEW!$E$12)*SUM(Fasering!$D$5:$D$9)</f>
        <v>4474.8754037647977</v>
      </c>
      <c r="N18" s="45">
        <f>GEW!$E$12+($F18-GEW!$E$12)*SUM(Fasering!$D$5:$D$10)</f>
        <v>5032.9639110238313</v>
      </c>
      <c r="O18" s="75">
        <f>GEW!$E$12+($F18-GEW!$E$12)*SUM(Fasering!$D$5:$D$11)</f>
        <v>5592.3098345833332</v>
      </c>
      <c r="P18" s="129">
        <f t="shared" si="4"/>
        <v>0</v>
      </c>
      <c r="Q18" s="131">
        <f t="shared" si="5"/>
        <v>0</v>
      </c>
      <c r="R18" s="45">
        <f>$P18*SUM(Fasering!$D$5)</f>
        <v>0</v>
      </c>
      <c r="S18" s="45">
        <f>$P18*SUM(Fasering!$D$5:$D$6)</f>
        <v>0</v>
      </c>
      <c r="T18" s="45">
        <f>$P18*SUM(Fasering!$D$5:$D$7)</f>
        <v>0</v>
      </c>
      <c r="U18" s="45">
        <f>$P18*SUM(Fasering!$D$5:$D$8)</f>
        <v>0</v>
      </c>
      <c r="V18" s="45">
        <f>$P18*SUM(Fasering!$D$5:$D$9)</f>
        <v>0</v>
      </c>
      <c r="W18" s="45">
        <f>$P18*SUM(Fasering!$D$5:$D$10)</f>
        <v>0</v>
      </c>
      <c r="X18" s="75">
        <f>$P18*SUM(Fasering!$D$5:$D$11)</f>
        <v>0</v>
      </c>
      <c r="Y18" s="129">
        <f t="shared" si="6"/>
        <v>0</v>
      </c>
      <c r="Z18" s="131">
        <f t="shared" si="7"/>
        <v>0</v>
      </c>
      <c r="AA18" s="74">
        <f>$Y18*SUM(Fasering!$D$5)</f>
        <v>0</v>
      </c>
      <c r="AB18" s="45">
        <f>$Y18*SUM(Fasering!$D$5:$D$6)</f>
        <v>0</v>
      </c>
      <c r="AC18" s="45">
        <f>$Y18*SUM(Fasering!$D$5:$D$7)</f>
        <v>0</v>
      </c>
      <c r="AD18" s="45">
        <f>$Y18*SUM(Fasering!$D$5:$D$8)</f>
        <v>0</v>
      </c>
      <c r="AE18" s="45">
        <f>$Y18*SUM(Fasering!$D$5:$D$9)</f>
        <v>0</v>
      </c>
      <c r="AF18" s="45">
        <f>$Y18*SUM(Fasering!$D$5:$D$10)</f>
        <v>0</v>
      </c>
      <c r="AG18" s="75">
        <f>$Y18*SUM(Fasering!$D$5:$D$11)</f>
        <v>0</v>
      </c>
      <c r="AH18" s="5">
        <f>($AK$2+(I18+R18)*12*7.57%)*SUM(Fasering!$D$5)</f>
        <v>0</v>
      </c>
      <c r="AI18" s="9">
        <f>($AK$2+(J18+S18)*12*7.57%)*SUM(Fasering!$D$5:$D$6)</f>
        <v>691.91833024511504</v>
      </c>
      <c r="AJ18" s="9">
        <f>($AK$2+(K18+T18)*12*7.57%)*SUM(Fasering!$D$5:$D$7)</f>
        <v>1295.6734788431606</v>
      </c>
      <c r="AK18" s="9">
        <f>($AK$2+(L18+U18)*12*7.57%)*SUM(Fasering!$D$5:$D$8)</f>
        <v>2050.1888421156641</v>
      </c>
      <c r="AL18" s="9">
        <f>($AK$2+(M18+V18)*12*7.57%)*SUM(Fasering!$D$5:$D$9)</f>
        <v>2955.4644200626262</v>
      </c>
      <c r="AM18" s="9">
        <f>($AK$2+(N18+W18)*12*7.57%)*SUM(Fasering!$D$5:$D$10)</f>
        <v>4008.9571571984375</v>
      </c>
      <c r="AN18" s="86">
        <f>($AK$2+(O18+X18)*12*7.57%)*SUM(Fasering!$D$5:$D$11)</f>
        <v>5215.4142537354992</v>
      </c>
      <c r="AO18" s="5">
        <f>($AK$2+(I18+AA18)*12*7.57%)*SUM(Fasering!$D$5)</f>
        <v>0</v>
      </c>
      <c r="AP18" s="9">
        <f>($AK$2+(J18+AB18)*12*7.57%)*SUM(Fasering!$D$5:$D$6)</f>
        <v>691.91833024511504</v>
      </c>
      <c r="AQ18" s="9">
        <f>($AK$2+(K18+AC18)*12*7.57%)*SUM(Fasering!$D$5:$D$7)</f>
        <v>1295.6734788431606</v>
      </c>
      <c r="AR18" s="9">
        <f>($AK$2+(L18+AD18)*12*7.57%)*SUM(Fasering!$D$5:$D$8)</f>
        <v>2050.1888421156641</v>
      </c>
      <c r="AS18" s="9">
        <f>($AK$2+(M18+AE18)*12*7.57%)*SUM(Fasering!$D$5:$D$9)</f>
        <v>2955.4644200626262</v>
      </c>
      <c r="AT18" s="9">
        <f>($AK$2+(N18+AF18)*12*7.57%)*SUM(Fasering!$D$5:$D$10)</f>
        <v>4008.9571571984375</v>
      </c>
      <c r="AU18" s="86">
        <f>($AK$2+(O18+AG18)*12*7.57%)*SUM(Fasering!$D$5:$D$11)</f>
        <v>5215.4142537354992</v>
      </c>
    </row>
    <row r="19" spans="1:47" x14ac:dyDescent="0.3">
      <c r="A19" s="32">
        <f t="shared" si="8"/>
        <v>11</v>
      </c>
      <c r="B19" s="129">
        <v>49860.85</v>
      </c>
      <c r="C19" s="130"/>
      <c r="D19" s="129">
        <f t="shared" si="0"/>
        <v>67107.718015000006</v>
      </c>
      <c r="E19" s="131">
        <f t="shared" si="1"/>
        <v>1663.5568758226968</v>
      </c>
      <c r="F19" s="129">
        <f t="shared" si="2"/>
        <v>5592.3098345833332</v>
      </c>
      <c r="G19" s="131">
        <f t="shared" si="3"/>
        <v>138.62973965189138</v>
      </c>
      <c r="H19" s="45">
        <f>'L4'!$H$10</f>
        <v>1707.89</v>
      </c>
      <c r="I19" s="45">
        <f>GEW!$E$12+($F19-GEW!$E$12)*SUM(Fasering!$D$5)</f>
        <v>1821.9627753333334</v>
      </c>
      <c r="J19" s="45">
        <f>GEW!$E$12+($F19-GEW!$E$12)*SUM(Fasering!$D$5:$D$6)</f>
        <v>2796.837633086292</v>
      </c>
      <c r="K19" s="45">
        <f>GEW!$E$12+($F19-GEW!$E$12)*SUM(Fasering!$D$5:$D$7)</f>
        <v>3356.1835566457939</v>
      </c>
      <c r="L19" s="45">
        <f>GEW!$E$12+($F19-GEW!$E$12)*SUM(Fasering!$D$5:$D$8)</f>
        <v>3915.5294802052958</v>
      </c>
      <c r="M19" s="45">
        <f>GEW!$E$12+($F19-GEW!$E$12)*SUM(Fasering!$D$5:$D$9)</f>
        <v>4474.8754037647977</v>
      </c>
      <c r="N19" s="45">
        <f>GEW!$E$12+($F19-GEW!$E$12)*SUM(Fasering!$D$5:$D$10)</f>
        <v>5032.9639110238313</v>
      </c>
      <c r="O19" s="75">
        <f>GEW!$E$12+($F19-GEW!$E$12)*SUM(Fasering!$D$5:$D$11)</f>
        <v>5592.3098345833332</v>
      </c>
      <c r="P19" s="129">
        <f t="shared" si="4"/>
        <v>0</v>
      </c>
      <c r="Q19" s="131">
        <f t="shared" si="5"/>
        <v>0</v>
      </c>
      <c r="R19" s="45">
        <f>$P19*SUM(Fasering!$D$5)</f>
        <v>0</v>
      </c>
      <c r="S19" s="45">
        <f>$P19*SUM(Fasering!$D$5:$D$6)</f>
        <v>0</v>
      </c>
      <c r="T19" s="45">
        <f>$P19*SUM(Fasering!$D$5:$D$7)</f>
        <v>0</v>
      </c>
      <c r="U19" s="45">
        <f>$P19*SUM(Fasering!$D$5:$D$8)</f>
        <v>0</v>
      </c>
      <c r="V19" s="45">
        <f>$P19*SUM(Fasering!$D$5:$D$9)</f>
        <v>0</v>
      </c>
      <c r="W19" s="45">
        <f>$P19*SUM(Fasering!$D$5:$D$10)</f>
        <v>0</v>
      </c>
      <c r="X19" s="75">
        <f>$P19*SUM(Fasering!$D$5:$D$11)</f>
        <v>0</v>
      </c>
      <c r="Y19" s="129">
        <f t="shared" si="6"/>
        <v>0</v>
      </c>
      <c r="Z19" s="131">
        <f t="shared" si="7"/>
        <v>0</v>
      </c>
      <c r="AA19" s="74">
        <f>$Y19*SUM(Fasering!$D$5)</f>
        <v>0</v>
      </c>
      <c r="AB19" s="45">
        <f>$Y19*SUM(Fasering!$D$5:$D$6)</f>
        <v>0</v>
      </c>
      <c r="AC19" s="45">
        <f>$Y19*SUM(Fasering!$D$5:$D$7)</f>
        <v>0</v>
      </c>
      <c r="AD19" s="45">
        <f>$Y19*SUM(Fasering!$D$5:$D$8)</f>
        <v>0</v>
      </c>
      <c r="AE19" s="45">
        <f>$Y19*SUM(Fasering!$D$5:$D$9)</f>
        <v>0</v>
      </c>
      <c r="AF19" s="45">
        <f>$Y19*SUM(Fasering!$D$5:$D$10)</f>
        <v>0</v>
      </c>
      <c r="AG19" s="75">
        <f>$Y19*SUM(Fasering!$D$5:$D$11)</f>
        <v>0</v>
      </c>
      <c r="AH19" s="5">
        <f>($AK$2+(I19+R19)*12*7.57%)*SUM(Fasering!$D$5)</f>
        <v>0</v>
      </c>
      <c r="AI19" s="9">
        <f>($AK$2+(J19+S19)*12*7.57%)*SUM(Fasering!$D$5:$D$6)</f>
        <v>691.91833024511504</v>
      </c>
      <c r="AJ19" s="9">
        <f>($AK$2+(K19+T19)*12*7.57%)*SUM(Fasering!$D$5:$D$7)</f>
        <v>1295.6734788431606</v>
      </c>
      <c r="AK19" s="9">
        <f>($AK$2+(L19+U19)*12*7.57%)*SUM(Fasering!$D$5:$D$8)</f>
        <v>2050.1888421156641</v>
      </c>
      <c r="AL19" s="9">
        <f>($AK$2+(M19+V19)*12*7.57%)*SUM(Fasering!$D$5:$D$9)</f>
        <v>2955.4644200626262</v>
      </c>
      <c r="AM19" s="9">
        <f>($AK$2+(N19+W19)*12*7.57%)*SUM(Fasering!$D$5:$D$10)</f>
        <v>4008.9571571984375</v>
      </c>
      <c r="AN19" s="86">
        <f>($AK$2+(O19+X19)*12*7.57%)*SUM(Fasering!$D$5:$D$11)</f>
        <v>5215.4142537354992</v>
      </c>
      <c r="AO19" s="5">
        <f>($AK$2+(I19+AA19)*12*7.57%)*SUM(Fasering!$D$5)</f>
        <v>0</v>
      </c>
      <c r="AP19" s="9">
        <f>($AK$2+(J19+AB19)*12*7.57%)*SUM(Fasering!$D$5:$D$6)</f>
        <v>691.91833024511504</v>
      </c>
      <c r="AQ19" s="9">
        <f>($AK$2+(K19+AC19)*12*7.57%)*SUM(Fasering!$D$5:$D$7)</f>
        <v>1295.6734788431606</v>
      </c>
      <c r="AR19" s="9">
        <f>($AK$2+(L19+AD19)*12*7.57%)*SUM(Fasering!$D$5:$D$8)</f>
        <v>2050.1888421156641</v>
      </c>
      <c r="AS19" s="9">
        <f>($AK$2+(M19+AE19)*12*7.57%)*SUM(Fasering!$D$5:$D$9)</f>
        <v>2955.4644200626262</v>
      </c>
      <c r="AT19" s="9">
        <f>($AK$2+(N19+AF19)*12*7.57%)*SUM(Fasering!$D$5:$D$10)</f>
        <v>4008.9571571984375</v>
      </c>
      <c r="AU19" s="86">
        <f>($AK$2+(O19+AG19)*12*7.57%)*SUM(Fasering!$D$5:$D$11)</f>
        <v>5215.4142537354992</v>
      </c>
    </row>
    <row r="20" spans="1:47" x14ac:dyDescent="0.3">
      <c r="A20" s="32">
        <f t="shared" si="8"/>
        <v>12</v>
      </c>
      <c r="B20" s="129">
        <v>51491.75</v>
      </c>
      <c r="C20" s="130"/>
      <c r="D20" s="129">
        <f t="shared" si="0"/>
        <v>69302.746325</v>
      </c>
      <c r="E20" s="131">
        <f t="shared" si="1"/>
        <v>1717.9702062969914</v>
      </c>
      <c r="F20" s="129">
        <f t="shared" si="2"/>
        <v>5775.2288604166679</v>
      </c>
      <c r="G20" s="131">
        <f t="shared" si="3"/>
        <v>143.16418385808265</v>
      </c>
      <c r="H20" s="45">
        <f>'L4'!$H$10</f>
        <v>1707.89</v>
      </c>
      <c r="I20" s="45">
        <f>GEW!$E$12+($F20-GEW!$E$12)*SUM(Fasering!$D$5)</f>
        <v>1821.9627753333334</v>
      </c>
      <c r="J20" s="45">
        <f>GEW!$E$12+($F20-GEW!$E$12)*SUM(Fasering!$D$5:$D$6)</f>
        <v>2844.1338518394414</v>
      </c>
      <c r="K20" s="45">
        <f>GEW!$E$12+($F20-GEW!$E$12)*SUM(Fasering!$D$5:$D$7)</f>
        <v>3430.6165375679157</v>
      </c>
      <c r="L20" s="45">
        <f>GEW!$E$12+($F20-GEW!$E$12)*SUM(Fasering!$D$5:$D$8)</f>
        <v>4017.0992232963899</v>
      </c>
      <c r="M20" s="45">
        <f>GEW!$E$12+($F20-GEW!$E$12)*SUM(Fasering!$D$5:$D$9)</f>
        <v>4603.5819090248642</v>
      </c>
      <c r="N20" s="45">
        <f>GEW!$E$12+($F20-GEW!$E$12)*SUM(Fasering!$D$5:$D$10)</f>
        <v>5188.7461746881945</v>
      </c>
      <c r="O20" s="75">
        <f>GEW!$E$12+($F20-GEW!$E$12)*SUM(Fasering!$D$5:$D$11)</f>
        <v>5775.2288604166679</v>
      </c>
      <c r="P20" s="129">
        <f t="shared" si="4"/>
        <v>0</v>
      </c>
      <c r="Q20" s="131">
        <f t="shared" si="5"/>
        <v>0</v>
      </c>
      <c r="R20" s="45">
        <f>$P20*SUM(Fasering!$D$5)</f>
        <v>0</v>
      </c>
      <c r="S20" s="45">
        <f>$P20*SUM(Fasering!$D$5:$D$6)</f>
        <v>0</v>
      </c>
      <c r="T20" s="45">
        <f>$P20*SUM(Fasering!$D$5:$D$7)</f>
        <v>0</v>
      </c>
      <c r="U20" s="45">
        <f>$P20*SUM(Fasering!$D$5:$D$8)</f>
        <v>0</v>
      </c>
      <c r="V20" s="45">
        <f>$P20*SUM(Fasering!$D$5:$D$9)</f>
        <v>0</v>
      </c>
      <c r="W20" s="45">
        <f>$P20*SUM(Fasering!$D$5:$D$10)</f>
        <v>0</v>
      </c>
      <c r="X20" s="75">
        <f>$P20*SUM(Fasering!$D$5:$D$11)</f>
        <v>0</v>
      </c>
      <c r="Y20" s="129">
        <f t="shared" si="6"/>
        <v>0</v>
      </c>
      <c r="Z20" s="131">
        <f t="shared" si="7"/>
        <v>0</v>
      </c>
      <c r="AA20" s="74">
        <f>$Y20*SUM(Fasering!$D$5)</f>
        <v>0</v>
      </c>
      <c r="AB20" s="45">
        <f>$Y20*SUM(Fasering!$D$5:$D$6)</f>
        <v>0</v>
      </c>
      <c r="AC20" s="45">
        <f>$Y20*SUM(Fasering!$D$5:$D$7)</f>
        <v>0</v>
      </c>
      <c r="AD20" s="45">
        <f>$Y20*SUM(Fasering!$D$5:$D$8)</f>
        <v>0</v>
      </c>
      <c r="AE20" s="45">
        <f>$Y20*SUM(Fasering!$D$5:$D$9)</f>
        <v>0</v>
      </c>
      <c r="AF20" s="45">
        <f>$Y20*SUM(Fasering!$D$5:$D$10)</f>
        <v>0</v>
      </c>
      <c r="AG20" s="75">
        <f>$Y20*SUM(Fasering!$D$5:$D$11)</f>
        <v>0</v>
      </c>
      <c r="AH20" s="5">
        <f>($AK$2+(I20+R20)*12*7.57%)*SUM(Fasering!$D$5)</f>
        <v>0</v>
      </c>
      <c r="AI20" s="9">
        <f>($AK$2+(J20+S20)*12*7.57%)*SUM(Fasering!$D$5:$D$6)</f>
        <v>703.02723102590517</v>
      </c>
      <c r="AJ20" s="9">
        <f>($AK$2+(K20+T20)*12*7.57%)*SUM(Fasering!$D$5:$D$7)</f>
        <v>1323.1871834333786</v>
      </c>
      <c r="AK20" s="9">
        <f>($AK$2+(L20+U20)*12*7.57%)*SUM(Fasering!$D$5:$D$8)</f>
        <v>2101.4215078513093</v>
      </c>
      <c r="AL20" s="9">
        <f>($AK$2+(M20+V20)*12*7.57%)*SUM(Fasering!$D$5:$D$9)</f>
        <v>3037.7302042796973</v>
      </c>
      <c r="AM20" s="9">
        <f>($AK$2+(N20+W20)*12*7.57%)*SUM(Fasering!$D$5:$D$10)</f>
        <v>4129.47580942485</v>
      </c>
      <c r="AN20" s="86">
        <f>($AK$2+(O20+X20)*12*7.57%)*SUM(Fasering!$D$5:$D$11)</f>
        <v>5381.5778968025006</v>
      </c>
      <c r="AO20" s="5">
        <f>($AK$2+(I20+AA20)*12*7.57%)*SUM(Fasering!$D$5)</f>
        <v>0</v>
      </c>
      <c r="AP20" s="9">
        <f>($AK$2+(J20+AB20)*12*7.57%)*SUM(Fasering!$D$5:$D$6)</f>
        <v>703.02723102590517</v>
      </c>
      <c r="AQ20" s="9">
        <f>($AK$2+(K20+AC20)*12*7.57%)*SUM(Fasering!$D$5:$D$7)</f>
        <v>1323.1871834333786</v>
      </c>
      <c r="AR20" s="9">
        <f>($AK$2+(L20+AD20)*12*7.57%)*SUM(Fasering!$D$5:$D$8)</f>
        <v>2101.4215078513093</v>
      </c>
      <c r="AS20" s="9">
        <f>($AK$2+(M20+AE20)*12*7.57%)*SUM(Fasering!$D$5:$D$9)</f>
        <v>3037.7302042796973</v>
      </c>
      <c r="AT20" s="9">
        <f>($AK$2+(N20+AF20)*12*7.57%)*SUM(Fasering!$D$5:$D$10)</f>
        <v>4129.47580942485</v>
      </c>
      <c r="AU20" s="86">
        <f>($AK$2+(O20+AG20)*12*7.57%)*SUM(Fasering!$D$5:$D$11)</f>
        <v>5381.5778968025006</v>
      </c>
    </row>
    <row r="21" spans="1:47" x14ac:dyDescent="0.3">
      <c r="A21" s="32">
        <f t="shared" si="8"/>
        <v>13</v>
      </c>
      <c r="B21" s="129">
        <v>51491.75</v>
      </c>
      <c r="C21" s="130"/>
      <c r="D21" s="129">
        <f t="shared" si="0"/>
        <v>69302.746325</v>
      </c>
      <c r="E21" s="131">
        <f t="shared" si="1"/>
        <v>1717.9702062969914</v>
      </c>
      <c r="F21" s="129">
        <f t="shared" si="2"/>
        <v>5775.2288604166679</v>
      </c>
      <c r="G21" s="131">
        <f t="shared" si="3"/>
        <v>143.16418385808265</v>
      </c>
      <c r="H21" s="45">
        <f>'L4'!$H$10</f>
        <v>1707.89</v>
      </c>
      <c r="I21" s="45">
        <f>GEW!$E$12+($F21-GEW!$E$12)*SUM(Fasering!$D$5)</f>
        <v>1821.9627753333334</v>
      </c>
      <c r="J21" s="45">
        <f>GEW!$E$12+($F21-GEW!$E$12)*SUM(Fasering!$D$5:$D$6)</f>
        <v>2844.1338518394414</v>
      </c>
      <c r="K21" s="45">
        <f>GEW!$E$12+($F21-GEW!$E$12)*SUM(Fasering!$D$5:$D$7)</f>
        <v>3430.6165375679157</v>
      </c>
      <c r="L21" s="45">
        <f>GEW!$E$12+($F21-GEW!$E$12)*SUM(Fasering!$D$5:$D$8)</f>
        <v>4017.0992232963899</v>
      </c>
      <c r="M21" s="45">
        <f>GEW!$E$12+($F21-GEW!$E$12)*SUM(Fasering!$D$5:$D$9)</f>
        <v>4603.5819090248642</v>
      </c>
      <c r="N21" s="45">
        <f>GEW!$E$12+($F21-GEW!$E$12)*SUM(Fasering!$D$5:$D$10)</f>
        <v>5188.7461746881945</v>
      </c>
      <c r="O21" s="75">
        <f>GEW!$E$12+($F21-GEW!$E$12)*SUM(Fasering!$D$5:$D$11)</f>
        <v>5775.2288604166679</v>
      </c>
      <c r="P21" s="129">
        <f t="shared" si="4"/>
        <v>0</v>
      </c>
      <c r="Q21" s="131">
        <f t="shared" si="5"/>
        <v>0</v>
      </c>
      <c r="R21" s="45">
        <f>$P21*SUM(Fasering!$D$5)</f>
        <v>0</v>
      </c>
      <c r="S21" s="45">
        <f>$P21*SUM(Fasering!$D$5:$D$6)</f>
        <v>0</v>
      </c>
      <c r="T21" s="45">
        <f>$P21*SUM(Fasering!$D$5:$D$7)</f>
        <v>0</v>
      </c>
      <c r="U21" s="45">
        <f>$P21*SUM(Fasering!$D$5:$D$8)</f>
        <v>0</v>
      </c>
      <c r="V21" s="45">
        <f>$P21*SUM(Fasering!$D$5:$D$9)</f>
        <v>0</v>
      </c>
      <c r="W21" s="45">
        <f>$P21*SUM(Fasering!$D$5:$D$10)</f>
        <v>0</v>
      </c>
      <c r="X21" s="75">
        <f>$P21*SUM(Fasering!$D$5:$D$11)</f>
        <v>0</v>
      </c>
      <c r="Y21" s="129">
        <f t="shared" si="6"/>
        <v>0</v>
      </c>
      <c r="Z21" s="131">
        <f t="shared" si="7"/>
        <v>0</v>
      </c>
      <c r="AA21" s="74">
        <f>$Y21*SUM(Fasering!$D$5)</f>
        <v>0</v>
      </c>
      <c r="AB21" s="45">
        <f>$Y21*SUM(Fasering!$D$5:$D$6)</f>
        <v>0</v>
      </c>
      <c r="AC21" s="45">
        <f>$Y21*SUM(Fasering!$D$5:$D$7)</f>
        <v>0</v>
      </c>
      <c r="AD21" s="45">
        <f>$Y21*SUM(Fasering!$D$5:$D$8)</f>
        <v>0</v>
      </c>
      <c r="AE21" s="45">
        <f>$Y21*SUM(Fasering!$D$5:$D$9)</f>
        <v>0</v>
      </c>
      <c r="AF21" s="45">
        <f>$Y21*SUM(Fasering!$D$5:$D$10)</f>
        <v>0</v>
      </c>
      <c r="AG21" s="75">
        <f>$Y21*SUM(Fasering!$D$5:$D$11)</f>
        <v>0</v>
      </c>
      <c r="AH21" s="5">
        <f>($AK$2+(I21+R21)*12*7.57%)*SUM(Fasering!$D$5)</f>
        <v>0</v>
      </c>
      <c r="AI21" s="9">
        <f>($AK$2+(J21+S21)*12*7.57%)*SUM(Fasering!$D$5:$D$6)</f>
        <v>703.02723102590517</v>
      </c>
      <c r="AJ21" s="9">
        <f>($AK$2+(K21+T21)*12*7.57%)*SUM(Fasering!$D$5:$D$7)</f>
        <v>1323.1871834333786</v>
      </c>
      <c r="AK21" s="9">
        <f>($AK$2+(L21+U21)*12*7.57%)*SUM(Fasering!$D$5:$D$8)</f>
        <v>2101.4215078513093</v>
      </c>
      <c r="AL21" s="9">
        <f>($AK$2+(M21+V21)*12*7.57%)*SUM(Fasering!$D$5:$D$9)</f>
        <v>3037.7302042796973</v>
      </c>
      <c r="AM21" s="9">
        <f>($AK$2+(N21+W21)*12*7.57%)*SUM(Fasering!$D$5:$D$10)</f>
        <v>4129.47580942485</v>
      </c>
      <c r="AN21" s="86">
        <f>($AK$2+(O21+X21)*12*7.57%)*SUM(Fasering!$D$5:$D$11)</f>
        <v>5381.5778968025006</v>
      </c>
      <c r="AO21" s="5">
        <f>($AK$2+(I21+AA21)*12*7.57%)*SUM(Fasering!$D$5)</f>
        <v>0</v>
      </c>
      <c r="AP21" s="9">
        <f>($AK$2+(J21+AB21)*12*7.57%)*SUM(Fasering!$D$5:$D$6)</f>
        <v>703.02723102590517</v>
      </c>
      <c r="AQ21" s="9">
        <f>($AK$2+(K21+AC21)*12*7.57%)*SUM(Fasering!$D$5:$D$7)</f>
        <v>1323.1871834333786</v>
      </c>
      <c r="AR21" s="9">
        <f>($AK$2+(L21+AD21)*12*7.57%)*SUM(Fasering!$D$5:$D$8)</f>
        <v>2101.4215078513093</v>
      </c>
      <c r="AS21" s="9">
        <f>($AK$2+(M21+AE21)*12*7.57%)*SUM(Fasering!$D$5:$D$9)</f>
        <v>3037.7302042796973</v>
      </c>
      <c r="AT21" s="9">
        <f>($AK$2+(N21+AF21)*12*7.57%)*SUM(Fasering!$D$5:$D$10)</f>
        <v>4129.47580942485</v>
      </c>
      <c r="AU21" s="86">
        <f>($AK$2+(O21+AG21)*12*7.57%)*SUM(Fasering!$D$5:$D$11)</f>
        <v>5381.5778968025006</v>
      </c>
    </row>
    <row r="22" spans="1:47" x14ac:dyDescent="0.3">
      <c r="A22" s="32">
        <f t="shared" si="8"/>
        <v>14</v>
      </c>
      <c r="B22" s="129">
        <v>53122.66</v>
      </c>
      <c r="C22" s="130"/>
      <c r="D22" s="129">
        <f t="shared" si="0"/>
        <v>71497.788094000003</v>
      </c>
      <c r="E22" s="131">
        <f t="shared" si="1"/>
        <v>1772.3838704111811</v>
      </c>
      <c r="F22" s="129">
        <f t="shared" si="2"/>
        <v>5958.1490078333336</v>
      </c>
      <c r="G22" s="131">
        <f t="shared" si="3"/>
        <v>147.69865586759843</v>
      </c>
      <c r="H22" s="45">
        <f>'L4'!$H$10</f>
        <v>1707.89</v>
      </c>
      <c r="I22" s="45">
        <f>GEW!$E$12+($F22-GEW!$E$12)*SUM(Fasering!$D$5)</f>
        <v>1821.9627753333334</v>
      </c>
      <c r="J22" s="45">
        <f>GEW!$E$12+($F22-GEW!$E$12)*SUM(Fasering!$D$5:$D$6)</f>
        <v>2891.4303605933187</v>
      </c>
      <c r="K22" s="45">
        <f>GEW!$E$12+($F22-GEW!$E$12)*SUM(Fasering!$D$5:$D$7)</f>
        <v>3505.0499748820957</v>
      </c>
      <c r="L22" s="45">
        <f>GEW!$E$12+($F22-GEW!$E$12)*SUM(Fasering!$D$5:$D$8)</f>
        <v>4118.6695891708732</v>
      </c>
      <c r="M22" s="45">
        <f>GEW!$E$12+($F22-GEW!$E$12)*SUM(Fasering!$D$5:$D$9)</f>
        <v>4732.2892034596498</v>
      </c>
      <c r="N22" s="45">
        <f>GEW!$E$12+($F22-GEW!$E$12)*SUM(Fasering!$D$5:$D$10)</f>
        <v>5344.529393544557</v>
      </c>
      <c r="O22" s="75">
        <f>GEW!$E$12+($F22-GEW!$E$12)*SUM(Fasering!$D$5:$D$11)</f>
        <v>5958.1490078333336</v>
      </c>
      <c r="P22" s="129">
        <f t="shared" si="4"/>
        <v>0</v>
      </c>
      <c r="Q22" s="131">
        <f t="shared" si="5"/>
        <v>0</v>
      </c>
      <c r="R22" s="45">
        <f>$P22*SUM(Fasering!$D$5)</f>
        <v>0</v>
      </c>
      <c r="S22" s="45">
        <f>$P22*SUM(Fasering!$D$5:$D$6)</f>
        <v>0</v>
      </c>
      <c r="T22" s="45">
        <f>$P22*SUM(Fasering!$D$5:$D$7)</f>
        <v>0</v>
      </c>
      <c r="U22" s="45">
        <f>$P22*SUM(Fasering!$D$5:$D$8)</f>
        <v>0</v>
      </c>
      <c r="V22" s="45">
        <f>$P22*SUM(Fasering!$D$5:$D$9)</f>
        <v>0</v>
      </c>
      <c r="W22" s="45">
        <f>$P22*SUM(Fasering!$D$5:$D$10)</f>
        <v>0</v>
      </c>
      <c r="X22" s="75">
        <f>$P22*SUM(Fasering!$D$5:$D$11)</f>
        <v>0</v>
      </c>
      <c r="Y22" s="129">
        <f t="shared" si="6"/>
        <v>0</v>
      </c>
      <c r="Z22" s="131">
        <f t="shared" si="7"/>
        <v>0</v>
      </c>
      <c r="AA22" s="74">
        <f>$Y22*SUM(Fasering!$D$5)</f>
        <v>0</v>
      </c>
      <c r="AB22" s="45">
        <f>$Y22*SUM(Fasering!$D$5:$D$6)</f>
        <v>0</v>
      </c>
      <c r="AC22" s="45">
        <f>$Y22*SUM(Fasering!$D$5:$D$7)</f>
        <v>0</v>
      </c>
      <c r="AD22" s="45">
        <f>$Y22*SUM(Fasering!$D$5:$D$8)</f>
        <v>0</v>
      </c>
      <c r="AE22" s="45">
        <f>$Y22*SUM(Fasering!$D$5:$D$9)</f>
        <v>0</v>
      </c>
      <c r="AF22" s="45">
        <f>$Y22*SUM(Fasering!$D$5:$D$10)</f>
        <v>0</v>
      </c>
      <c r="AG22" s="75">
        <f>$Y22*SUM(Fasering!$D$5:$D$11)</f>
        <v>0</v>
      </c>
      <c r="AH22" s="5">
        <f>($AK$2+(I22+R22)*12*7.57%)*SUM(Fasering!$D$5)</f>
        <v>0</v>
      </c>
      <c r="AI22" s="9">
        <f>($AK$2+(J22+S22)*12*7.57%)*SUM(Fasering!$D$5:$D$6)</f>
        <v>714.13619992185102</v>
      </c>
      <c r="AJ22" s="9">
        <f>($AK$2+(K22+T22)*12*7.57%)*SUM(Fasering!$D$5:$D$7)</f>
        <v>1350.7010567261814</v>
      </c>
      <c r="AK22" s="9">
        <f>($AK$2+(L22+U22)*12*7.57%)*SUM(Fasering!$D$5:$D$8)</f>
        <v>2152.6544877243368</v>
      </c>
      <c r="AL22" s="9">
        <f>($AK$2+(M22+V22)*12*7.57%)*SUM(Fasering!$D$5:$D$9)</f>
        <v>3119.996492916317</v>
      </c>
      <c r="AM22" s="9">
        <f>($AK$2+(N22+W22)*12*7.57%)*SUM(Fasering!$D$5:$D$10)</f>
        <v>4249.9952006214744</v>
      </c>
      <c r="AN22" s="86">
        <f>($AK$2+(O22+X22)*12*7.57%)*SUM(Fasering!$D$5:$D$11)</f>
        <v>5547.7425587158004</v>
      </c>
      <c r="AO22" s="5">
        <f>($AK$2+(I22+AA22)*12*7.57%)*SUM(Fasering!$D$5)</f>
        <v>0</v>
      </c>
      <c r="AP22" s="9">
        <f>($AK$2+(J22+AB22)*12*7.57%)*SUM(Fasering!$D$5:$D$6)</f>
        <v>714.13619992185102</v>
      </c>
      <c r="AQ22" s="9">
        <f>($AK$2+(K22+AC22)*12*7.57%)*SUM(Fasering!$D$5:$D$7)</f>
        <v>1350.7010567261814</v>
      </c>
      <c r="AR22" s="9">
        <f>($AK$2+(L22+AD22)*12*7.57%)*SUM(Fasering!$D$5:$D$8)</f>
        <v>2152.6544877243368</v>
      </c>
      <c r="AS22" s="9">
        <f>($AK$2+(M22+AE22)*12*7.57%)*SUM(Fasering!$D$5:$D$9)</f>
        <v>3119.996492916317</v>
      </c>
      <c r="AT22" s="9">
        <f>($AK$2+(N22+AF22)*12*7.57%)*SUM(Fasering!$D$5:$D$10)</f>
        <v>4249.9952006214744</v>
      </c>
      <c r="AU22" s="86">
        <f>($AK$2+(O22+AG22)*12*7.57%)*SUM(Fasering!$D$5:$D$11)</f>
        <v>5547.7425587158004</v>
      </c>
    </row>
    <row r="23" spans="1:47" x14ac:dyDescent="0.3">
      <c r="A23" s="32">
        <f t="shared" si="8"/>
        <v>15</v>
      </c>
      <c r="B23" s="129">
        <v>53122.66</v>
      </c>
      <c r="C23" s="130"/>
      <c r="D23" s="129">
        <f t="shared" si="0"/>
        <v>71497.788094000003</v>
      </c>
      <c r="E23" s="131">
        <f t="shared" si="1"/>
        <v>1772.3838704111811</v>
      </c>
      <c r="F23" s="129">
        <f t="shared" si="2"/>
        <v>5958.1490078333336</v>
      </c>
      <c r="G23" s="131">
        <f t="shared" si="3"/>
        <v>147.69865586759843</v>
      </c>
      <c r="H23" s="45">
        <f>'L4'!$H$10</f>
        <v>1707.89</v>
      </c>
      <c r="I23" s="45">
        <f>GEW!$E$12+($F23-GEW!$E$12)*SUM(Fasering!$D$5)</f>
        <v>1821.9627753333334</v>
      </c>
      <c r="J23" s="45">
        <f>GEW!$E$12+($F23-GEW!$E$12)*SUM(Fasering!$D$5:$D$6)</f>
        <v>2891.4303605933187</v>
      </c>
      <c r="K23" s="45">
        <f>GEW!$E$12+($F23-GEW!$E$12)*SUM(Fasering!$D$5:$D$7)</f>
        <v>3505.0499748820957</v>
      </c>
      <c r="L23" s="45">
        <f>GEW!$E$12+($F23-GEW!$E$12)*SUM(Fasering!$D$5:$D$8)</f>
        <v>4118.6695891708732</v>
      </c>
      <c r="M23" s="45">
        <f>GEW!$E$12+($F23-GEW!$E$12)*SUM(Fasering!$D$5:$D$9)</f>
        <v>4732.2892034596498</v>
      </c>
      <c r="N23" s="45">
        <f>GEW!$E$12+($F23-GEW!$E$12)*SUM(Fasering!$D$5:$D$10)</f>
        <v>5344.529393544557</v>
      </c>
      <c r="O23" s="75">
        <f>GEW!$E$12+($F23-GEW!$E$12)*SUM(Fasering!$D$5:$D$11)</f>
        <v>5958.1490078333336</v>
      </c>
      <c r="P23" s="129">
        <f t="shared" si="4"/>
        <v>0</v>
      </c>
      <c r="Q23" s="131">
        <f t="shared" si="5"/>
        <v>0</v>
      </c>
      <c r="R23" s="45">
        <f>$P23*SUM(Fasering!$D$5)</f>
        <v>0</v>
      </c>
      <c r="S23" s="45">
        <f>$P23*SUM(Fasering!$D$5:$D$6)</f>
        <v>0</v>
      </c>
      <c r="T23" s="45">
        <f>$P23*SUM(Fasering!$D$5:$D$7)</f>
        <v>0</v>
      </c>
      <c r="U23" s="45">
        <f>$P23*SUM(Fasering!$D$5:$D$8)</f>
        <v>0</v>
      </c>
      <c r="V23" s="45">
        <f>$P23*SUM(Fasering!$D$5:$D$9)</f>
        <v>0</v>
      </c>
      <c r="W23" s="45">
        <f>$P23*SUM(Fasering!$D$5:$D$10)</f>
        <v>0</v>
      </c>
      <c r="X23" s="75">
        <f>$P23*SUM(Fasering!$D$5:$D$11)</f>
        <v>0</v>
      </c>
      <c r="Y23" s="129">
        <f t="shared" si="6"/>
        <v>0</v>
      </c>
      <c r="Z23" s="131">
        <f t="shared" si="7"/>
        <v>0</v>
      </c>
      <c r="AA23" s="74">
        <f>$Y23*SUM(Fasering!$D$5)</f>
        <v>0</v>
      </c>
      <c r="AB23" s="45">
        <f>$Y23*SUM(Fasering!$D$5:$D$6)</f>
        <v>0</v>
      </c>
      <c r="AC23" s="45">
        <f>$Y23*SUM(Fasering!$D$5:$D$7)</f>
        <v>0</v>
      </c>
      <c r="AD23" s="45">
        <f>$Y23*SUM(Fasering!$D$5:$D$8)</f>
        <v>0</v>
      </c>
      <c r="AE23" s="45">
        <f>$Y23*SUM(Fasering!$D$5:$D$9)</f>
        <v>0</v>
      </c>
      <c r="AF23" s="45">
        <f>$Y23*SUM(Fasering!$D$5:$D$10)</f>
        <v>0</v>
      </c>
      <c r="AG23" s="75">
        <f>$Y23*SUM(Fasering!$D$5:$D$11)</f>
        <v>0</v>
      </c>
      <c r="AH23" s="5">
        <f>($AK$2+(I23+R23)*12*7.57%)*SUM(Fasering!$D$5)</f>
        <v>0</v>
      </c>
      <c r="AI23" s="9">
        <f>($AK$2+(J23+S23)*12*7.57%)*SUM(Fasering!$D$5:$D$6)</f>
        <v>714.13619992185102</v>
      </c>
      <c r="AJ23" s="9">
        <f>($AK$2+(K23+T23)*12*7.57%)*SUM(Fasering!$D$5:$D$7)</f>
        <v>1350.7010567261814</v>
      </c>
      <c r="AK23" s="9">
        <f>($AK$2+(L23+U23)*12*7.57%)*SUM(Fasering!$D$5:$D$8)</f>
        <v>2152.6544877243368</v>
      </c>
      <c r="AL23" s="9">
        <f>($AK$2+(M23+V23)*12*7.57%)*SUM(Fasering!$D$5:$D$9)</f>
        <v>3119.996492916317</v>
      </c>
      <c r="AM23" s="9">
        <f>($AK$2+(N23+W23)*12*7.57%)*SUM(Fasering!$D$5:$D$10)</f>
        <v>4249.9952006214744</v>
      </c>
      <c r="AN23" s="86">
        <f>($AK$2+(O23+X23)*12*7.57%)*SUM(Fasering!$D$5:$D$11)</f>
        <v>5547.7425587158004</v>
      </c>
      <c r="AO23" s="5">
        <f>($AK$2+(I23+AA23)*12*7.57%)*SUM(Fasering!$D$5)</f>
        <v>0</v>
      </c>
      <c r="AP23" s="9">
        <f>($AK$2+(J23+AB23)*12*7.57%)*SUM(Fasering!$D$5:$D$6)</f>
        <v>714.13619992185102</v>
      </c>
      <c r="AQ23" s="9">
        <f>($AK$2+(K23+AC23)*12*7.57%)*SUM(Fasering!$D$5:$D$7)</f>
        <v>1350.7010567261814</v>
      </c>
      <c r="AR23" s="9">
        <f>($AK$2+(L23+AD23)*12*7.57%)*SUM(Fasering!$D$5:$D$8)</f>
        <v>2152.6544877243368</v>
      </c>
      <c r="AS23" s="9">
        <f>($AK$2+(M23+AE23)*12*7.57%)*SUM(Fasering!$D$5:$D$9)</f>
        <v>3119.996492916317</v>
      </c>
      <c r="AT23" s="9">
        <f>($AK$2+(N23+AF23)*12*7.57%)*SUM(Fasering!$D$5:$D$10)</f>
        <v>4249.9952006214744</v>
      </c>
      <c r="AU23" s="86">
        <f>($AK$2+(O23+AG23)*12*7.57%)*SUM(Fasering!$D$5:$D$11)</f>
        <v>5547.7425587158004</v>
      </c>
    </row>
    <row r="24" spans="1:47" x14ac:dyDescent="0.3">
      <c r="A24" s="32">
        <f t="shared" si="8"/>
        <v>16</v>
      </c>
      <c r="B24" s="129">
        <v>54753.57</v>
      </c>
      <c r="C24" s="130"/>
      <c r="D24" s="129">
        <f t="shared" si="0"/>
        <v>73692.829863000006</v>
      </c>
      <c r="E24" s="131">
        <f t="shared" si="1"/>
        <v>1826.7975345253708</v>
      </c>
      <c r="F24" s="129">
        <f t="shared" si="2"/>
        <v>6141.0691552500002</v>
      </c>
      <c r="G24" s="131">
        <f t="shared" si="3"/>
        <v>152.23312787711421</v>
      </c>
      <c r="H24" s="45">
        <f>'L4'!$H$10</f>
        <v>1707.89</v>
      </c>
      <c r="I24" s="45">
        <f>GEW!$E$12+($F24-GEW!$E$12)*SUM(Fasering!$D$5)</f>
        <v>1821.9627753333334</v>
      </c>
      <c r="J24" s="45">
        <f>GEW!$E$12+($F24-GEW!$E$12)*SUM(Fasering!$D$5:$D$6)</f>
        <v>2938.726869347196</v>
      </c>
      <c r="K24" s="45">
        <f>GEW!$E$12+($F24-GEW!$E$12)*SUM(Fasering!$D$5:$D$7)</f>
        <v>3579.4834121962758</v>
      </c>
      <c r="L24" s="45">
        <f>GEW!$E$12+($F24-GEW!$E$12)*SUM(Fasering!$D$5:$D$8)</f>
        <v>4220.2399550453556</v>
      </c>
      <c r="M24" s="45">
        <f>GEW!$E$12+($F24-GEW!$E$12)*SUM(Fasering!$D$5:$D$9)</f>
        <v>4860.9964978944354</v>
      </c>
      <c r="N24" s="45">
        <f>GEW!$E$12+($F24-GEW!$E$12)*SUM(Fasering!$D$5:$D$10)</f>
        <v>5500.3126124009214</v>
      </c>
      <c r="O24" s="75">
        <f>GEW!$E$12+($F24-GEW!$E$12)*SUM(Fasering!$D$5:$D$11)</f>
        <v>6141.0691552500002</v>
      </c>
      <c r="P24" s="129">
        <f t="shared" si="4"/>
        <v>0</v>
      </c>
      <c r="Q24" s="131">
        <f t="shared" si="5"/>
        <v>0</v>
      </c>
      <c r="R24" s="45">
        <f>$P24*SUM(Fasering!$D$5)</f>
        <v>0</v>
      </c>
      <c r="S24" s="45">
        <f>$P24*SUM(Fasering!$D$5:$D$6)</f>
        <v>0</v>
      </c>
      <c r="T24" s="45">
        <f>$P24*SUM(Fasering!$D$5:$D$7)</f>
        <v>0</v>
      </c>
      <c r="U24" s="45">
        <f>$P24*SUM(Fasering!$D$5:$D$8)</f>
        <v>0</v>
      </c>
      <c r="V24" s="45">
        <f>$P24*SUM(Fasering!$D$5:$D$9)</f>
        <v>0</v>
      </c>
      <c r="W24" s="45">
        <f>$P24*SUM(Fasering!$D$5:$D$10)</f>
        <v>0</v>
      </c>
      <c r="X24" s="75">
        <f>$P24*SUM(Fasering!$D$5:$D$11)</f>
        <v>0</v>
      </c>
      <c r="Y24" s="129">
        <f t="shared" si="6"/>
        <v>0</v>
      </c>
      <c r="Z24" s="131">
        <f t="shared" si="7"/>
        <v>0</v>
      </c>
      <c r="AA24" s="74">
        <f>$Y24*SUM(Fasering!$D$5)</f>
        <v>0</v>
      </c>
      <c r="AB24" s="45">
        <f>$Y24*SUM(Fasering!$D$5:$D$6)</f>
        <v>0</v>
      </c>
      <c r="AC24" s="45">
        <f>$Y24*SUM(Fasering!$D$5:$D$7)</f>
        <v>0</v>
      </c>
      <c r="AD24" s="45">
        <f>$Y24*SUM(Fasering!$D$5:$D$8)</f>
        <v>0</v>
      </c>
      <c r="AE24" s="45">
        <f>$Y24*SUM(Fasering!$D$5:$D$9)</f>
        <v>0</v>
      </c>
      <c r="AF24" s="45">
        <f>$Y24*SUM(Fasering!$D$5:$D$10)</f>
        <v>0</v>
      </c>
      <c r="AG24" s="75">
        <f>$Y24*SUM(Fasering!$D$5:$D$11)</f>
        <v>0</v>
      </c>
      <c r="AH24" s="5">
        <f>($AK$2+(I24+R24)*12*7.57%)*SUM(Fasering!$D$5)</f>
        <v>0</v>
      </c>
      <c r="AI24" s="9">
        <f>($AK$2+(J24+S24)*12*7.57%)*SUM(Fasering!$D$5:$D$6)</f>
        <v>725.24516881779709</v>
      </c>
      <c r="AJ24" s="9">
        <f>($AK$2+(K24+T24)*12*7.57%)*SUM(Fasering!$D$5:$D$7)</f>
        <v>1378.2149300189844</v>
      </c>
      <c r="AK24" s="9">
        <f>($AK$2+(L24+U24)*12*7.57%)*SUM(Fasering!$D$5:$D$8)</f>
        <v>2203.8874675973639</v>
      </c>
      <c r="AL24" s="9">
        <f>($AK$2+(M24+V24)*12*7.57%)*SUM(Fasering!$D$5:$D$9)</f>
        <v>3202.2627815529368</v>
      </c>
      <c r="AM24" s="9">
        <f>($AK$2+(N24+W24)*12*7.57%)*SUM(Fasering!$D$5:$D$10)</f>
        <v>4370.5145918181006</v>
      </c>
      <c r="AN24" s="86">
        <f>($AK$2+(O24+X24)*12*7.57%)*SUM(Fasering!$D$5:$D$11)</f>
        <v>5713.9072206291003</v>
      </c>
      <c r="AO24" s="5">
        <f>($AK$2+(I24+AA24)*12*7.57%)*SUM(Fasering!$D$5)</f>
        <v>0</v>
      </c>
      <c r="AP24" s="9">
        <f>($AK$2+(J24+AB24)*12*7.57%)*SUM(Fasering!$D$5:$D$6)</f>
        <v>725.24516881779709</v>
      </c>
      <c r="AQ24" s="9">
        <f>($AK$2+(K24+AC24)*12*7.57%)*SUM(Fasering!$D$5:$D$7)</f>
        <v>1378.2149300189844</v>
      </c>
      <c r="AR24" s="9">
        <f>($AK$2+(L24+AD24)*12*7.57%)*SUM(Fasering!$D$5:$D$8)</f>
        <v>2203.8874675973639</v>
      </c>
      <c r="AS24" s="9">
        <f>($AK$2+(M24+AE24)*12*7.57%)*SUM(Fasering!$D$5:$D$9)</f>
        <v>3202.2627815529368</v>
      </c>
      <c r="AT24" s="9">
        <f>($AK$2+(N24+AF24)*12*7.57%)*SUM(Fasering!$D$5:$D$10)</f>
        <v>4370.5145918181006</v>
      </c>
      <c r="AU24" s="86">
        <f>($AK$2+(O24+AG24)*12*7.57%)*SUM(Fasering!$D$5:$D$11)</f>
        <v>5713.9072206291003</v>
      </c>
    </row>
    <row r="25" spans="1:47" x14ac:dyDescent="0.3">
      <c r="A25" s="32">
        <f t="shared" si="8"/>
        <v>17</v>
      </c>
      <c r="B25" s="129">
        <v>54753.57</v>
      </c>
      <c r="C25" s="130"/>
      <c r="D25" s="129">
        <f t="shared" si="0"/>
        <v>73692.829863000006</v>
      </c>
      <c r="E25" s="131">
        <f t="shared" si="1"/>
        <v>1826.7975345253708</v>
      </c>
      <c r="F25" s="129">
        <f t="shared" si="2"/>
        <v>6141.0691552500002</v>
      </c>
      <c r="G25" s="131">
        <f t="shared" si="3"/>
        <v>152.23312787711421</v>
      </c>
      <c r="H25" s="45">
        <f>'L4'!$H$10</f>
        <v>1707.89</v>
      </c>
      <c r="I25" s="45">
        <f>GEW!$E$12+($F25-GEW!$E$12)*SUM(Fasering!$D$5)</f>
        <v>1821.9627753333334</v>
      </c>
      <c r="J25" s="45">
        <f>GEW!$E$12+($F25-GEW!$E$12)*SUM(Fasering!$D$5:$D$6)</f>
        <v>2938.726869347196</v>
      </c>
      <c r="K25" s="45">
        <f>GEW!$E$12+($F25-GEW!$E$12)*SUM(Fasering!$D$5:$D$7)</f>
        <v>3579.4834121962758</v>
      </c>
      <c r="L25" s="45">
        <f>GEW!$E$12+($F25-GEW!$E$12)*SUM(Fasering!$D$5:$D$8)</f>
        <v>4220.2399550453556</v>
      </c>
      <c r="M25" s="45">
        <f>GEW!$E$12+($F25-GEW!$E$12)*SUM(Fasering!$D$5:$D$9)</f>
        <v>4860.9964978944354</v>
      </c>
      <c r="N25" s="45">
        <f>GEW!$E$12+($F25-GEW!$E$12)*SUM(Fasering!$D$5:$D$10)</f>
        <v>5500.3126124009214</v>
      </c>
      <c r="O25" s="75">
        <f>GEW!$E$12+($F25-GEW!$E$12)*SUM(Fasering!$D$5:$D$11)</f>
        <v>6141.0691552500002</v>
      </c>
      <c r="P25" s="129">
        <f t="shared" si="4"/>
        <v>0</v>
      </c>
      <c r="Q25" s="131">
        <f t="shared" si="5"/>
        <v>0</v>
      </c>
      <c r="R25" s="45">
        <f>$P25*SUM(Fasering!$D$5)</f>
        <v>0</v>
      </c>
      <c r="S25" s="45">
        <f>$P25*SUM(Fasering!$D$5:$D$6)</f>
        <v>0</v>
      </c>
      <c r="T25" s="45">
        <f>$P25*SUM(Fasering!$D$5:$D$7)</f>
        <v>0</v>
      </c>
      <c r="U25" s="45">
        <f>$P25*SUM(Fasering!$D$5:$D$8)</f>
        <v>0</v>
      </c>
      <c r="V25" s="45">
        <f>$P25*SUM(Fasering!$D$5:$D$9)</f>
        <v>0</v>
      </c>
      <c r="W25" s="45">
        <f>$P25*SUM(Fasering!$D$5:$D$10)</f>
        <v>0</v>
      </c>
      <c r="X25" s="75">
        <f>$P25*SUM(Fasering!$D$5:$D$11)</f>
        <v>0</v>
      </c>
      <c r="Y25" s="129">
        <f t="shared" si="6"/>
        <v>0</v>
      </c>
      <c r="Z25" s="131">
        <f t="shared" si="7"/>
        <v>0</v>
      </c>
      <c r="AA25" s="74">
        <f>$Y25*SUM(Fasering!$D$5)</f>
        <v>0</v>
      </c>
      <c r="AB25" s="45">
        <f>$Y25*SUM(Fasering!$D$5:$D$6)</f>
        <v>0</v>
      </c>
      <c r="AC25" s="45">
        <f>$Y25*SUM(Fasering!$D$5:$D$7)</f>
        <v>0</v>
      </c>
      <c r="AD25" s="45">
        <f>$Y25*SUM(Fasering!$D$5:$D$8)</f>
        <v>0</v>
      </c>
      <c r="AE25" s="45">
        <f>$Y25*SUM(Fasering!$D$5:$D$9)</f>
        <v>0</v>
      </c>
      <c r="AF25" s="45">
        <f>$Y25*SUM(Fasering!$D$5:$D$10)</f>
        <v>0</v>
      </c>
      <c r="AG25" s="75">
        <f>$Y25*SUM(Fasering!$D$5:$D$11)</f>
        <v>0</v>
      </c>
      <c r="AH25" s="5">
        <f>($AK$2+(I25+R25)*12*7.57%)*SUM(Fasering!$D$5)</f>
        <v>0</v>
      </c>
      <c r="AI25" s="9">
        <f>($AK$2+(J25+S25)*12*7.57%)*SUM(Fasering!$D$5:$D$6)</f>
        <v>725.24516881779709</v>
      </c>
      <c r="AJ25" s="9">
        <f>($AK$2+(K25+T25)*12*7.57%)*SUM(Fasering!$D$5:$D$7)</f>
        <v>1378.2149300189844</v>
      </c>
      <c r="AK25" s="9">
        <f>($AK$2+(L25+U25)*12*7.57%)*SUM(Fasering!$D$5:$D$8)</f>
        <v>2203.8874675973639</v>
      </c>
      <c r="AL25" s="9">
        <f>($AK$2+(M25+V25)*12*7.57%)*SUM(Fasering!$D$5:$D$9)</f>
        <v>3202.2627815529368</v>
      </c>
      <c r="AM25" s="9">
        <f>($AK$2+(N25+W25)*12*7.57%)*SUM(Fasering!$D$5:$D$10)</f>
        <v>4370.5145918181006</v>
      </c>
      <c r="AN25" s="86">
        <f>($AK$2+(O25+X25)*12*7.57%)*SUM(Fasering!$D$5:$D$11)</f>
        <v>5713.9072206291003</v>
      </c>
      <c r="AO25" s="5">
        <f>($AK$2+(I25+AA25)*12*7.57%)*SUM(Fasering!$D$5)</f>
        <v>0</v>
      </c>
      <c r="AP25" s="9">
        <f>($AK$2+(J25+AB25)*12*7.57%)*SUM(Fasering!$D$5:$D$6)</f>
        <v>725.24516881779709</v>
      </c>
      <c r="AQ25" s="9">
        <f>($AK$2+(K25+AC25)*12*7.57%)*SUM(Fasering!$D$5:$D$7)</f>
        <v>1378.2149300189844</v>
      </c>
      <c r="AR25" s="9">
        <f>($AK$2+(L25+AD25)*12*7.57%)*SUM(Fasering!$D$5:$D$8)</f>
        <v>2203.8874675973639</v>
      </c>
      <c r="AS25" s="9">
        <f>($AK$2+(M25+AE25)*12*7.57%)*SUM(Fasering!$D$5:$D$9)</f>
        <v>3202.2627815529368</v>
      </c>
      <c r="AT25" s="9">
        <f>($AK$2+(N25+AF25)*12*7.57%)*SUM(Fasering!$D$5:$D$10)</f>
        <v>4370.5145918181006</v>
      </c>
      <c r="AU25" s="86">
        <f>($AK$2+(O25+AG25)*12*7.57%)*SUM(Fasering!$D$5:$D$11)</f>
        <v>5713.9072206291003</v>
      </c>
    </row>
    <row r="26" spans="1:47" x14ac:dyDescent="0.3">
      <c r="A26" s="32">
        <f t="shared" si="8"/>
        <v>18</v>
      </c>
      <c r="B26" s="129">
        <v>56384.480000000003</v>
      </c>
      <c r="C26" s="130"/>
      <c r="D26" s="129">
        <f t="shared" si="0"/>
        <v>75887.871632000009</v>
      </c>
      <c r="E26" s="131">
        <f t="shared" si="1"/>
        <v>1881.2111986395605</v>
      </c>
      <c r="F26" s="129">
        <f t="shared" si="2"/>
        <v>6323.9893026666678</v>
      </c>
      <c r="G26" s="131">
        <f t="shared" si="3"/>
        <v>156.76759988663005</v>
      </c>
      <c r="H26" s="45">
        <f>'L4'!$H$10</f>
        <v>1707.89</v>
      </c>
      <c r="I26" s="45">
        <f>GEW!$E$12+($F26-GEW!$E$12)*SUM(Fasering!$D$5)</f>
        <v>1821.9627753333334</v>
      </c>
      <c r="J26" s="45">
        <f>GEW!$E$12+($F26-GEW!$E$12)*SUM(Fasering!$D$5:$D$6)</f>
        <v>2986.0233781010734</v>
      </c>
      <c r="K26" s="45">
        <f>GEW!$E$12+($F26-GEW!$E$12)*SUM(Fasering!$D$5:$D$7)</f>
        <v>3653.9168495104568</v>
      </c>
      <c r="L26" s="45">
        <f>GEW!$E$12+($F26-GEW!$E$12)*SUM(Fasering!$D$5:$D$8)</f>
        <v>4321.8103209198398</v>
      </c>
      <c r="M26" s="45">
        <f>GEW!$E$12+($F26-GEW!$E$12)*SUM(Fasering!$D$5:$D$9)</f>
        <v>4989.7037923292228</v>
      </c>
      <c r="N26" s="45">
        <f>GEW!$E$12+($F26-GEW!$E$12)*SUM(Fasering!$D$5:$D$10)</f>
        <v>5656.0958312572857</v>
      </c>
      <c r="O26" s="75">
        <f>GEW!$E$12+($F26-GEW!$E$12)*SUM(Fasering!$D$5:$D$11)</f>
        <v>6323.9893026666678</v>
      </c>
      <c r="P26" s="129">
        <f t="shared" si="4"/>
        <v>0</v>
      </c>
      <c r="Q26" s="131">
        <f t="shared" si="5"/>
        <v>0</v>
      </c>
      <c r="R26" s="45">
        <f>$P26*SUM(Fasering!$D$5)</f>
        <v>0</v>
      </c>
      <c r="S26" s="45">
        <f>$P26*SUM(Fasering!$D$5:$D$6)</f>
        <v>0</v>
      </c>
      <c r="T26" s="45">
        <f>$P26*SUM(Fasering!$D$5:$D$7)</f>
        <v>0</v>
      </c>
      <c r="U26" s="45">
        <f>$P26*SUM(Fasering!$D$5:$D$8)</f>
        <v>0</v>
      </c>
      <c r="V26" s="45">
        <f>$P26*SUM(Fasering!$D$5:$D$9)</f>
        <v>0</v>
      </c>
      <c r="W26" s="45">
        <f>$P26*SUM(Fasering!$D$5:$D$10)</f>
        <v>0</v>
      </c>
      <c r="X26" s="75">
        <f>$P26*SUM(Fasering!$D$5:$D$11)</f>
        <v>0</v>
      </c>
      <c r="Y26" s="129">
        <f t="shared" si="6"/>
        <v>0</v>
      </c>
      <c r="Z26" s="131">
        <f t="shared" si="7"/>
        <v>0</v>
      </c>
      <c r="AA26" s="74">
        <f>$Y26*SUM(Fasering!$D$5)</f>
        <v>0</v>
      </c>
      <c r="AB26" s="45">
        <f>$Y26*SUM(Fasering!$D$5:$D$6)</f>
        <v>0</v>
      </c>
      <c r="AC26" s="45">
        <f>$Y26*SUM(Fasering!$D$5:$D$7)</f>
        <v>0</v>
      </c>
      <c r="AD26" s="45">
        <f>$Y26*SUM(Fasering!$D$5:$D$8)</f>
        <v>0</v>
      </c>
      <c r="AE26" s="45">
        <f>$Y26*SUM(Fasering!$D$5:$D$9)</f>
        <v>0</v>
      </c>
      <c r="AF26" s="45">
        <f>$Y26*SUM(Fasering!$D$5:$D$10)</f>
        <v>0</v>
      </c>
      <c r="AG26" s="75">
        <f>$Y26*SUM(Fasering!$D$5:$D$11)</f>
        <v>0</v>
      </c>
      <c r="AH26" s="5">
        <f>($AK$2+(I26+R26)*12*7.57%)*SUM(Fasering!$D$5)</f>
        <v>0</v>
      </c>
      <c r="AI26" s="9">
        <f>($AK$2+(J26+S26)*12*7.57%)*SUM(Fasering!$D$5:$D$6)</f>
        <v>736.35413771374294</v>
      </c>
      <c r="AJ26" s="9">
        <f>($AK$2+(K26+T26)*12*7.57%)*SUM(Fasering!$D$5:$D$7)</f>
        <v>1405.7288033117875</v>
      </c>
      <c r="AK26" s="9">
        <f>($AK$2+(L26+U26)*12*7.57%)*SUM(Fasering!$D$5:$D$8)</f>
        <v>2255.1204474703923</v>
      </c>
      <c r="AL26" s="9">
        <f>($AK$2+(M26+V26)*12*7.57%)*SUM(Fasering!$D$5:$D$9)</f>
        <v>3284.5290701895569</v>
      </c>
      <c r="AM26" s="9">
        <f>($AK$2+(N26+W26)*12*7.57%)*SUM(Fasering!$D$5:$D$10)</f>
        <v>4491.0339830147268</v>
      </c>
      <c r="AN26" s="86">
        <f>($AK$2+(O26+X26)*12*7.57%)*SUM(Fasering!$D$5:$D$11)</f>
        <v>5880.071882542401</v>
      </c>
      <c r="AO26" s="5">
        <f>($AK$2+(I26+AA26)*12*7.57%)*SUM(Fasering!$D$5)</f>
        <v>0</v>
      </c>
      <c r="AP26" s="9">
        <f>($AK$2+(J26+AB26)*12*7.57%)*SUM(Fasering!$D$5:$D$6)</f>
        <v>736.35413771374294</v>
      </c>
      <c r="AQ26" s="9">
        <f>($AK$2+(K26+AC26)*12*7.57%)*SUM(Fasering!$D$5:$D$7)</f>
        <v>1405.7288033117875</v>
      </c>
      <c r="AR26" s="9">
        <f>($AK$2+(L26+AD26)*12*7.57%)*SUM(Fasering!$D$5:$D$8)</f>
        <v>2255.1204474703923</v>
      </c>
      <c r="AS26" s="9">
        <f>($AK$2+(M26+AE26)*12*7.57%)*SUM(Fasering!$D$5:$D$9)</f>
        <v>3284.5290701895569</v>
      </c>
      <c r="AT26" s="9">
        <f>($AK$2+(N26+AF26)*12*7.57%)*SUM(Fasering!$D$5:$D$10)</f>
        <v>4491.0339830147268</v>
      </c>
      <c r="AU26" s="86">
        <f>($AK$2+(O26+AG26)*12*7.57%)*SUM(Fasering!$D$5:$D$11)</f>
        <v>5880.071882542401</v>
      </c>
    </row>
    <row r="27" spans="1:47" x14ac:dyDescent="0.3">
      <c r="A27" s="32">
        <f t="shared" si="8"/>
        <v>19</v>
      </c>
      <c r="B27" s="129">
        <v>56384.480000000003</v>
      </c>
      <c r="C27" s="130"/>
      <c r="D27" s="129">
        <f t="shared" si="0"/>
        <v>75887.871632000009</v>
      </c>
      <c r="E27" s="131">
        <f t="shared" si="1"/>
        <v>1881.2111986395605</v>
      </c>
      <c r="F27" s="129">
        <f t="shared" si="2"/>
        <v>6323.9893026666678</v>
      </c>
      <c r="G27" s="131">
        <f t="shared" si="3"/>
        <v>156.76759988663005</v>
      </c>
      <c r="H27" s="45">
        <f>'L4'!$H$10</f>
        <v>1707.89</v>
      </c>
      <c r="I27" s="45">
        <f>GEW!$E$12+($F27-GEW!$E$12)*SUM(Fasering!$D$5)</f>
        <v>1821.9627753333334</v>
      </c>
      <c r="J27" s="45">
        <f>GEW!$E$12+($F27-GEW!$E$12)*SUM(Fasering!$D$5:$D$6)</f>
        <v>2986.0233781010734</v>
      </c>
      <c r="K27" s="45">
        <f>GEW!$E$12+($F27-GEW!$E$12)*SUM(Fasering!$D$5:$D$7)</f>
        <v>3653.9168495104568</v>
      </c>
      <c r="L27" s="45">
        <f>GEW!$E$12+($F27-GEW!$E$12)*SUM(Fasering!$D$5:$D$8)</f>
        <v>4321.8103209198398</v>
      </c>
      <c r="M27" s="45">
        <f>GEW!$E$12+($F27-GEW!$E$12)*SUM(Fasering!$D$5:$D$9)</f>
        <v>4989.7037923292228</v>
      </c>
      <c r="N27" s="45">
        <f>GEW!$E$12+($F27-GEW!$E$12)*SUM(Fasering!$D$5:$D$10)</f>
        <v>5656.0958312572857</v>
      </c>
      <c r="O27" s="75">
        <f>GEW!$E$12+($F27-GEW!$E$12)*SUM(Fasering!$D$5:$D$11)</f>
        <v>6323.9893026666678</v>
      </c>
      <c r="P27" s="129">
        <f t="shared" si="4"/>
        <v>0</v>
      </c>
      <c r="Q27" s="131">
        <f t="shared" si="5"/>
        <v>0</v>
      </c>
      <c r="R27" s="45">
        <f>$P27*SUM(Fasering!$D$5)</f>
        <v>0</v>
      </c>
      <c r="S27" s="45">
        <f>$P27*SUM(Fasering!$D$5:$D$6)</f>
        <v>0</v>
      </c>
      <c r="T27" s="45">
        <f>$P27*SUM(Fasering!$D$5:$D$7)</f>
        <v>0</v>
      </c>
      <c r="U27" s="45">
        <f>$P27*SUM(Fasering!$D$5:$D$8)</f>
        <v>0</v>
      </c>
      <c r="V27" s="45">
        <f>$P27*SUM(Fasering!$D$5:$D$9)</f>
        <v>0</v>
      </c>
      <c r="W27" s="45">
        <f>$P27*SUM(Fasering!$D$5:$D$10)</f>
        <v>0</v>
      </c>
      <c r="X27" s="75">
        <f>$P27*SUM(Fasering!$D$5:$D$11)</f>
        <v>0</v>
      </c>
      <c r="Y27" s="129">
        <f t="shared" si="6"/>
        <v>0</v>
      </c>
      <c r="Z27" s="131">
        <f t="shared" si="7"/>
        <v>0</v>
      </c>
      <c r="AA27" s="74">
        <f>$Y27*SUM(Fasering!$D$5)</f>
        <v>0</v>
      </c>
      <c r="AB27" s="45">
        <f>$Y27*SUM(Fasering!$D$5:$D$6)</f>
        <v>0</v>
      </c>
      <c r="AC27" s="45">
        <f>$Y27*SUM(Fasering!$D$5:$D$7)</f>
        <v>0</v>
      </c>
      <c r="AD27" s="45">
        <f>$Y27*SUM(Fasering!$D$5:$D$8)</f>
        <v>0</v>
      </c>
      <c r="AE27" s="45">
        <f>$Y27*SUM(Fasering!$D$5:$D$9)</f>
        <v>0</v>
      </c>
      <c r="AF27" s="45">
        <f>$Y27*SUM(Fasering!$D$5:$D$10)</f>
        <v>0</v>
      </c>
      <c r="AG27" s="75">
        <f>$Y27*SUM(Fasering!$D$5:$D$11)</f>
        <v>0</v>
      </c>
      <c r="AH27" s="5">
        <f>($AK$2+(I27+R27)*12*7.57%)*SUM(Fasering!$D$5)</f>
        <v>0</v>
      </c>
      <c r="AI27" s="9">
        <f>($AK$2+(J27+S27)*12*7.57%)*SUM(Fasering!$D$5:$D$6)</f>
        <v>736.35413771374294</v>
      </c>
      <c r="AJ27" s="9">
        <f>($AK$2+(K27+T27)*12*7.57%)*SUM(Fasering!$D$5:$D$7)</f>
        <v>1405.7288033117875</v>
      </c>
      <c r="AK27" s="9">
        <f>($AK$2+(L27+U27)*12*7.57%)*SUM(Fasering!$D$5:$D$8)</f>
        <v>2255.1204474703923</v>
      </c>
      <c r="AL27" s="9">
        <f>($AK$2+(M27+V27)*12*7.57%)*SUM(Fasering!$D$5:$D$9)</f>
        <v>3284.5290701895569</v>
      </c>
      <c r="AM27" s="9">
        <f>($AK$2+(N27+W27)*12*7.57%)*SUM(Fasering!$D$5:$D$10)</f>
        <v>4491.0339830147268</v>
      </c>
      <c r="AN27" s="86">
        <f>($AK$2+(O27+X27)*12*7.57%)*SUM(Fasering!$D$5:$D$11)</f>
        <v>5880.071882542401</v>
      </c>
      <c r="AO27" s="5">
        <f>($AK$2+(I27+AA27)*12*7.57%)*SUM(Fasering!$D$5)</f>
        <v>0</v>
      </c>
      <c r="AP27" s="9">
        <f>($AK$2+(J27+AB27)*12*7.57%)*SUM(Fasering!$D$5:$D$6)</f>
        <v>736.35413771374294</v>
      </c>
      <c r="AQ27" s="9">
        <f>($AK$2+(K27+AC27)*12*7.57%)*SUM(Fasering!$D$5:$D$7)</f>
        <v>1405.7288033117875</v>
      </c>
      <c r="AR27" s="9">
        <f>($AK$2+(L27+AD27)*12*7.57%)*SUM(Fasering!$D$5:$D$8)</f>
        <v>2255.1204474703923</v>
      </c>
      <c r="AS27" s="9">
        <f>($AK$2+(M27+AE27)*12*7.57%)*SUM(Fasering!$D$5:$D$9)</f>
        <v>3284.5290701895569</v>
      </c>
      <c r="AT27" s="9">
        <f>($AK$2+(N27+AF27)*12*7.57%)*SUM(Fasering!$D$5:$D$10)</f>
        <v>4491.0339830147268</v>
      </c>
      <c r="AU27" s="86">
        <f>($AK$2+(O27+AG27)*12*7.57%)*SUM(Fasering!$D$5:$D$11)</f>
        <v>5880.071882542401</v>
      </c>
    </row>
    <row r="28" spans="1:47" x14ac:dyDescent="0.3">
      <c r="A28" s="32">
        <f t="shared" si="8"/>
        <v>20</v>
      </c>
      <c r="B28" s="129">
        <v>58015.39</v>
      </c>
      <c r="C28" s="130"/>
      <c r="D28" s="129">
        <f t="shared" si="0"/>
        <v>78082.913400999998</v>
      </c>
      <c r="E28" s="131">
        <f t="shared" si="1"/>
        <v>1935.62486275375</v>
      </c>
      <c r="F28" s="129">
        <f t="shared" si="2"/>
        <v>6506.9094500833335</v>
      </c>
      <c r="G28" s="131">
        <f t="shared" si="3"/>
        <v>161.30207189614583</v>
      </c>
      <c r="H28" s="45">
        <f>'L4'!$H$10</f>
        <v>1707.89</v>
      </c>
      <c r="I28" s="45">
        <f>GEW!$E$12+($F28-GEW!$E$12)*SUM(Fasering!$D$5)</f>
        <v>1821.9627753333334</v>
      </c>
      <c r="J28" s="45">
        <f>GEW!$E$12+($F28-GEW!$E$12)*SUM(Fasering!$D$5:$D$6)</f>
        <v>3033.3198868549507</v>
      </c>
      <c r="K28" s="45">
        <f>GEW!$E$12+($F28-GEW!$E$12)*SUM(Fasering!$D$5:$D$7)</f>
        <v>3728.3502868246364</v>
      </c>
      <c r="L28" s="45">
        <f>GEW!$E$12+($F28-GEW!$E$12)*SUM(Fasering!$D$5:$D$8)</f>
        <v>4423.3806867943222</v>
      </c>
      <c r="M28" s="45">
        <f>GEW!$E$12+($F28-GEW!$E$12)*SUM(Fasering!$D$5:$D$9)</f>
        <v>5118.4110867640084</v>
      </c>
      <c r="N28" s="45">
        <f>GEW!$E$12+($F28-GEW!$E$12)*SUM(Fasering!$D$5:$D$10)</f>
        <v>5811.8790501136482</v>
      </c>
      <c r="O28" s="75">
        <f>GEW!$E$12+($F28-GEW!$E$12)*SUM(Fasering!$D$5:$D$11)</f>
        <v>6506.9094500833335</v>
      </c>
      <c r="P28" s="129">
        <f t="shared" si="4"/>
        <v>0</v>
      </c>
      <c r="Q28" s="131">
        <f t="shared" si="5"/>
        <v>0</v>
      </c>
      <c r="R28" s="45">
        <f>$P28*SUM(Fasering!$D$5)</f>
        <v>0</v>
      </c>
      <c r="S28" s="45">
        <f>$P28*SUM(Fasering!$D$5:$D$6)</f>
        <v>0</v>
      </c>
      <c r="T28" s="45">
        <f>$P28*SUM(Fasering!$D$5:$D$7)</f>
        <v>0</v>
      </c>
      <c r="U28" s="45">
        <f>$P28*SUM(Fasering!$D$5:$D$8)</f>
        <v>0</v>
      </c>
      <c r="V28" s="45">
        <f>$P28*SUM(Fasering!$D$5:$D$9)</f>
        <v>0</v>
      </c>
      <c r="W28" s="45">
        <f>$P28*SUM(Fasering!$D$5:$D$10)</f>
        <v>0</v>
      </c>
      <c r="X28" s="75">
        <f>$P28*SUM(Fasering!$D$5:$D$11)</f>
        <v>0</v>
      </c>
      <c r="Y28" s="129">
        <f t="shared" si="6"/>
        <v>0</v>
      </c>
      <c r="Z28" s="131">
        <f t="shared" si="7"/>
        <v>0</v>
      </c>
      <c r="AA28" s="74">
        <f>$Y28*SUM(Fasering!$D$5)</f>
        <v>0</v>
      </c>
      <c r="AB28" s="45">
        <f>$Y28*SUM(Fasering!$D$5:$D$6)</f>
        <v>0</v>
      </c>
      <c r="AC28" s="45">
        <f>$Y28*SUM(Fasering!$D$5:$D$7)</f>
        <v>0</v>
      </c>
      <c r="AD28" s="45">
        <f>$Y28*SUM(Fasering!$D$5:$D$8)</f>
        <v>0</v>
      </c>
      <c r="AE28" s="45">
        <f>$Y28*SUM(Fasering!$D$5:$D$9)</f>
        <v>0</v>
      </c>
      <c r="AF28" s="45">
        <f>$Y28*SUM(Fasering!$D$5:$D$10)</f>
        <v>0</v>
      </c>
      <c r="AG28" s="75">
        <f>$Y28*SUM(Fasering!$D$5:$D$11)</f>
        <v>0</v>
      </c>
      <c r="AH28" s="5">
        <f>($AK$2+(I28+R28)*12*7.57%)*SUM(Fasering!$D$5)</f>
        <v>0</v>
      </c>
      <c r="AI28" s="9">
        <f>($AK$2+(J28+S28)*12*7.57%)*SUM(Fasering!$D$5:$D$6)</f>
        <v>747.46310660968891</v>
      </c>
      <c r="AJ28" s="9">
        <f>($AK$2+(K28+T28)*12*7.57%)*SUM(Fasering!$D$5:$D$7)</f>
        <v>1433.2426766045901</v>
      </c>
      <c r="AK28" s="9">
        <f>($AK$2+(L28+U28)*12*7.57%)*SUM(Fasering!$D$5:$D$8)</f>
        <v>2306.3534273434193</v>
      </c>
      <c r="AL28" s="9">
        <f>($AK$2+(M28+V28)*12*7.57%)*SUM(Fasering!$D$5:$D$9)</f>
        <v>3366.7953588261762</v>
      </c>
      <c r="AM28" s="9">
        <f>($AK$2+(N28+W28)*12*7.57%)*SUM(Fasering!$D$5:$D$10)</f>
        <v>4611.5533742113512</v>
      </c>
      <c r="AN28" s="86">
        <f>($AK$2+(O28+X28)*12*7.57%)*SUM(Fasering!$D$5:$D$11)</f>
        <v>6046.2365444556999</v>
      </c>
      <c r="AO28" s="5">
        <f>($AK$2+(I28+AA28)*12*7.57%)*SUM(Fasering!$D$5)</f>
        <v>0</v>
      </c>
      <c r="AP28" s="9">
        <f>($AK$2+(J28+AB28)*12*7.57%)*SUM(Fasering!$D$5:$D$6)</f>
        <v>747.46310660968891</v>
      </c>
      <c r="AQ28" s="9">
        <f>($AK$2+(K28+AC28)*12*7.57%)*SUM(Fasering!$D$5:$D$7)</f>
        <v>1433.2426766045901</v>
      </c>
      <c r="AR28" s="9">
        <f>($AK$2+(L28+AD28)*12*7.57%)*SUM(Fasering!$D$5:$D$8)</f>
        <v>2306.3534273434193</v>
      </c>
      <c r="AS28" s="9">
        <f>($AK$2+(M28+AE28)*12*7.57%)*SUM(Fasering!$D$5:$D$9)</f>
        <v>3366.7953588261762</v>
      </c>
      <c r="AT28" s="9">
        <f>($AK$2+(N28+AF28)*12*7.57%)*SUM(Fasering!$D$5:$D$10)</f>
        <v>4611.5533742113512</v>
      </c>
      <c r="AU28" s="86">
        <f>($AK$2+(O28+AG28)*12*7.57%)*SUM(Fasering!$D$5:$D$11)</f>
        <v>6046.2365444556999</v>
      </c>
    </row>
    <row r="29" spans="1:47" x14ac:dyDescent="0.3">
      <c r="A29" s="32">
        <f t="shared" si="8"/>
        <v>21</v>
      </c>
      <c r="B29" s="129">
        <v>58015.39</v>
      </c>
      <c r="C29" s="130"/>
      <c r="D29" s="129">
        <f t="shared" si="0"/>
        <v>78082.913400999998</v>
      </c>
      <c r="E29" s="131">
        <f t="shared" si="1"/>
        <v>1935.62486275375</v>
      </c>
      <c r="F29" s="129">
        <f t="shared" si="2"/>
        <v>6506.9094500833335</v>
      </c>
      <c r="G29" s="131">
        <f t="shared" si="3"/>
        <v>161.30207189614583</v>
      </c>
      <c r="H29" s="45">
        <f>'L4'!$H$10</f>
        <v>1707.89</v>
      </c>
      <c r="I29" s="45">
        <f>GEW!$E$12+($F29-GEW!$E$12)*SUM(Fasering!$D$5)</f>
        <v>1821.9627753333334</v>
      </c>
      <c r="J29" s="45">
        <f>GEW!$E$12+($F29-GEW!$E$12)*SUM(Fasering!$D$5:$D$6)</f>
        <v>3033.3198868549507</v>
      </c>
      <c r="K29" s="45">
        <f>GEW!$E$12+($F29-GEW!$E$12)*SUM(Fasering!$D$5:$D$7)</f>
        <v>3728.3502868246364</v>
      </c>
      <c r="L29" s="45">
        <f>GEW!$E$12+($F29-GEW!$E$12)*SUM(Fasering!$D$5:$D$8)</f>
        <v>4423.3806867943222</v>
      </c>
      <c r="M29" s="45">
        <f>GEW!$E$12+($F29-GEW!$E$12)*SUM(Fasering!$D$5:$D$9)</f>
        <v>5118.4110867640084</v>
      </c>
      <c r="N29" s="45">
        <f>GEW!$E$12+($F29-GEW!$E$12)*SUM(Fasering!$D$5:$D$10)</f>
        <v>5811.8790501136482</v>
      </c>
      <c r="O29" s="75">
        <f>GEW!$E$12+($F29-GEW!$E$12)*SUM(Fasering!$D$5:$D$11)</f>
        <v>6506.9094500833335</v>
      </c>
      <c r="P29" s="129">
        <f t="shared" si="4"/>
        <v>0</v>
      </c>
      <c r="Q29" s="131">
        <f t="shared" si="5"/>
        <v>0</v>
      </c>
      <c r="R29" s="45">
        <f>$P29*SUM(Fasering!$D$5)</f>
        <v>0</v>
      </c>
      <c r="S29" s="45">
        <f>$P29*SUM(Fasering!$D$5:$D$6)</f>
        <v>0</v>
      </c>
      <c r="T29" s="45">
        <f>$P29*SUM(Fasering!$D$5:$D$7)</f>
        <v>0</v>
      </c>
      <c r="U29" s="45">
        <f>$P29*SUM(Fasering!$D$5:$D$8)</f>
        <v>0</v>
      </c>
      <c r="V29" s="45">
        <f>$P29*SUM(Fasering!$D$5:$D$9)</f>
        <v>0</v>
      </c>
      <c r="W29" s="45">
        <f>$P29*SUM(Fasering!$D$5:$D$10)</f>
        <v>0</v>
      </c>
      <c r="X29" s="75">
        <f>$P29*SUM(Fasering!$D$5:$D$11)</f>
        <v>0</v>
      </c>
      <c r="Y29" s="129">
        <f t="shared" si="6"/>
        <v>0</v>
      </c>
      <c r="Z29" s="131">
        <f t="shared" si="7"/>
        <v>0</v>
      </c>
      <c r="AA29" s="74">
        <f>$Y29*SUM(Fasering!$D$5)</f>
        <v>0</v>
      </c>
      <c r="AB29" s="45">
        <f>$Y29*SUM(Fasering!$D$5:$D$6)</f>
        <v>0</v>
      </c>
      <c r="AC29" s="45">
        <f>$Y29*SUM(Fasering!$D$5:$D$7)</f>
        <v>0</v>
      </c>
      <c r="AD29" s="45">
        <f>$Y29*SUM(Fasering!$D$5:$D$8)</f>
        <v>0</v>
      </c>
      <c r="AE29" s="45">
        <f>$Y29*SUM(Fasering!$D$5:$D$9)</f>
        <v>0</v>
      </c>
      <c r="AF29" s="45">
        <f>$Y29*SUM(Fasering!$D$5:$D$10)</f>
        <v>0</v>
      </c>
      <c r="AG29" s="75">
        <f>$Y29*SUM(Fasering!$D$5:$D$11)</f>
        <v>0</v>
      </c>
      <c r="AH29" s="5">
        <f>($AK$2+(I29+R29)*12*7.57%)*SUM(Fasering!$D$5)</f>
        <v>0</v>
      </c>
      <c r="AI29" s="9">
        <f>($AK$2+(J29+S29)*12*7.57%)*SUM(Fasering!$D$5:$D$6)</f>
        <v>747.46310660968891</v>
      </c>
      <c r="AJ29" s="9">
        <f>($AK$2+(K29+T29)*12*7.57%)*SUM(Fasering!$D$5:$D$7)</f>
        <v>1433.2426766045901</v>
      </c>
      <c r="AK29" s="9">
        <f>($AK$2+(L29+U29)*12*7.57%)*SUM(Fasering!$D$5:$D$8)</f>
        <v>2306.3534273434193</v>
      </c>
      <c r="AL29" s="9">
        <f>($AK$2+(M29+V29)*12*7.57%)*SUM(Fasering!$D$5:$D$9)</f>
        <v>3366.7953588261762</v>
      </c>
      <c r="AM29" s="9">
        <f>($AK$2+(N29+W29)*12*7.57%)*SUM(Fasering!$D$5:$D$10)</f>
        <v>4611.5533742113512</v>
      </c>
      <c r="AN29" s="86">
        <f>($AK$2+(O29+X29)*12*7.57%)*SUM(Fasering!$D$5:$D$11)</f>
        <v>6046.2365444556999</v>
      </c>
      <c r="AO29" s="5">
        <f>($AK$2+(I29+AA29)*12*7.57%)*SUM(Fasering!$D$5)</f>
        <v>0</v>
      </c>
      <c r="AP29" s="9">
        <f>($AK$2+(J29+AB29)*12*7.57%)*SUM(Fasering!$D$5:$D$6)</f>
        <v>747.46310660968891</v>
      </c>
      <c r="AQ29" s="9">
        <f>($AK$2+(K29+AC29)*12*7.57%)*SUM(Fasering!$D$5:$D$7)</f>
        <v>1433.2426766045901</v>
      </c>
      <c r="AR29" s="9">
        <f>($AK$2+(L29+AD29)*12*7.57%)*SUM(Fasering!$D$5:$D$8)</f>
        <v>2306.3534273434193</v>
      </c>
      <c r="AS29" s="9">
        <f>($AK$2+(M29+AE29)*12*7.57%)*SUM(Fasering!$D$5:$D$9)</f>
        <v>3366.7953588261762</v>
      </c>
      <c r="AT29" s="9">
        <f>($AK$2+(N29+AF29)*12*7.57%)*SUM(Fasering!$D$5:$D$10)</f>
        <v>4611.5533742113512</v>
      </c>
      <c r="AU29" s="86">
        <f>($AK$2+(O29+AG29)*12*7.57%)*SUM(Fasering!$D$5:$D$11)</f>
        <v>6046.2365444556999</v>
      </c>
    </row>
    <row r="30" spans="1:47" x14ac:dyDescent="0.3">
      <c r="A30" s="32">
        <f t="shared" si="8"/>
        <v>22</v>
      </c>
      <c r="B30" s="129">
        <v>59645.91</v>
      </c>
      <c r="C30" s="130"/>
      <c r="D30" s="129">
        <f t="shared" si="0"/>
        <v>80277.430269000004</v>
      </c>
      <c r="E30" s="131">
        <f t="shared" si="1"/>
        <v>1990.0255149120351</v>
      </c>
      <c r="F30" s="129">
        <f t="shared" si="2"/>
        <v>6689.7858557500012</v>
      </c>
      <c r="G30" s="131">
        <f t="shared" si="3"/>
        <v>165.83545957600293</v>
      </c>
      <c r="H30" s="45">
        <f>'L4'!$H$10</f>
        <v>1707.89</v>
      </c>
      <c r="I30" s="45">
        <f>GEW!$E$12+($F30-GEW!$E$12)*SUM(Fasering!$D$5)</f>
        <v>1821.9627753333334</v>
      </c>
      <c r="J30" s="45">
        <f>GEW!$E$12+($F30-GEW!$E$12)*SUM(Fasering!$D$5:$D$6)</f>
        <v>3080.6050855804306</v>
      </c>
      <c r="K30" s="45">
        <f>GEW!$E$12+($F30-GEW!$E$12)*SUM(Fasering!$D$5:$D$7)</f>
        <v>3802.7659248485115</v>
      </c>
      <c r="L30" s="45">
        <f>GEW!$E$12+($F30-GEW!$E$12)*SUM(Fasering!$D$5:$D$8)</f>
        <v>4524.9267641165925</v>
      </c>
      <c r="M30" s="45">
        <f>GEW!$E$12+($F30-GEW!$E$12)*SUM(Fasering!$D$5:$D$9)</f>
        <v>5247.0876033846735</v>
      </c>
      <c r="N30" s="45">
        <f>GEW!$E$12+($F30-GEW!$E$12)*SUM(Fasering!$D$5:$D$10)</f>
        <v>5967.6250164819212</v>
      </c>
      <c r="O30" s="75">
        <f>GEW!$E$12+($F30-GEW!$E$12)*SUM(Fasering!$D$5:$D$11)</f>
        <v>6689.7858557500012</v>
      </c>
      <c r="P30" s="129">
        <f t="shared" si="4"/>
        <v>0</v>
      </c>
      <c r="Q30" s="131">
        <f t="shared" si="5"/>
        <v>0</v>
      </c>
      <c r="R30" s="45">
        <f>$P30*SUM(Fasering!$D$5)</f>
        <v>0</v>
      </c>
      <c r="S30" s="45">
        <f>$P30*SUM(Fasering!$D$5:$D$6)</f>
        <v>0</v>
      </c>
      <c r="T30" s="45">
        <f>$P30*SUM(Fasering!$D$5:$D$7)</f>
        <v>0</v>
      </c>
      <c r="U30" s="45">
        <f>$P30*SUM(Fasering!$D$5:$D$8)</f>
        <v>0</v>
      </c>
      <c r="V30" s="45">
        <f>$P30*SUM(Fasering!$D$5:$D$9)</f>
        <v>0</v>
      </c>
      <c r="W30" s="45">
        <f>$P30*SUM(Fasering!$D$5:$D$10)</f>
        <v>0</v>
      </c>
      <c r="X30" s="75">
        <f>$P30*SUM(Fasering!$D$5:$D$11)</f>
        <v>0</v>
      </c>
      <c r="Y30" s="129">
        <f t="shared" si="6"/>
        <v>0</v>
      </c>
      <c r="Z30" s="131">
        <f t="shared" si="7"/>
        <v>0</v>
      </c>
      <c r="AA30" s="74">
        <f>$Y30*SUM(Fasering!$D$5)</f>
        <v>0</v>
      </c>
      <c r="AB30" s="45">
        <f>$Y30*SUM(Fasering!$D$5:$D$6)</f>
        <v>0</v>
      </c>
      <c r="AC30" s="45">
        <f>$Y30*SUM(Fasering!$D$5:$D$7)</f>
        <v>0</v>
      </c>
      <c r="AD30" s="45">
        <f>$Y30*SUM(Fasering!$D$5:$D$8)</f>
        <v>0</v>
      </c>
      <c r="AE30" s="45">
        <f>$Y30*SUM(Fasering!$D$5:$D$9)</f>
        <v>0</v>
      </c>
      <c r="AF30" s="45">
        <f>$Y30*SUM(Fasering!$D$5:$D$10)</f>
        <v>0</v>
      </c>
      <c r="AG30" s="75">
        <f>$Y30*SUM(Fasering!$D$5:$D$11)</f>
        <v>0</v>
      </c>
      <c r="AH30" s="5">
        <f>($AK$2+(I30+R30)*12*7.57%)*SUM(Fasering!$D$5)</f>
        <v>0</v>
      </c>
      <c r="AI30" s="9">
        <f>($AK$2+(J30+S30)*12*7.57%)*SUM(Fasering!$D$5:$D$6)</f>
        <v>758.56941901455355</v>
      </c>
      <c r="AJ30" s="9">
        <f>($AK$2+(K30+T30)*12*7.57%)*SUM(Fasering!$D$5:$D$7)</f>
        <v>1460.7499704965778</v>
      </c>
      <c r="AK30" s="9">
        <f>($AK$2+(L30+U30)*12*7.57%)*SUM(Fasering!$D$5:$D$8)</f>
        <v>2357.5741558585237</v>
      </c>
      <c r="AL30" s="9">
        <f>($AK$2+(M30+V30)*12*7.57%)*SUM(Fasering!$D$5:$D$9)</f>
        <v>3449.0419751003933</v>
      </c>
      <c r="AM30" s="9">
        <f>($AK$2+(N30+W30)*12*7.57%)*SUM(Fasering!$D$5:$D$10)</f>
        <v>4732.0439455696251</v>
      </c>
      <c r="AN30" s="86">
        <f>($AK$2+(O30+X30)*12*7.57%)*SUM(Fasering!$D$5:$D$11)</f>
        <v>6212.3614713633015</v>
      </c>
      <c r="AO30" s="5">
        <f>($AK$2+(I30+AA30)*12*7.57%)*SUM(Fasering!$D$5)</f>
        <v>0</v>
      </c>
      <c r="AP30" s="9">
        <f>($AK$2+(J30+AB30)*12*7.57%)*SUM(Fasering!$D$5:$D$6)</f>
        <v>758.56941901455355</v>
      </c>
      <c r="AQ30" s="9">
        <f>($AK$2+(K30+AC30)*12*7.57%)*SUM(Fasering!$D$5:$D$7)</f>
        <v>1460.7499704965778</v>
      </c>
      <c r="AR30" s="9">
        <f>($AK$2+(L30+AD30)*12*7.57%)*SUM(Fasering!$D$5:$D$8)</f>
        <v>2357.5741558585237</v>
      </c>
      <c r="AS30" s="9">
        <f>($AK$2+(M30+AE30)*12*7.57%)*SUM(Fasering!$D$5:$D$9)</f>
        <v>3449.0419751003933</v>
      </c>
      <c r="AT30" s="9">
        <f>($AK$2+(N30+AF30)*12*7.57%)*SUM(Fasering!$D$5:$D$10)</f>
        <v>4732.0439455696251</v>
      </c>
      <c r="AU30" s="86">
        <f>($AK$2+(O30+AG30)*12*7.57%)*SUM(Fasering!$D$5:$D$11)</f>
        <v>6212.3614713633015</v>
      </c>
    </row>
    <row r="31" spans="1:47" x14ac:dyDescent="0.3">
      <c r="A31" s="32">
        <f t="shared" si="8"/>
        <v>23</v>
      </c>
      <c r="B31" s="129">
        <v>59645.91</v>
      </c>
      <c r="C31" s="130"/>
      <c r="D31" s="129">
        <f t="shared" si="0"/>
        <v>80277.430269000004</v>
      </c>
      <c r="E31" s="131">
        <f t="shared" si="1"/>
        <v>1990.0255149120351</v>
      </c>
      <c r="F31" s="129">
        <f t="shared" si="2"/>
        <v>6689.7858557500012</v>
      </c>
      <c r="G31" s="131">
        <f t="shared" si="3"/>
        <v>165.83545957600293</v>
      </c>
      <c r="H31" s="45">
        <f>'L4'!$H$10</f>
        <v>1707.89</v>
      </c>
      <c r="I31" s="45">
        <f>GEW!$E$12+($F31-GEW!$E$12)*SUM(Fasering!$D$5)</f>
        <v>1821.9627753333334</v>
      </c>
      <c r="J31" s="45">
        <f>GEW!$E$12+($F31-GEW!$E$12)*SUM(Fasering!$D$5:$D$6)</f>
        <v>3080.6050855804306</v>
      </c>
      <c r="K31" s="45">
        <f>GEW!$E$12+($F31-GEW!$E$12)*SUM(Fasering!$D$5:$D$7)</f>
        <v>3802.7659248485115</v>
      </c>
      <c r="L31" s="45">
        <f>GEW!$E$12+($F31-GEW!$E$12)*SUM(Fasering!$D$5:$D$8)</f>
        <v>4524.9267641165925</v>
      </c>
      <c r="M31" s="45">
        <f>GEW!$E$12+($F31-GEW!$E$12)*SUM(Fasering!$D$5:$D$9)</f>
        <v>5247.0876033846735</v>
      </c>
      <c r="N31" s="45">
        <f>GEW!$E$12+($F31-GEW!$E$12)*SUM(Fasering!$D$5:$D$10)</f>
        <v>5967.6250164819212</v>
      </c>
      <c r="O31" s="75">
        <f>GEW!$E$12+($F31-GEW!$E$12)*SUM(Fasering!$D$5:$D$11)</f>
        <v>6689.7858557500012</v>
      </c>
      <c r="P31" s="129">
        <f t="shared" si="4"/>
        <v>0</v>
      </c>
      <c r="Q31" s="131">
        <f t="shared" si="5"/>
        <v>0</v>
      </c>
      <c r="R31" s="45">
        <f>$P31*SUM(Fasering!$D$5)</f>
        <v>0</v>
      </c>
      <c r="S31" s="45">
        <f>$P31*SUM(Fasering!$D$5:$D$6)</f>
        <v>0</v>
      </c>
      <c r="T31" s="45">
        <f>$P31*SUM(Fasering!$D$5:$D$7)</f>
        <v>0</v>
      </c>
      <c r="U31" s="45">
        <f>$P31*SUM(Fasering!$D$5:$D$8)</f>
        <v>0</v>
      </c>
      <c r="V31" s="45">
        <f>$P31*SUM(Fasering!$D$5:$D$9)</f>
        <v>0</v>
      </c>
      <c r="W31" s="45">
        <f>$P31*SUM(Fasering!$D$5:$D$10)</f>
        <v>0</v>
      </c>
      <c r="X31" s="75">
        <f>$P31*SUM(Fasering!$D$5:$D$11)</f>
        <v>0</v>
      </c>
      <c r="Y31" s="129">
        <f t="shared" si="6"/>
        <v>0</v>
      </c>
      <c r="Z31" s="131">
        <f t="shared" si="7"/>
        <v>0</v>
      </c>
      <c r="AA31" s="74">
        <f>$Y31*SUM(Fasering!$D$5)</f>
        <v>0</v>
      </c>
      <c r="AB31" s="45">
        <f>$Y31*SUM(Fasering!$D$5:$D$6)</f>
        <v>0</v>
      </c>
      <c r="AC31" s="45">
        <f>$Y31*SUM(Fasering!$D$5:$D$7)</f>
        <v>0</v>
      </c>
      <c r="AD31" s="45">
        <f>$Y31*SUM(Fasering!$D$5:$D$8)</f>
        <v>0</v>
      </c>
      <c r="AE31" s="45">
        <f>$Y31*SUM(Fasering!$D$5:$D$9)</f>
        <v>0</v>
      </c>
      <c r="AF31" s="45">
        <f>$Y31*SUM(Fasering!$D$5:$D$10)</f>
        <v>0</v>
      </c>
      <c r="AG31" s="75">
        <f>$Y31*SUM(Fasering!$D$5:$D$11)</f>
        <v>0</v>
      </c>
      <c r="AH31" s="5">
        <f>($AK$2+(I31+R31)*12*7.57%)*SUM(Fasering!$D$5)</f>
        <v>0</v>
      </c>
      <c r="AI31" s="9">
        <f>($AK$2+(J31+S31)*12*7.57%)*SUM(Fasering!$D$5:$D$6)</f>
        <v>758.56941901455355</v>
      </c>
      <c r="AJ31" s="9">
        <f>($AK$2+(K31+T31)*12*7.57%)*SUM(Fasering!$D$5:$D$7)</f>
        <v>1460.7499704965778</v>
      </c>
      <c r="AK31" s="9">
        <f>($AK$2+(L31+U31)*12*7.57%)*SUM(Fasering!$D$5:$D$8)</f>
        <v>2357.5741558585237</v>
      </c>
      <c r="AL31" s="9">
        <f>($AK$2+(M31+V31)*12*7.57%)*SUM(Fasering!$D$5:$D$9)</f>
        <v>3449.0419751003933</v>
      </c>
      <c r="AM31" s="9">
        <f>($AK$2+(N31+W31)*12*7.57%)*SUM(Fasering!$D$5:$D$10)</f>
        <v>4732.0439455696251</v>
      </c>
      <c r="AN31" s="86">
        <f>($AK$2+(O31+X31)*12*7.57%)*SUM(Fasering!$D$5:$D$11)</f>
        <v>6212.3614713633015</v>
      </c>
      <c r="AO31" s="5">
        <f>($AK$2+(I31+AA31)*12*7.57%)*SUM(Fasering!$D$5)</f>
        <v>0</v>
      </c>
      <c r="AP31" s="9">
        <f>($AK$2+(J31+AB31)*12*7.57%)*SUM(Fasering!$D$5:$D$6)</f>
        <v>758.56941901455355</v>
      </c>
      <c r="AQ31" s="9">
        <f>($AK$2+(K31+AC31)*12*7.57%)*SUM(Fasering!$D$5:$D$7)</f>
        <v>1460.7499704965778</v>
      </c>
      <c r="AR31" s="9">
        <f>($AK$2+(L31+AD31)*12*7.57%)*SUM(Fasering!$D$5:$D$8)</f>
        <v>2357.5741558585237</v>
      </c>
      <c r="AS31" s="9">
        <f>($AK$2+(M31+AE31)*12*7.57%)*SUM(Fasering!$D$5:$D$9)</f>
        <v>3449.0419751003933</v>
      </c>
      <c r="AT31" s="9">
        <f>($AK$2+(N31+AF31)*12*7.57%)*SUM(Fasering!$D$5:$D$10)</f>
        <v>4732.0439455696251</v>
      </c>
      <c r="AU31" s="86">
        <f>($AK$2+(O31+AG31)*12*7.57%)*SUM(Fasering!$D$5:$D$11)</f>
        <v>6212.3614713633015</v>
      </c>
    </row>
    <row r="32" spans="1:47" x14ac:dyDescent="0.3">
      <c r="A32" s="32">
        <f t="shared" si="8"/>
        <v>24</v>
      </c>
      <c r="B32" s="129">
        <v>59645.91</v>
      </c>
      <c r="C32" s="130"/>
      <c r="D32" s="129">
        <f t="shared" si="0"/>
        <v>80277.430269000004</v>
      </c>
      <c r="E32" s="131">
        <f t="shared" si="1"/>
        <v>1990.0255149120351</v>
      </c>
      <c r="F32" s="129">
        <f t="shared" si="2"/>
        <v>6689.7858557500012</v>
      </c>
      <c r="G32" s="131">
        <f t="shared" si="3"/>
        <v>165.83545957600293</v>
      </c>
      <c r="H32" s="45">
        <f>'L4'!$H$10</f>
        <v>1707.89</v>
      </c>
      <c r="I32" s="45">
        <f>GEW!$E$12+($F32-GEW!$E$12)*SUM(Fasering!$D$5)</f>
        <v>1821.9627753333334</v>
      </c>
      <c r="J32" s="45">
        <f>GEW!$E$12+($F32-GEW!$E$12)*SUM(Fasering!$D$5:$D$6)</f>
        <v>3080.6050855804306</v>
      </c>
      <c r="K32" s="45">
        <f>GEW!$E$12+($F32-GEW!$E$12)*SUM(Fasering!$D$5:$D$7)</f>
        <v>3802.7659248485115</v>
      </c>
      <c r="L32" s="45">
        <f>GEW!$E$12+($F32-GEW!$E$12)*SUM(Fasering!$D$5:$D$8)</f>
        <v>4524.9267641165925</v>
      </c>
      <c r="M32" s="45">
        <f>GEW!$E$12+($F32-GEW!$E$12)*SUM(Fasering!$D$5:$D$9)</f>
        <v>5247.0876033846735</v>
      </c>
      <c r="N32" s="45">
        <f>GEW!$E$12+($F32-GEW!$E$12)*SUM(Fasering!$D$5:$D$10)</f>
        <v>5967.6250164819212</v>
      </c>
      <c r="O32" s="75">
        <f>GEW!$E$12+($F32-GEW!$E$12)*SUM(Fasering!$D$5:$D$11)</f>
        <v>6689.7858557500012</v>
      </c>
      <c r="P32" s="129">
        <f t="shared" si="4"/>
        <v>0</v>
      </c>
      <c r="Q32" s="131">
        <f t="shared" si="5"/>
        <v>0</v>
      </c>
      <c r="R32" s="45">
        <f>$P32*SUM(Fasering!$D$5)</f>
        <v>0</v>
      </c>
      <c r="S32" s="45">
        <f>$P32*SUM(Fasering!$D$5:$D$6)</f>
        <v>0</v>
      </c>
      <c r="T32" s="45">
        <f>$P32*SUM(Fasering!$D$5:$D$7)</f>
        <v>0</v>
      </c>
      <c r="U32" s="45">
        <f>$P32*SUM(Fasering!$D$5:$D$8)</f>
        <v>0</v>
      </c>
      <c r="V32" s="45">
        <f>$P32*SUM(Fasering!$D$5:$D$9)</f>
        <v>0</v>
      </c>
      <c r="W32" s="45">
        <f>$P32*SUM(Fasering!$D$5:$D$10)</f>
        <v>0</v>
      </c>
      <c r="X32" s="75">
        <f>$P32*SUM(Fasering!$D$5:$D$11)</f>
        <v>0</v>
      </c>
      <c r="Y32" s="129">
        <f t="shared" si="6"/>
        <v>0</v>
      </c>
      <c r="Z32" s="131">
        <f t="shared" si="7"/>
        <v>0</v>
      </c>
      <c r="AA32" s="74">
        <f>$Y32*SUM(Fasering!$D$5)</f>
        <v>0</v>
      </c>
      <c r="AB32" s="45">
        <f>$Y32*SUM(Fasering!$D$5:$D$6)</f>
        <v>0</v>
      </c>
      <c r="AC32" s="45">
        <f>$Y32*SUM(Fasering!$D$5:$D$7)</f>
        <v>0</v>
      </c>
      <c r="AD32" s="45">
        <f>$Y32*SUM(Fasering!$D$5:$D$8)</f>
        <v>0</v>
      </c>
      <c r="AE32" s="45">
        <f>$Y32*SUM(Fasering!$D$5:$D$9)</f>
        <v>0</v>
      </c>
      <c r="AF32" s="45">
        <f>$Y32*SUM(Fasering!$D$5:$D$10)</f>
        <v>0</v>
      </c>
      <c r="AG32" s="75">
        <f>$Y32*SUM(Fasering!$D$5:$D$11)</f>
        <v>0</v>
      </c>
      <c r="AH32" s="5">
        <f>($AK$2+(I32+R32)*12*7.57%)*SUM(Fasering!$D$5)</f>
        <v>0</v>
      </c>
      <c r="AI32" s="9">
        <f>($AK$2+(J32+S32)*12*7.57%)*SUM(Fasering!$D$5:$D$6)</f>
        <v>758.56941901455355</v>
      </c>
      <c r="AJ32" s="9">
        <f>($AK$2+(K32+T32)*12*7.57%)*SUM(Fasering!$D$5:$D$7)</f>
        <v>1460.7499704965778</v>
      </c>
      <c r="AK32" s="9">
        <f>($AK$2+(L32+U32)*12*7.57%)*SUM(Fasering!$D$5:$D$8)</f>
        <v>2357.5741558585237</v>
      </c>
      <c r="AL32" s="9">
        <f>($AK$2+(M32+V32)*12*7.57%)*SUM(Fasering!$D$5:$D$9)</f>
        <v>3449.0419751003933</v>
      </c>
      <c r="AM32" s="9">
        <f>($AK$2+(N32+W32)*12*7.57%)*SUM(Fasering!$D$5:$D$10)</f>
        <v>4732.0439455696251</v>
      </c>
      <c r="AN32" s="86">
        <f>($AK$2+(O32+X32)*12*7.57%)*SUM(Fasering!$D$5:$D$11)</f>
        <v>6212.3614713633015</v>
      </c>
      <c r="AO32" s="5">
        <f>($AK$2+(I32+AA32)*12*7.57%)*SUM(Fasering!$D$5)</f>
        <v>0</v>
      </c>
      <c r="AP32" s="9">
        <f>($AK$2+(J32+AB32)*12*7.57%)*SUM(Fasering!$D$5:$D$6)</f>
        <v>758.56941901455355</v>
      </c>
      <c r="AQ32" s="9">
        <f>($AK$2+(K32+AC32)*12*7.57%)*SUM(Fasering!$D$5:$D$7)</f>
        <v>1460.7499704965778</v>
      </c>
      <c r="AR32" s="9">
        <f>($AK$2+(L32+AD32)*12*7.57%)*SUM(Fasering!$D$5:$D$8)</f>
        <v>2357.5741558585237</v>
      </c>
      <c r="AS32" s="9">
        <f>($AK$2+(M32+AE32)*12*7.57%)*SUM(Fasering!$D$5:$D$9)</f>
        <v>3449.0419751003933</v>
      </c>
      <c r="AT32" s="9">
        <f>($AK$2+(N32+AF32)*12*7.57%)*SUM(Fasering!$D$5:$D$10)</f>
        <v>4732.0439455696251</v>
      </c>
      <c r="AU32" s="86">
        <f>($AK$2+(O32+AG32)*12*7.57%)*SUM(Fasering!$D$5:$D$11)</f>
        <v>6212.3614713633015</v>
      </c>
    </row>
    <row r="33" spans="1:47" x14ac:dyDescent="0.3">
      <c r="A33" s="32">
        <f t="shared" si="8"/>
        <v>25</v>
      </c>
      <c r="B33" s="129">
        <v>59645.91</v>
      </c>
      <c r="C33" s="130"/>
      <c r="D33" s="129">
        <f t="shared" si="0"/>
        <v>80277.430269000004</v>
      </c>
      <c r="E33" s="131">
        <f t="shared" si="1"/>
        <v>1990.0255149120351</v>
      </c>
      <c r="F33" s="129">
        <f t="shared" si="2"/>
        <v>6689.7858557500012</v>
      </c>
      <c r="G33" s="131">
        <f t="shared" si="3"/>
        <v>165.83545957600293</v>
      </c>
      <c r="H33" s="45">
        <f>'L4'!$H$10</f>
        <v>1707.89</v>
      </c>
      <c r="I33" s="45">
        <f>GEW!$E$12+($F33-GEW!$E$12)*SUM(Fasering!$D$5)</f>
        <v>1821.9627753333334</v>
      </c>
      <c r="J33" s="45">
        <f>GEW!$E$12+($F33-GEW!$E$12)*SUM(Fasering!$D$5:$D$6)</f>
        <v>3080.6050855804306</v>
      </c>
      <c r="K33" s="45">
        <f>GEW!$E$12+($F33-GEW!$E$12)*SUM(Fasering!$D$5:$D$7)</f>
        <v>3802.7659248485115</v>
      </c>
      <c r="L33" s="45">
        <f>GEW!$E$12+($F33-GEW!$E$12)*SUM(Fasering!$D$5:$D$8)</f>
        <v>4524.9267641165925</v>
      </c>
      <c r="M33" s="45">
        <f>GEW!$E$12+($F33-GEW!$E$12)*SUM(Fasering!$D$5:$D$9)</f>
        <v>5247.0876033846735</v>
      </c>
      <c r="N33" s="45">
        <f>GEW!$E$12+($F33-GEW!$E$12)*SUM(Fasering!$D$5:$D$10)</f>
        <v>5967.6250164819212</v>
      </c>
      <c r="O33" s="75">
        <f>GEW!$E$12+($F33-GEW!$E$12)*SUM(Fasering!$D$5:$D$11)</f>
        <v>6689.7858557500012</v>
      </c>
      <c r="P33" s="129">
        <f t="shared" si="4"/>
        <v>0</v>
      </c>
      <c r="Q33" s="131">
        <f t="shared" si="5"/>
        <v>0</v>
      </c>
      <c r="R33" s="45">
        <f>$P33*SUM(Fasering!$D$5)</f>
        <v>0</v>
      </c>
      <c r="S33" s="45">
        <f>$P33*SUM(Fasering!$D$5:$D$6)</f>
        <v>0</v>
      </c>
      <c r="T33" s="45">
        <f>$P33*SUM(Fasering!$D$5:$D$7)</f>
        <v>0</v>
      </c>
      <c r="U33" s="45">
        <f>$P33*SUM(Fasering!$D$5:$D$8)</f>
        <v>0</v>
      </c>
      <c r="V33" s="45">
        <f>$P33*SUM(Fasering!$D$5:$D$9)</f>
        <v>0</v>
      </c>
      <c r="W33" s="45">
        <f>$P33*SUM(Fasering!$D$5:$D$10)</f>
        <v>0</v>
      </c>
      <c r="X33" s="75">
        <f>$P33*SUM(Fasering!$D$5:$D$11)</f>
        <v>0</v>
      </c>
      <c r="Y33" s="129">
        <f t="shared" si="6"/>
        <v>0</v>
      </c>
      <c r="Z33" s="131">
        <f t="shared" si="7"/>
        <v>0</v>
      </c>
      <c r="AA33" s="74">
        <f>$Y33*SUM(Fasering!$D$5)</f>
        <v>0</v>
      </c>
      <c r="AB33" s="45">
        <f>$Y33*SUM(Fasering!$D$5:$D$6)</f>
        <v>0</v>
      </c>
      <c r="AC33" s="45">
        <f>$Y33*SUM(Fasering!$D$5:$D$7)</f>
        <v>0</v>
      </c>
      <c r="AD33" s="45">
        <f>$Y33*SUM(Fasering!$D$5:$D$8)</f>
        <v>0</v>
      </c>
      <c r="AE33" s="45">
        <f>$Y33*SUM(Fasering!$D$5:$D$9)</f>
        <v>0</v>
      </c>
      <c r="AF33" s="45">
        <f>$Y33*SUM(Fasering!$D$5:$D$10)</f>
        <v>0</v>
      </c>
      <c r="AG33" s="75">
        <f>$Y33*SUM(Fasering!$D$5:$D$11)</f>
        <v>0</v>
      </c>
      <c r="AH33" s="5">
        <f>($AK$2+(I33+R33)*12*7.57%)*SUM(Fasering!$D$5)</f>
        <v>0</v>
      </c>
      <c r="AI33" s="9">
        <f>($AK$2+(J33+S33)*12*7.57%)*SUM(Fasering!$D$5:$D$6)</f>
        <v>758.56941901455355</v>
      </c>
      <c r="AJ33" s="9">
        <f>($AK$2+(K33+T33)*12*7.57%)*SUM(Fasering!$D$5:$D$7)</f>
        <v>1460.7499704965778</v>
      </c>
      <c r="AK33" s="9">
        <f>($AK$2+(L33+U33)*12*7.57%)*SUM(Fasering!$D$5:$D$8)</f>
        <v>2357.5741558585237</v>
      </c>
      <c r="AL33" s="9">
        <f>($AK$2+(M33+V33)*12*7.57%)*SUM(Fasering!$D$5:$D$9)</f>
        <v>3449.0419751003933</v>
      </c>
      <c r="AM33" s="9">
        <f>($AK$2+(N33+W33)*12*7.57%)*SUM(Fasering!$D$5:$D$10)</f>
        <v>4732.0439455696251</v>
      </c>
      <c r="AN33" s="86">
        <f>($AK$2+(O33+X33)*12*7.57%)*SUM(Fasering!$D$5:$D$11)</f>
        <v>6212.3614713633015</v>
      </c>
      <c r="AO33" s="5">
        <f>($AK$2+(I33+AA33)*12*7.57%)*SUM(Fasering!$D$5)</f>
        <v>0</v>
      </c>
      <c r="AP33" s="9">
        <f>($AK$2+(J33+AB33)*12*7.57%)*SUM(Fasering!$D$5:$D$6)</f>
        <v>758.56941901455355</v>
      </c>
      <c r="AQ33" s="9">
        <f>($AK$2+(K33+AC33)*12*7.57%)*SUM(Fasering!$D$5:$D$7)</f>
        <v>1460.7499704965778</v>
      </c>
      <c r="AR33" s="9">
        <f>($AK$2+(L33+AD33)*12*7.57%)*SUM(Fasering!$D$5:$D$8)</f>
        <v>2357.5741558585237</v>
      </c>
      <c r="AS33" s="9">
        <f>($AK$2+(M33+AE33)*12*7.57%)*SUM(Fasering!$D$5:$D$9)</f>
        <v>3449.0419751003933</v>
      </c>
      <c r="AT33" s="9">
        <f>($AK$2+(N33+AF33)*12*7.57%)*SUM(Fasering!$D$5:$D$10)</f>
        <v>4732.0439455696251</v>
      </c>
      <c r="AU33" s="86">
        <f>($AK$2+(O33+AG33)*12*7.57%)*SUM(Fasering!$D$5:$D$11)</f>
        <v>6212.3614713633015</v>
      </c>
    </row>
    <row r="34" spans="1:47" x14ac:dyDescent="0.3">
      <c r="A34" s="32">
        <f t="shared" si="8"/>
        <v>26</v>
      </c>
      <c r="B34" s="129">
        <v>59645.91</v>
      </c>
      <c r="C34" s="130"/>
      <c r="D34" s="129">
        <f t="shared" si="0"/>
        <v>80277.430269000004</v>
      </c>
      <c r="E34" s="131">
        <f t="shared" si="1"/>
        <v>1990.0255149120351</v>
      </c>
      <c r="F34" s="129">
        <f t="shared" si="2"/>
        <v>6689.7858557500012</v>
      </c>
      <c r="G34" s="131">
        <f t="shared" si="3"/>
        <v>165.83545957600293</v>
      </c>
      <c r="H34" s="45">
        <f>'L4'!$H$10</f>
        <v>1707.89</v>
      </c>
      <c r="I34" s="45">
        <f>GEW!$E$12+($F34-GEW!$E$12)*SUM(Fasering!$D$5)</f>
        <v>1821.9627753333334</v>
      </c>
      <c r="J34" s="45">
        <f>GEW!$E$12+($F34-GEW!$E$12)*SUM(Fasering!$D$5:$D$6)</f>
        <v>3080.6050855804306</v>
      </c>
      <c r="K34" s="45">
        <f>GEW!$E$12+($F34-GEW!$E$12)*SUM(Fasering!$D$5:$D$7)</f>
        <v>3802.7659248485115</v>
      </c>
      <c r="L34" s="45">
        <f>GEW!$E$12+($F34-GEW!$E$12)*SUM(Fasering!$D$5:$D$8)</f>
        <v>4524.9267641165925</v>
      </c>
      <c r="M34" s="45">
        <f>GEW!$E$12+($F34-GEW!$E$12)*SUM(Fasering!$D$5:$D$9)</f>
        <v>5247.0876033846735</v>
      </c>
      <c r="N34" s="45">
        <f>GEW!$E$12+($F34-GEW!$E$12)*SUM(Fasering!$D$5:$D$10)</f>
        <v>5967.6250164819212</v>
      </c>
      <c r="O34" s="75">
        <f>GEW!$E$12+($F34-GEW!$E$12)*SUM(Fasering!$D$5:$D$11)</f>
        <v>6689.7858557500012</v>
      </c>
      <c r="P34" s="129">
        <f t="shared" si="4"/>
        <v>0</v>
      </c>
      <c r="Q34" s="131">
        <f t="shared" si="5"/>
        <v>0</v>
      </c>
      <c r="R34" s="45">
        <f>$P34*SUM(Fasering!$D$5)</f>
        <v>0</v>
      </c>
      <c r="S34" s="45">
        <f>$P34*SUM(Fasering!$D$5:$D$6)</f>
        <v>0</v>
      </c>
      <c r="T34" s="45">
        <f>$P34*SUM(Fasering!$D$5:$D$7)</f>
        <v>0</v>
      </c>
      <c r="U34" s="45">
        <f>$P34*SUM(Fasering!$D$5:$D$8)</f>
        <v>0</v>
      </c>
      <c r="V34" s="45">
        <f>$P34*SUM(Fasering!$D$5:$D$9)</f>
        <v>0</v>
      </c>
      <c r="W34" s="45">
        <f>$P34*SUM(Fasering!$D$5:$D$10)</f>
        <v>0</v>
      </c>
      <c r="X34" s="75">
        <f>$P34*SUM(Fasering!$D$5:$D$11)</f>
        <v>0</v>
      </c>
      <c r="Y34" s="129">
        <f t="shared" si="6"/>
        <v>0</v>
      </c>
      <c r="Z34" s="131">
        <f t="shared" si="7"/>
        <v>0</v>
      </c>
      <c r="AA34" s="74">
        <f>$Y34*SUM(Fasering!$D$5)</f>
        <v>0</v>
      </c>
      <c r="AB34" s="45">
        <f>$Y34*SUM(Fasering!$D$5:$D$6)</f>
        <v>0</v>
      </c>
      <c r="AC34" s="45">
        <f>$Y34*SUM(Fasering!$D$5:$D$7)</f>
        <v>0</v>
      </c>
      <c r="AD34" s="45">
        <f>$Y34*SUM(Fasering!$D$5:$D$8)</f>
        <v>0</v>
      </c>
      <c r="AE34" s="45">
        <f>$Y34*SUM(Fasering!$D$5:$D$9)</f>
        <v>0</v>
      </c>
      <c r="AF34" s="45">
        <f>$Y34*SUM(Fasering!$D$5:$D$10)</f>
        <v>0</v>
      </c>
      <c r="AG34" s="75">
        <f>$Y34*SUM(Fasering!$D$5:$D$11)</f>
        <v>0</v>
      </c>
      <c r="AH34" s="5">
        <f>($AK$2+(I34+R34)*12*7.57%)*SUM(Fasering!$D$5)</f>
        <v>0</v>
      </c>
      <c r="AI34" s="9">
        <f>($AK$2+(J34+S34)*12*7.57%)*SUM(Fasering!$D$5:$D$6)</f>
        <v>758.56941901455355</v>
      </c>
      <c r="AJ34" s="9">
        <f>($AK$2+(K34+T34)*12*7.57%)*SUM(Fasering!$D$5:$D$7)</f>
        <v>1460.7499704965778</v>
      </c>
      <c r="AK34" s="9">
        <f>($AK$2+(L34+U34)*12*7.57%)*SUM(Fasering!$D$5:$D$8)</f>
        <v>2357.5741558585237</v>
      </c>
      <c r="AL34" s="9">
        <f>($AK$2+(M34+V34)*12*7.57%)*SUM(Fasering!$D$5:$D$9)</f>
        <v>3449.0419751003933</v>
      </c>
      <c r="AM34" s="9">
        <f>($AK$2+(N34+W34)*12*7.57%)*SUM(Fasering!$D$5:$D$10)</f>
        <v>4732.0439455696251</v>
      </c>
      <c r="AN34" s="86">
        <f>($AK$2+(O34+X34)*12*7.57%)*SUM(Fasering!$D$5:$D$11)</f>
        <v>6212.3614713633015</v>
      </c>
      <c r="AO34" s="5">
        <f>($AK$2+(I34+AA34)*12*7.57%)*SUM(Fasering!$D$5)</f>
        <v>0</v>
      </c>
      <c r="AP34" s="9">
        <f>($AK$2+(J34+AB34)*12*7.57%)*SUM(Fasering!$D$5:$D$6)</f>
        <v>758.56941901455355</v>
      </c>
      <c r="AQ34" s="9">
        <f>($AK$2+(K34+AC34)*12*7.57%)*SUM(Fasering!$D$5:$D$7)</f>
        <v>1460.7499704965778</v>
      </c>
      <c r="AR34" s="9">
        <f>($AK$2+(L34+AD34)*12*7.57%)*SUM(Fasering!$D$5:$D$8)</f>
        <v>2357.5741558585237</v>
      </c>
      <c r="AS34" s="9">
        <f>($AK$2+(M34+AE34)*12*7.57%)*SUM(Fasering!$D$5:$D$9)</f>
        <v>3449.0419751003933</v>
      </c>
      <c r="AT34" s="9">
        <f>($AK$2+(N34+AF34)*12*7.57%)*SUM(Fasering!$D$5:$D$10)</f>
        <v>4732.0439455696251</v>
      </c>
      <c r="AU34" s="86">
        <f>($AK$2+(O34+AG34)*12*7.57%)*SUM(Fasering!$D$5:$D$11)</f>
        <v>6212.3614713633015</v>
      </c>
    </row>
    <row r="35" spans="1:47" x14ac:dyDescent="0.3">
      <c r="A35" s="32">
        <f t="shared" si="8"/>
        <v>27</v>
      </c>
      <c r="B35" s="129">
        <v>59645.91</v>
      </c>
      <c r="C35" s="130"/>
      <c r="D35" s="129">
        <f t="shared" si="0"/>
        <v>80277.430269000004</v>
      </c>
      <c r="E35" s="131">
        <f t="shared" si="1"/>
        <v>1990.0255149120351</v>
      </c>
      <c r="F35" s="129">
        <f t="shared" si="2"/>
        <v>6689.7858557500012</v>
      </c>
      <c r="G35" s="131">
        <f t="shared" si="3"/>
        <v>165.83545957600293</v>
      </c>
      <c r="H35" s="45">
        <f>'L4'!$H$10</f>
        <v>1707.89</v>
      </c>
      <c r="I35" s="45">
        <f>GEW!$E$12+($F35-GEW!$E$12)*SUM(Fasering!$D$5)</f>
        <v>1821.9627753333334</v>
      </c>
      <c r="J35" s="45">
        <f>GEW!$E$12+($F35-GEW!$E$12)*SUM(Fasering!$D$5:$D$6)</f>
        <v>3080.6050855804306</v>
      </c>
      <c r="K35" s="45">
        <f>GEW!$E$12+($F35-GEW!$E$12)*SUM(Fasering!$D$5:$D$7)</f>
        <v>3802.7659248485115</v>
      </c>
      <c r="L35" s="45">
        <f>GEW!$E$12+($F35-GEW!$E$12)*SUM(Fasering!$D$5:$D$8)</f>
        <v>4524.9267641165925</v>
      </c>
      <c r="M35" s="45">
        <f>GEW!$E$12+($F35-GEW!$E$12)*SUM(Fasering!$D$5:$D$9)</f>
        <v>5247.0876033846735</v>
      </c>
      <c r="N35" s="45">
        <f>GEW!$E$12+($F35-GEW!$E$12)*SUM(Fasering!$D$5:$D$10)</f>
        <v>5967.6250164819212</v>
      </c>
      <c r="O35" s="75">
        <f>GEW!$E$12+($F35-GEW!$E$12)*SUM(Fasering!$D$5:$D$11)</f>
        <v>6689.7858557500012</v>
      </c>
      <c r="P35" s="129">
        <f t="shared" si="4"/>
        <v>0</v>
      </c>
      <c r="Q35" s="131">
        <f t="shared" si="5"/>
        <v>0</v>
      </c>
      <c r="R35" s="45">
        <f>$P35*SUM(Fasering!$D$5)</f>
        <v>0</v>
      </c>
      <c r="S35" s="45">
        <f>$P35*SUM(Fasering!$D$5:$D$6)</f>
        <v>0</v>
      </c>
      <c r="T35" s="45">
        <f>$P35*SUM(Fasering!$D$5:$D$7)</f>
        <v>0</v>
      </c>
      <c r="U35" s="45">
        <f>$P35*SUM(Fasering!$D$5:$D$8)</f>
        <v>0</v>
      </c>
      <c r="V35" s="45">
        <f>$P35*SUM(Fasering!$D$5:$D$9)</f>
        <v>0</v>
      </c>
      <c r="W35" s="45">
        <f>$P35*SUM(Fasering!$D$5:$D$10)</f>
        <v>0</v>
      </c>
      <c r="X35" s="75">
        <f>$P35*SUM(Fasering!$D$5:$D$11)</f>
        <v>0</v>
      </c>
      <c r="Y35" s="129">
        <f t="shared" si="6"/>
        <v>0</v>
      </c>
      <c r="Z35" s="131">
        <f t="shared" si="7"/>
        <v>0</v>
      </c>
      <c r="AA35" s="74">
        <f>$Y35*SUM(Fasering!$D$5)</f>
        <v>0</v>
      </c>
      <c r="AB35" s="45">
        <f>$Y35*SUM(Fasering!$D$5:$D$6)</f>
        <v>0</v>
      </c>
      <c r="AC35" s="45">
        <f>$Y35*SUM(Fasering!$D$5:$D$7)</f>
        <v>0</v>
      </c>
      <c r="AD35" s="45">
        <f>$Y35*SUM(Fasering!$D$5:$D$8)</f>
        <v>0</v>
      </c>
      <c r="AE35" s="45">
        <f>$Y35*SUM(Fasering!$D$5:$D$9)</f>
        <v>0</v>
      </c>
      <c r="AF35" s="45">
        <f>$Y35*SUM(Fasering!$D$5:$D$10)</f>
        <v>0</v>
      </c>
      <c r="AG35" s="75">
        <f>$Y35*SUM(Fasering!$D$5:$D$11)</f>
        <v>0</v>
      </c>
      <c r="AH35" s="5">
        <f>($AK$2+(I35+R35)*12*7.57%)*SUM(Fasering!$D$5)</f>
        <v>0</v>
      </c>
      <c r="AI35" s="9">
        <f>($AK$2+(J35+S35)*12*7.57%)*SUM(Fasering!$D$5:$D$6)</f>
        <v>758.56941901455355</v>
      </c>
      <c r="AJ35" s="9">
        <f>($AK$2+(K35+T35)*12*7.57%)*SUM(Fasering!$D$5:$D$7)</f>
        <v>1460.7499704965778</v>
      </c>
      <c r="AK35" s="9">
        <f>($AK$2+(L35+U35)*12*7.57%)*SUM(Fasering!$D$5:$D$8)</f>
        <v>2357.5741558585237</v>
      </c>
      <c r="AL35" s="9">
        <f>($AK$2+(M35+V35)*12*7.57%)*SUM(Fasering!$D$5:$D$9)</f>
        <v>3449.0419751003933</v>
      </c>
      <c r="AM35" s="9">
        <f>($AK$2+(N35+W35)*12*7.57%)*SUM(Fasering!$D$5:$D$10)</f>
        <v>4732.0439455696251</v>
      </c>
      <c r="AN35" s="86">
        <f>($AK$2+(O35+X35)*12*7.57%)*SUM(Fasering!$D$5:$D$11)</f>
        <v>6212.3614713633015</v>
      </c>
      <c r="AO35" s="5">
        <f>($AK$2+(I35+AA35)*12*7.57%)*SUM(Fasering!$D$5)</f>
        <v>0</v>
      </c>
      <c r="AP35" s="9">
        <f>($AK$2+(J35+AB35)*12*7.57%)*SUM(Fasering!$D$5:$D$6)</f>
        <v>758.56941901455355</v>
      </c>
      <c r="AQ35" s="9">
        <f>($AK$2+(K35+AC35)*12*7.57%)*SUM(Fasering!$D$5:$D$7)</f>
        <v>1460.7499704965778</v>
      </c>
      <c r="AR35" s="9">
        <f>($AK$2+(L35+AD35)*12*7.57%)*SUM(Fasering!$D$5:$D$8)</f>
        <v>2357.5741558585237</v>
      </c>
      <c r="AS35" s="9">
        <f>($AK$2+(M35+AE35)*12*7.57%)*SUM(Fasering!$D$5:$D$9)</f>
        <v>3449.0419751003933</v>
      </c>
      <c r="AT35" s="9">
        <f>($AK$2+(N35+AF35)*12*7.57%)*SUM(Fasering!$D$5:$D$10)</f>
        <v>4732.0439455696251</v>
      </c>
      <c r="AU35" s="86">
        <f>($AK$2+(O35+AG35)*12*7.57%)*SUM(Fasering!$D$5:$D$11)</f>
        <v>6212.3614713633015</v>
      </c>
    </row>
    <row r="36" spans="1:47" x14ac:dyDescent="0.3">
      <c r="A36" s="35"/>
      <c r="B36" s="132"/>
      <c r="C36" s="133"/>
      <c r="D36" s="132"/>
      <c r="E36" s="133"/>
      <c r="F36" s="132"/>
      <c r="G36" s="133"/>
      <c r="H36" s="46"/>
      <c r="I36" s="46"/>
      <c r="J36" s="46"/>
      <c r="K36" s="46"/>
      <c r="L36" s="46"/>
      <c r="M36" s="46"/>
      <c r="N36" s="46"/>
      <c r="O36" s="73"/>
      <c r="P36" s="132"/>
      <c r="Q36" s="133"/>
      <c r="R36" s="46"/>
      <c r="S36" s="46"/>
      <c r="T36" s="46"/>
      <c r="U36" s="46"/>
      <c r="V36" s="46"/>
      <c r="W36" s="46"/>
      <c r="X36" s="73"/>
      <c r="Y36" s="132"/>
      <c r="Z36" s="133"/>
      <c r="AA36" s="72"/>
      <c r="AB36" s="46"/>
      <c r="AC36" s="46"/>
      <c r="AD36" s="46"/>
      <c r="AE36" s="46"/>
      <c r="AF36" s="46"/>
      <c r="AG36" s="73"/>
      <c r="AH36" s="87"/>
      <c r="AI36" s="88"/>
      <c r="AJ36" s="88"/>
      <c r="AK36" s="88"/>
      <c r="AL36" s="88"/>
      <c r="AM36" s="88"/>
      <c r="AN36" s="89"/>
      <c r="AO36" s="87"/>
      <c r="AP36" s="88"/>
      <c r="AQ36" s="88"/>
      <c r="AR36" s="88"/>
      <c r="AS36" s="88"/>
      <c r="AT36" s="88"/>
      <c r="AU36" s="89"/>
    </row>
  </sheetData>
  <mergeCells count="169">
    <mergeCell ref="AH4:AN4"/>
    <mergeCell ref="AO4:AU4"/>
    <mergeCell ref="AA4:AG4"/>
    <mergeCell ref="B5:C5"/>
    <mergeCell ref="D5:E5"/>
    <mergeCell ref="F5:G5"/>
    <mergeCell ref="P5:Q5"/>
    <mergeCell ref="Y5:Z5"/>
    <mergeCell ref="B4:E4"/>
    <mergeCell ref="F4:G4"/>
    <mergeCell ref="P4:Q4"/>
    <mergeCell ref="R4:X4"/>
    <mergeCell ref="Y4:Z4"/>
    <mergeCell ref="H4:O4"/>
    <mergeCell ref="B6:C6"/>
    <mergeCell ref="D6:E6"/>
    <mergeCell ref="F6:G6"/>
    <mergeCell ref="P6:Q6"/>
    <mergeCell ref="Y6:Z6"/>
    <mergeCell ref="B7:C7"/>
    <mergeCell ref="D7:E7"/>
    <mergeCell ref="F7:G7"/>
    <mergeCell ref="P7:Q7"/>
    <mergeCell ref="Y7:Z7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6:C36"/>
    <mergeCell ref="D36:E36"/>
    <mergeCell ref="F36:G36"/>
    <mergeCell ref="P36:Q36"/>
    <mergeCell ref="Y36:Z36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3" manualBreakCount="3">
    <brk id="15" max="1048575" man="1"/>
    <brk id="24" max="1048575" man="1"/>
    <brk id="3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zoomScale="80" zoomScaleNormal="80" workbookViewId="0"/>
  </sheetViews>
  <sheetFormatPr defaultRowHeight="15" x14ac:dyDescent="0.3"/>
  <cols>
    <col min="1" max="1" width="6.625" style="23" bestFit="1" customWidth="1"/>
    <col min="2" max="2" width="7.75" style="23" customWidth="1"/>
    <col min="3" max="3" width="6.625" style="23" bestFit="1" customWidth="1"/>
    <col min="4" max="12" width="9" style="23"/>
    <col min="13" max="13" width="9.5" style="23" bestFit="1" customWidth="1"/>
    <col min="14" max="15" width="9" style="23"/>
  </cols>
  <sheetData>
    <row r="1" spans="1:14" ht="16.5" x14ac:dyDescent="0.3">
      <c r="E1" s="36"/>
      <c r="M1" s="104">
        <f>C10</f>
        <v>43374</v>
      </c>
    </row>
    <row r="3" spans="1:14" ht="16.5" x14ac:dyDescent="0.3">
      <c r="A3" s="37" t="s">
        <v>31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  <c r="N3" s="39"/>
    </row>
    <row r="8" spans="1:14" x14ac:dyDescent="0.3">
      <c r="A8" s="29" t="s">
        <v>22</v>
      </c>
      <c r="B8" s="30"/>
      <c r="C8" s="31"/>
      <c r="D8" s="31"/>
      <c r="E8" s="29" t="s">
        <v>23</v>
      </c>
      <c r="F8" s="30"/>
      <c r="G8" s="29" t="s">
        <v>26</v>
      </c>
      <c r="H8" s="31"/>
      <c r="I8" s="31"/>
      <c r="J8" s="31"/>
      <c r="K8" s="31"/>
      <c r="L8" s="31"/>
      <c r="M8" s="31"/>
      <c r="N8" s="30"/>
    </row>
    <row r="9" spans="1:14" x14ac:dyDescent="0.3">
      <c r="A9" s="154">
        <v>1</v>
      </c>
      <c r="B9" s="155"/>
      <c r="C9" s="156"/>
      <c r="D9" s="155"/>
      <c r="E9" s="156"/>
      <c r="F9" s="155"/>
      <c r="G9" s="156" t="s">
        <v>28</v>
      </c>
      <c r="H9" s="161"/>
      <c r="I9" s="161"/>
      <c r="J9" s="161"/>
      <c r="K9" s="161"/>
      <c r="L9" s="155"/>
      <c r="M9" s="156" t="s">
        <v>29</v>
      </c>
      <c r="N9" s="155"/>
    </row>
    <row r="10" spans="1:14" x14ac:dyDescent="0.3">
      <c r="A10" s="33" t="s">
        <v>30</v>
      </c>
      <c r="B10" s="40"/>
      <c r="C10" s="148">
        <f>'L4'!$D$8</f>
        <v>43374</v>
      </c>
      <c r="D10" s="147"/>
      <c r="E10" s="41">
        <f>C10</f>
        <v>43374</v>
      </c>
      <c r="F10" s="34"/>
      <c r="G10" s="33">
        <v>1</v>
      </c>
      <c r="H10" s="34"/>
      <c r="I10" s="33">
        <v>0.5</v>
      </c>
      <c r="J10" s="34"/>
      <c r="K10" s="33">
        <v>0.2</v>
      </c>
      <c r="L10" s="34"/>
      <c r="N10" s="42"/>
    </row>
    <row r="11" spans="1:14" x14ac:dyDescent="0.3">
      <c r="A11" s="160"/>
      <c r="B11" s="139"/>
      <c r="C11" s="160"/>
      <c r="D11" s="139"/>
      <c r="E11" s="160"/>
      <c r="F11" s="139"/>
      <c r="G11" s="160"/>
      <c r="H11" s="139"/>
      <c r="I11" s="160"/>
      <c r="J11" s="139"/>
      <c r="K11" s="160"/>
      <c r="L11" s="139"/>
      <c r="M11" s="160"/>
      <c r="N11" s="139"/>
    </row>
    <row r="12" spans="1:14" x14ac:dyDescent="0.3">
      <c r="A12" s="129">
        <v>16244.56</v>
      </c>
      <c r="B12" s="131"/>
      <c r="C12" s="129">
        <f>A12*B2A!O3</f>
        <v>21863.553304000001</v>
      </c>
      <c r="D12" s="131">
        <f>C12/40.3399</f>
        <v>541.98332925961643</v>
      </c>
      <c r="E12" s="129">
        <f>A12*B2A!O3/12</f>
        <v>1821.9627753333334</v>
      </c>
      <c r="F12" s="131">
        <f>+E12/40.3399</f>
        <v>45.165277438301366</v>
      </c>
      <c r="G12" s="157">
        <f>C12/1976</f>
        <v>11.064551267206479</v>
      </c>
      <c r="H12" s="158">
        <f>+G12/40.3399</f>
        <v>0.27428306136620267</v>
      </c>
      <c r="I12" s="157">
        <f>+G12/2</f>
        <v>5.5322756336032395</v>
      </c>
      <c r="J12" s="158">
        <f>+I12/40.3399</f>
        <v>0.13714153068310134</v>
      </c>
      <c r="K12" s="157">
        <f>+G12/5</f>
        <v>2.2129102534412959</v>
      </c>
      <c r="L12" s="158">
        <f>+K12/40.3399</f>
        <v>5.4856612273240533E-2</v>
      </c>
      <c r="M12" s="157">
        <f>C12/2080</f>
        <v>10.511323703846154</v>
      </c>
      <c r="N12" s="158">
        <f>M12/40.3399</f>
        <v>0.26056890829789248</v>
      </c>
    </row>
    <row r="13" spans="1:14" x14ac:dyDescent="0.3">
      <c r="A13" s="159"/>
      <c r="B13" s="133"/>
      <c r="C13" s="159"/>
      <c r="D13" s="133"/>
      <c r="E13" s="159"/>
      <c r="F13" s="133"/>
      <c r="G13" s="159"/>
      <c r="H13" s="133"/>
      <c r="I13" s="159"/>
      <c r="J13" s="133"/>
      <c r="K13" s="159"/>
      <c r="L13" s="133"/>
      <c r="M13" s="159"/>
      <c r="N13" s="133"/>
    </row>
  </sheetData>
  <mergeCells count="27">
    <mergeCell ref="M9:N9"/>
    <mergeCell ref="K11:L11"/>
    <mergeCell ref="A9:B9"/>
    <mergeCell ref="C9:D9"/>
    <mergeCell ref="E9:F9"/>
    <mergeCell ref="G9:L9"/>
    <mergeCell ref="A11:B11"/>
    <mergeCell ref="C11:D11"/>
    <mergeCell ref="E11:F11"/>
    <mergeCell ref="G11:H11"/>
    <mergeCell ref="I11:J11"/>
    <mergeCell ref="C10:D10"/>
    <mergeCell ref="M11:N11"/>
    <mergeCell ref="M13:N13"/>
    <mergeCell ref="A13:B13"/>
    <mergeCell ref="C13:D13"/>
    <mergeCell ref="E13:F13"/>
    <mergeCell ref="G13:H13"/>
    <mergeCell ref="I13:J13"/>
    <mergeCell ref="K13:L13"/>
    <mergeCell ref="K12:L12"/>
    <mergeCell ref="M12:N12"/>
    <mergeCell ref="A12:B12"/>
    <mergeCell ref="C12:D12"/>
    <mergeCell ref="E12:F12"/>
    <mergeCell ref="G12:H12"/>
    <mergeCell ref="I12:J12"/>
  </mergeCells>
  <phoneticPr fontId="0" type="noConversion"/>
  <pageMargins left="0.75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8"/>
  <sheetViews>
    <sheetView zoomScale="80" zoomScaleNormal="80" workbookViewId="0"/>
  </sheetViews>
  <sheetFormatPr defaultRowHeight="15" x14ac:dyDescent="0.3"/>
  <cols>
    <col min="1" max="1" width="3.2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375" style="23" customWidth="1"/>
    <col min="16" max="17" width="7.75" style="23" customWidth="1"/>
    <col min="18" max="24" width="11.375" style="23" customWidth="1"/>
    <col min="25" max="26" width="7.75" style="23" customWidth="1"/>
    <col min="27" max="33" width="11.375" style="23" customWidth="1"/>
    <col min="34" max="43" width="11.25" customWidth="1"/>
    <col min="44" max="45" width="11.25" style="23" customWidth="1"/>
    <col min="46" max="47" width="11.25" customWidth="1"/>
  </cols>
  <sheetData>
    <row r="1" spans="1:47" ht="16.5" x14ac:dyDescent="0.3">
      <c r="A1" s="21" t="s">
        <v>41</v>
      </c>
      <c r="B1" s="21" t="s">
        <v>19</v>
      </c>
      <c r="C1" s="21" t="s">
        <v>42</v>
      </c>
      <c r="D1" s="21"/>
      <c r="E1" s="22"/>
      <c r="G1" s="56"/>
      <c r="H1" s="56"/>
      <c r="I1" s="56"/>
      <c r="J1" s="56"/>
      <c r="K1" s="56"/>
      <c r="L1" s="104">
        <f>D8</f>
        <v>43374</v>
      </c>
      <c r="O1" s="24" t="s">
        <v>43</v>
      </c>
      <c r="AR1"/>
      <c r="AS1"/>
    </row>
    <row r="2" spans="1:47" ht="16.5" x14ac:dyDescent="0.3">
      <c r="A2" s="21"/>
      <c r="B2" s="21"/>
      <c r="C2" s="21"/>
      <c r="D2" s="21"/>
      <c r="E2" s="57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AH2" s="105" t="s">
        <v>130</v>
      </c>
      <c r="AI2" s="106"/>
      <c r="AJ2" s="106"/>
    </row>
    <row r="3" spans="1:47" ht="17.25" x14ac:dyDescent="0.35">
      <c r="A3" s="21"/>
      <c r="B3" s="21"/>
      <c r="C3" s="21"/>
      <c r="D3" s="21"/>
      <c r="E3"/>
      <c r="F3"/>
      <c r="G3"/>
      <c r="H3"/>
      <c r="I3"/>
      <c r="J3"/>
      <c r="K3" s="27"/>
      <c r="L3" s="27"/>
      <c r="M3" s="27"/>
      <c r="N3" s="23" t="s">
        <v>21</v>
      </c>
      <c r="O3" s="71">
        <f>Inhoud!$C$4</f>
        <v>1.3459000000000001</v>
      </c>
      <c r="P3" s="27"/>
      <c r="Q3" s="58"/>
      <c r="R3" s="58"/>
      <c r="S3" s="58"/>
      <c r="T3" s="58"/>
      <c r="U3" s="58"/>
      <c r="V3" s="58"/>
      <c r="W3" s="58"/>
      <c r="X3" s="58"/>
      <c r="AH3" s="81" t="s">
        <v>94</v>
      </c>
      <c r="AK3" s="91">
        <v>135.36000000000001</v>
      </c>
    </row>
    <row r="4" spans="1:47" ht="15.75" x14ac:dyDescent="0.35">
      <c r="A4" s="24"/>
      <c r="E4"/>
      <c r="F4"/>
      <c r="G4"/>
      <c r="H4"/>
      <c r="I4"/>
      <c r="J4"/>
      <c r="K4" s="58"/>
      <c r="L4" s="58"/>
      <c r="M4" s="58"/>
      <c r="Y4"/>
      <c r="Z4"/>
      <c r="AA4"/>
      <c r="AB4"/>
      <c r="AC4"/>
      <c r="AD4"/>
      <c r="AE4"/>
      <c r="AF4"/>
      <c r="AG4"/>
      <c r="AH4" s="81" t="s">
        <v>49</v>
      </c>
      <c r="AR4"/>
      <c r="AS4"/>
    </row>
    <row r="6" spans="1:47" x14ac:dyDescent="0.3">
      <c r="A6" s="28"/>
      <c r="B6" s="138" t="s">
        <v>22</v>
      </c>
      <c r="C6" s="153"/>
      <c r="D6" s="153"/>
      <c r="E6" s="139"/>
      <c r="F6" s="138" t="s">
        <v>23</v>
      </c>
      <c r="G6" s="139"/>
      <c r="H6" s="150" t="s">
        <v>38</v>
      </c>
      <c r="I6" s="151"/>
      <c r="J6" s="151"/>
      <c r="K6" s="151"/>
      <c r="L6" s="151"/>
      <c r="M6" s="151"/>
      <c r="N6" s="151"/>
      <c r="O6" s="152"/>
      <c r="P6" s="138" t="s">
        <v>24</v>
      </c>
      <c r="Q6" s="141"/>
      <c r="R6" s="150" t="s">
        <v>39</v>
      </c>
      <c r="S6" s="151"/>
      <c r="T6" s="151"/>
      <c r="U6" s="151"/>
      <c r="V6" s="151"/>
      <c r="W6" s="151"/>
      <c r="X6" s="152"/>
      <c r="Y6" s="138" t="s">
        <v>25</v>
      </c>
      <c r="Z6" s="139"/>
      <c r="AA6" s="150" t="s">
        <v>40</v>
      </c>
      <c r="AB6" s="151"/>
      <c r="AC6" s="151"/>
      <c r="AD6" s="151"/>
      <c r="AE6" s="151"/>
      <c r="AF6" s="151"/>
      <c r="AG6" s="152"/>
      <c r="AH6" s="150" t="s">
        <v>101</v>
      </c>
      <c r="AI6" s="151"/>
      <c r="AJ6" s="151"/>
      <c r="AK6" s="151"/>
      <c r="AL6" s="151"/>
      <c r="AM6" s="151"/>
      <c r="AN6" s="152"/>
      <c r="AO6" s="150" t="s">
        <v>102</v>
      </c>
      <c r="AP6" s="151"/>
      <c r="AQ6" s="151"/>
      <c r="AR6" s="151"/>
      <c r="AS6" s="151"/>
      <c r="AT6" s="151"/>
      <c r="AU6" s="152"/>
    </row>
    <row r="7" spans="1:47" x14ac:dyDescent="0.3">
      <c r="A7" s="32"/>
      <c r="B7" s="154">
        <v>1</v>
      </c>
      <c r="C7" s="155"/>
      <c r="D7" s="154"/>
      <c r="E7" s="155"/>
      <c r="F7" s="154"/>
      <c r="G7" s="155"/>
      <c r="H7" s="43" t="s">
        <v>107</v>
      </c>
      <c r="I7" s="43" t="s">
        <v>108</v>
      </c>
      <c r="J7" s="43" t="s">
        <v>32</v>
      </c>
      <c r="K7" s="43" t="s">
        <v>33</v>
      </c>
      <c r="L7" s="43" t="s">
        <v>34</v>
      </c>
      <c r="M7" s="43" t="s">
        <v>35</v>
      </c>
      <c r="N7" s="43" t="s">
        <v>36</v>
      </c>
      <c r="O7" s="48" t="s">
        <v>37</v>
      </c>
      <c r="P7" s="154"/>
      <c r="Q7" s="155"/>
      <c r="R7" s="43" t="s">
        <v>109</v>
      </c>
      <c r="S7" s="43" t="s">
        <v>32</v>
      </c>
      <c r="T7" s="43" t="s">
        <v>33</v>
      </c>
      <c r="U7" s="43" t="s">
        <v>34</v>
      </c>
      <c r="V7" s="43" t="s">
        <v>35</v>
      </c>
      <c r="W7" s="43" t="s">
        <v>36</v>
      </c>
      <c r="X7" s="48" t="s">
        <v>37</v>
      </c>
      <c r="Y7" s="156" t="s">
        <v>27</v>
      </c>
      <c r="Z7" s="155"/>
      <c r="AA7" s="43" t="s">
        <v>109</v>
      </c>
      <c r="AB7" s="43" t="s">
        <v>32</v>
      </c>
      <c r="AC7" s="43" t="s">
        <v>33</v>
      </c>
      <c r="AD7" s="43" t="s">
        <v>34</v>
      </c>
      <c r="AE7" s="43" t="s">
        <v>35</v>
      </c>
      <c r="AF7" s="43" t="s">
        <v>36</v>
      </c>
      <c r="AG7" s="48" t="s">
        <v>37</v>
      </c>
      <c r="AH7" s="43" t="s">
        <v>109</v>
      </c>
      <c r="AI7" s="43" t="s">
        <v>32</v>
      </c>
      <c r="AJ7" s="43" t="s">
        <v>33</v>
      </c>
      <c r="AK7" s="43" t="s">
        <v>34</v>
      </c>
      <c r="AL7" s="43" t="s">
        <v>35</v>
      </c>
      <c r="AM7" s="43" t="s">
        <v>36</v>
      </c>
      <c r="AN7" s="103" t="s">
        <v>37</v>
      </c>
      <c r="AO7" s="43" t="s">
        <v>109</v>
      </c>
      <c r="AP7" s="43" t="s">
        <v>32</v>
      </c>
      <c r="AQ7" s="43" t="s">
        <v>33</v>
      </c>
      <c r="AR7" s="43" t="s">
        <v>34</v>
      </c>
      <c r="AS7" s="43" t="s">
        <v>35</v>
      </c>
      <c r="AT7" s="43" t="s">
        <v>36</v>
      </c>
      <c r="AU7" s="103" t="s">
        <v>37</v>
      </c>
    </row>
    <row r="8" spans="1:47" x14ac:dyDescent="0.3">
      <c r="A8" s="32"/>
      <c r="B8" s="142" t="s">
        <v>30</v>
      </c>
      <c r="C8" s="143"/>
      <c r="D8" s="144">
        <f>Inhoud!$C$3</f>
        <v>43374</v>
      </c>
      <c r="E8" s="145"/>
      <c r="F8" s="148">
        <f>D8</f>
        <v>43374</v>
      </c>
      <c r="G8" s="149"/>
      <c r="H8" s="47"/>
      <c r="I8" s="47" t="s">
        <v>103</v>
      </c>
      <c r="J8" s="47" t="s">
        <v>104</v>
      </c>
      <c r="K8" s="47" t="s">
        <v>105</v>
      </c>
      <c r="L8" s="47" t="s">
        <v>105</v>
      </c>
      <c r="M8" s="47" t="s">
        <v>105</v>
      </c>
      <c r="N8" s="47" t="s">
        <v>106</v>
      </c>
      <c r="O8" s="53" t="s">
        <v>105</v>
      </c>
      <c r="P8" s="146"/>
      <c r="Q8" s="147"/>
      <c r="R8" s="47" t="s">
        <v>103</v>
      </c>
      <c r="S8" s="47" t="s">
        <v>104</v>
      </c>
      <c r="T8" s="47" t="s">
        <v>105</v>
      </c>
      <c r="U8" s="47" t="s">
        <v>105</v>
      </c>
      <c r="V8" s="47" t="s">
        <v>105</v>
      </c>
      <c r="W8" s="47" t="s">
        <v>106</v>
      </c>
      <c r="X8" s="53" t="s">
        <v>105</v>
      </c>
      <c r="Y8" s="146"/>
      <c r="Z8" s="147"/>
      <c r="AA8" s="47" t="s">
        <v>103</v>
      </c>
      <c r="AB8" s="47" t="s">
        <v>104</v>
      </c>
      <c r="AC8" s="47" t="s">
        <v>105</v>
      </c>
      <c r="AD8" s="47" t="s">
        <v>105</v>
      </c>
      <c r="AE8" s="47" t="s">
        <v>105</v>
      </c>
      <c r="AF8" s="47" t="s">
        <v>106</v>
      </c>
      <c r="AG8" s="53" t="s">
        <v>105</v>
      </c>
      <c r="AH8" s="47" t="s">
        <v>103</v>
      </c>
      <c r="AI8" s="47" t="s">
        <v>104</v>
      </c>
      <c r="AJ8" s="47" t="s">
        <v>105</v>
      </c>
      <c r="AK8" s="47" t="s">
        <v>105</v>
      </c>
      <c r="AL8" s="47" t="s">
        <v>105</v>
      </c>
      <c r="AM8" s="47" t="s">
        <v>106</v>
      </c>
      <c r="AN8" s="53" t="s">
        <v>105</v>
      </c>
      <c r="AO8" s="47" t="s">
        <v>103</v>
      </c>
      <c r="AP8" s="47" t="s">
        <v>104</v>
      </c>
      <c r="AQ8" s="47" t="s">
        <v>105</v>
      </c>
      <c r="AR8" s="47" t="s">
        <v>105</v>
      </c>
      <c r="AS8" s="47" t="s">
        <v>105</v>
      </c>
      <c r="AT8" s="47" t="s">
        <v>106</v>
      </c>
      <c r="AU8" s="53" t="s">
        <v>105</v>
      </c>
    </row>
    <row r="9" spans="1:47" x14ac:dyDescent="0.3">
      <c r="A9" s="32"/>
      <c r="B9" s="138"/>
      <c r="C9" s="139"/>
      <c r="D9" s="140"/>
      <c r="E9" s="141"/>
      <c r="F9" s="59" t="s">
        <v>44</v>
      </c>
      <c r="G9" s="60"/>
      <c r="H9" s="64"/>
      <c r="I9" s="64"/>
      <c r="J9" s="64"/>
      <c r="K9" s="64"/>
      <c r="L9" s="65"/>
      <c r="M9" s="65"/>
      <c r="N9" s="65"/>
      <c r="O9" s="62"/>
      <c r="P9" s="61"/>
      <c r="Q9" s="62"/>
      <c r="R9" s="44"/>
      <c r="S9" s="44"/>
      <c r="T9" s="44"/>
      <c r="U9" s="44"/>
      <c r="V9" s="44"/>
      <c r="W9" s="44"/>
      <c r="X9" s="50"/>
      <c r="Y9" s="61"/>
      <c r="Z9" s="62"/>
      <c r="AA9" s="49"/>
      <c r="AB9" s="44"/>
      <c r="AC9" s="44"/>
      <c r="AD9" s="44"/>
      <c r="AE9" s="44"/>
      <c r="AF9" s="44"/>
      <c r="AG9" s="50"/>
      <c r="AH9" s="83"/>
      <c r="AI9" s="84"/>
      <c r="AJ9" s="84"/>
      <c r="AK9" s="84"/>
      <c r="AL9" s="84"/>
      <c r="AM9" s="84"/>
      <c r="AN9" s="85"/>
      <c r="AO9" s="83"/>
      <c r="AP9" s="84"/>
      <c r="AQ9" s="84"/>
      <c r="AR9" s="84"/>
      <c r="AS9" s="84"/>
      <c r="AT9" s="84"/>
      <c r="AU9" s="85"/>
    </row>
    <row r="10" spans="1:47" x14ac:dyDescent="0.3">
      <c r="A10" s="32">
        <v>0</v>
      </c>
      <c r="B10" s="129">
        <v>14951.23</v>
      </c>
      <c r="C10" s="130"/>
      <c r="D10" s="129">
        <f>B10*$O$3</f>
        <v>20122.860457000002</v>
      </c>
      <c r="E10" s="131">
        <f t="shared" ref="E10:E37" si="0">D10/40.3399</f>
        <v>498.83268072057695</v>
      </c>
      <c r="F10" s="136">
        <f t="shared" ref="F10:F37" si="1">B10/12*$O$3</f>
        <v>1676.9050380833332</v>
      </c>
      <c r="G10" s="137">
        <f t="shared" ref="G10:G37" si="2">F10/40.3399</f>
        <v>41.569390060048072</v>
      </c>
      <c r="H10" s="63">
        <f>ROUND(1593.81+(GEW!E12-1593.81)/2,2)</f>
        <v>1707.89</v>
      </c>
      <c r="I10" s="63">
        <f>GEW!$E$12</f>
        <v>1821.9627753333334</v>
      </c>
      <c r="J10" s="63">
        <f>GEW!$E$12</f>
        <v>1821.9627753333334</v>
      </c>
      <c r="K10" s="63">
        <f>GEW!$E$12</f>
        <v>1821.9627753333334</v>
      </c>
      <c r="L10" s="63">
        <f>GEW!$E$12</f>
        <v>1821.9627753333334</v>
      </c>
      <c r="M10" s="63">
        <f>GEW!$E$12</f>
        <v>1821.9627753333334</v>
      </c>
      <c r="N10" s="63">
        <f>GEW!$E$12</f>
        <v>1821.9627753333334</v>
      </c>
      <c r="O10" s="66">
        <f>GEW!$E$12</f>
        <v>1821.9627753333334</v>
      </c>
      <c r="P10" s="134">
        <f t="shared" ref="P10:P37" si="3">((B10&lt;19968.2)*913.03+(B10&gt;19968.2)*(B10&lt;20424.71)*(20424.71-B10+456.51)+(B10&gt;20424.71)*(B10&lt;22659.62)*456.51+(B10&gt;22659.62)*(B10&lt;23116.13)*(23116.13-B10))/12*$O$3</f>
        <v>102.40392308333332</v>
      </c>
      <c r="Q10" s="135">
        <f t="shared" ref="Q10:Q37" si="4">P10/40.3399</f>
        <v>2.538526944373519</v>
      </c>
      <c r="R10" s="45">
        <f>$P10*SUM(Fasering!$D$5)</f>
        <v>0</v>
      </c>
      <c r="S10" s="45">
        <f>$P10*SUM(Fasering!$D$5:$D$6)</f>
        <v>26.477936481812353</v>
      </c>
      <c r="T10" s="45">
        <f>$P10*SUM(Fasering!$D$5:$D$7)</f>
        <v>41.669964173967912</v>
      </c>
      <c r="U10" s="45">
        <f>$P10*SUM(Fasering!$D$5:$D$8)</f>
        <v>56.861991866123475</v>
      </c>
      <c r="V10" s="45">
        <f>$P10*SUM(Fasering!$D$5:$D$9)</f>
        <v>72.054019558279037</v>
      </c>
      <c r="W10" s="45">
        <f>$P10*SUM(Fasering!$D$5:$D$10)</f>
        <v>87.211895391177777</v>
      </c>
      <c r="X10" s="55">
        <f>$P10*SUM(Fasering!$D$5:$D$11)</f>
        <v>102.40392308333332</v>
      </c>
      <c r="Y10" s="134">
        <f t="shared" ref="Y10:Y37" si="5">((B10&lt;19968.2)*456.51+(B10&gt;19968.2)*(B10&lt;20196.46)*(20196.46-B10+228.26)+(B10&gt;20196.46)*(B10&lt;22659.62)*228.26+(B10&gt;22659.62)*(B10&lt;22887.88)*(22887.88-B10))/12*$O$3</f>
        <v>51.201400749999998</v>
      </c>
      <c r="Z10" s="135">
        <f t="shared" ref="Z10:Z37" si="6">Y10/40.3399</f>
        <v>1.2692495705244682</v>
      </c>
      <c r="AA10" s="54">
        <f>$Y10*SUM(Fasering!$D$5)</f>
        <v>0</v>
      </c>
      <c r="AB10" s="45">
        <f>$Y10*SUM(Fasering!$D$5:$D$6)</f>
        <v>13.238823240542105</v>
      </c>
      <c r="AC10" s="45">
        <f>$Y10*SUM(Fasering!$D$5:$D$7)</f>
        <v>20.834753890954396</v>
      </c>
      <c r="AD10" s="45">
        <f>$Y10*SUM(Fasering!$D$5:$D$8)</f>
        <v>28.430684541366688</v>
      </c>
      <c r="AE10" s="45">
        <f>$Y10*SUM(Fasering!$D$5:$D$9)</f>
        <v>36.02661519177898</v>
      </c>
      <c r="AF10" s="45">
        <f>$Y10*SUM(Fasering!$D$5:$D$10)</f>
        <v>43.605470099587713</v>
      </c>
      <c r="AG10" s="55">
        <f>$Y10*SUM(Fasering!$D$5:$D$11)</f>
        <v>51.201400749999998</v>
      </c>
      <c r="AH10" s="5">
        <f>($AK$3+(I10+R10)*12*7.57%)*SUM(Fasering!$D$5)</f>
        <v>0</v>
      </c>
      <c r="AI10" s="9">
        <f>($AK$3+(J10+S10)*12*7.57%)*SUM(Fasering!$D$5:$D$6)</f>
        <v>469.15956480984647</v>
      </c>
      <c r="AJ10" s="9">
        <f>($AK$3+(K10+T10)*12*7.57%)*SUM(Fasering!$D$5:$D$7)</f>
        <v>743.96102879895807</v>
      </c>
      <c r="AK10" s="9">
        <f>($AK$3+(L10+U10)*12*7.57%)*SUM(Fasering!$D$5:$D$8)</f>
        <v>1022.8571920783311</v>
      </c>
      <c r="AL10" s="9">
        <f>($AK$3+(M10+V10)*12*7.57%)*SUM(Fasering!$D$5:$D$9)</f>
        <v>1305.8480546479655</v>
      </c>
      <c r="AM10" s="9">
        <f>($AK$3+(N10+W10)*12*7.57%)*SUM(Fasering!$D$5:$D$10)</f>
        <v>1592.2836526243341</v>
      </c>
      <c r="AN10" s="86">
        <f>($AK$3+(O10+X10)*12*7.57%)*SUM(Fasering!$D$5:$D$11)</f>
        <v>1883.4547088417003</v>
      </c>
      <c r="AO10" s="5">
        <f>($AK$3+(I10+AA10)*12*7.57%)*SUM(Fasering!$D$5)</f>
        <v>0</v>
      </c>
      <c r="AP10" s="9">
        <f>($AK$3+(J10+AB10)*12*7.57%)*SUM(Fasering!$D$5:$D$6)</f>
        <v>466.0499717112836</v>
      </c>
      <c r="AQ10" s="9">
        <f>($AK$3+(K10+AC10)*12*7.57%)*SUM(Fasering!$D$5:$D$7)</f>
        <v>736.25941838781921</v>
      </c>
      <c r="AR10" s="9">
        <f>($AK$3+(L10+AD10)*12*7.57%)*SUM(Fasering!$D$5:$D$8)</f>
        <v>1008.5161922858014</v>
      </c>
      <c r="AS10" s="9">
        <f>($AK$3+(M10+AE10)*12*7.57%)*SUM(Fasering!$D$5:$D$9)</f>
        <v>1282.8202934052304</v>
      </c>
      <c r="AT10" s="9">
        <f>($AK$3+(N10+AF10)*12*7.57%)*SUM(Fasering!$D$5:$D$10)</f>
        <v>1558.5481844077653</v>
      </c>
      <c r="AU10" s="86">
        <f>($AK$3+(O10+AG10)*12*7.57%)*SUM(Fasering!$D$5:$D$11)</f>
        <v>1836.9423375541</v>
      </c>
    </row>
    <row r="11" spans="1:47" x14ac:dyDescent="0.3">
      <c r="A11" s="32">
        <f t="shared" ref="A11:A37" si="7">+A10+1</f>
        <v>1</v>
      </c>
      <c r="B11" s="129">
        <v>15149.02</v>
      </c>
      <c r="C11" s="130"/>
      <c r="D11" s="129">
        <f t="shared" ref="D11:D37" si="8">B11*$O$3</f>
        <v>20389.066018000001</v>
      </c>
      <c r="E11" s="131">
        <f t="shared" si="0"/>
        <v>505.43174420362971</v>
      </c>
      <c r="F11" s="136">
        <f t="shared" si="1"/>
        <v>1699.0888348333333</v>
      </c>
      <c r="G11" s="137">
        <f t="shared" si="2"/>
        <v>42.11931201696914</v>
      </c>
      <c r="H11" s="63">
        <f t="shared" ref="H11:H37" si="9">$H$10</f>
        <v>1707.89</v>
      </c>
      <c r="I11" s="63">
        <f>GEW!$E$12</f>
        <v>1821.9627753333334</v>
      </c>
      <c r="J11" s="63">
        <f>GEW!$E$12</f>
        <v>1821.9627753333334</v>
      </c>
      <c r="K11" s="63">
        <f>GEW!$E$12</f>
        <v>1821.9627753333334</v>
      </c>
      <c r="L11" s="63">
        <f>GEW!$E$12</f>
        <v>1821.9627753333334</v>
      </c>
      <c r="M11" s="63">
        <f>GEW!$E$12</f>
        <v>1821.9627753333334</v>
      </c>
      <c r="N11" s="63">
        <f>GEW!$E$12</f>
        <v>1821.9627753333334</v>
      </c>
      <c r="O11" s="66">
        <f>GEW!$E$12</f>
        <v>1821.9627753333334</v>
      </c>
      <c r="P11" s="134">
        <f t="shared" si="3"/>
        <v>102.40392308333332</v>
      </c>
      <c r="Q11" s="135">
        <f t="shared" si="4"/>
        <v>2.538526944373519</v>
      </c>
      <c r="R11" s="45">
        <f>$P11*SUM(Fasering!$D$5)</f>
        <v>0</v>
      </c>
      <c r="S11" s="45">
        <f>$P11*SUM(Fasering!$D$5:$D$6)</f>
        <v>26.477936481812353</v>
      </c>
      <c r="T11" s="45">
        <f>$P11*SUM(Fasering!$D$5:$D$7)</f>
        <v>41.669964173967912</v>
      </c>
      <c r="U11" s="45">
        <f>$P11*SUM(Fasering!$D$5:$D$8)</f>
        <v>56.861991866123475</v>
      </c>
      <c r="V11" s="45">
        <f>$P11*SUM(Fasering!$D$5:$D$9)</f>
        <v>72.054019558279037</v>
      </c>
      <c r="W11" s="45">
        <f>$P11*SUM(Fasering!$D$5:$D$10)</f>
        <v>87.211895391177777</v>
      </c>
      <c r="X11" s="55">
        <f>$P11*SUM(Fasering!$D$5:$D$11)</f>
        <v>102.40392308333332</v>
      </c>
      <c r="Y11" s="134">
        <f t="shared" si="5"/>
        <v>51.201400749999998</v>
      </c>
      <c r="Z11" s="135">
        <f t="shared" si="6"/>
        <v>1.2692495705244682</v>
      </c>
      <c r="AA11" s="54">
        <f>$Y11*SUM(Fasering!$D$5)</f>
        <v>0</v>
      </c>
      <c r="AB11" s="45">
        <f>$Y11*SUM(Fasering!$D$5:$D$6)</f>
        <v>13.238823240542105</v>
      </c>
      <c r="AC11" s="45">
        <f>$Y11*SUM(Fasering!$D$5:$D$7)</f>
        <v>20.834753890954396</v>
      </c>
      <c r="AD11" s="45">
        <f>$Y11*SUM(Fasering!$D$5:$D$8)</f>
        <v>28.430684541366688</v>
      </c>
      <c r="AE11" s="45">
        <f>$Y11*SUM(Fasering!$D$5:$D$9)</f>
        <v>36.02661519177898</v>
      </c>
      <c r="AF11" s="45">
        <f>$Y11*SUM(Fasering!$D$5:$D$10)</f>
        <v>43.605470099587713</v>
      </c>
      <c r="AG11" s="55">
        <f>$Y11*SUM(Fasering!$D$5:$D$11)</f>
        <v>51.201400749999998</v>
      </c>
      <c r="AH11" s="5">
        <f>($AK$3+(I11+R11)*12*7.57%)*SUM(Fasering!$D$5)</f>
        <v>0</v>
      </c>
      <c r="AI11" s="9">
        <f>($AK$3+(J11+S11)*12*7.57%)*SUM(Fasering!$D$5:$D$6)</f>
        <v>469.15956480984647</v>
      </c>
      <c r="AJ11" s="9">
        <f>($AK$3+(K11+T11)*12*7.57%)*SUM(Fasering!$D$5:$D$7)</f>
        <v>743.96102879895807</v>
      </c>
      <c r="AK11" s="9">
        <f>($AK$3+(L11+U11)*12*7.57%)*SUM(Fasering!$D$5:$D$8)</f>
        <v>1022.8571920783311</v>
      </c>
      <c r="AL11" s="9">
        <f>($AK$3+(M11+V11)*12*7.57%)*SUM(Fasering!$D$5:$D$9)</f>
        <v>1305.8480546479655</v>
      </c>
      <c r="AM11" s="9">
        <f>($AK$3+(N11+W11)*12*7.57%)*SUM(Fasering!$D$5:$D$10)</f>
        <v>1592.2836526243341</v>
      </c>
      <c r="AN11" s="86">
        <f>($AK$3+(O11+X11)*12*7.57%)*SUM(Fasering!$D$5:$D$11)</f>
        <v>1883.4547088417003</v>
      </c>
      <c r="AO11" s="5">
        <f>($AK$3+(I11+AA11)*12*7.57%)*SUM(Fasering!$D$5)</f>
        <v>0</v>
      </c>
      <c r="AP11" s="9">
        <f>($AK$3+(J11+AB11)*12*7.57%)*SUM(Fasering!$D$5:$D$6)</f>
        <v>466.0499717112836</v>
      </c>
      <c r="AQ11" s="9">
        <f>($AK$3+(K11+AC11)*12*7.57%)*SUM(Fasering!$D$5:$D$7)</f>
        <v>736.25941838781921</v>
      </c>
      <c r="AR11" s="9">
        <f>($AK$3+(L11+AD11)*12*7.57%)*SUM(Fasering!$D$5:$D$8)</f>
        <v>1008.5161922858014</v>
      </c>
      <c r="AS11" s="9">
        <f>($AK$3+(M11+AE11)*12*7.57%)*SUM(Fasering!$D$5:$D$9)</f>
        <v>1282.8202934052304</v>
      </c>
      <c r="AT11" s="9">
        <f>($AK$3+(N11+AF11)*12*7.57%)*SUM(Fasering!$D$5:$D$10)</f>
        <v>1558.5481844077653</v>
      </c>
      <c r="AU11" s="86">
        <f>($AK$3+(O11+AG11)*12*7.57%)*SUM(Fasering!$D$5:$D$11)</f>
        <v>1836.9423375541</v>
      </c>
    </row>
    <row r="12" spans="1:47" x14ac:dyDescent="0.3">
      <c r="A12" s="32">
        <f t="shared" si="7"/>
        <v>2</v>
      </c>
      <c r="B12" s="129">
        <v>15346.47</v>
      </c>
      <c r="C12" s="130"/>
      <c r="D12" s="129">
        <f t="shared" si="8"/>
        <v>20654.813973</v>
      </c>
      <c r="E12" s="131">
        <f t="shared" si="0"/>
        <v>512.01946393025264</v>
      </c>
      <c r="F12" s="134">
        <f t="shared" si="1"/>
        <v>1721.2344977499999</v>
      </c>
      <c r="G12" s="135">
        <f t="shared" si="2"/>
        <v>42.668288660854387</v>
      </c>
      <c r="H12" s="63">
        <f t="shared" si="9"/>
        <v>1707.89</v>
      </c>
      <c r="I12" s="63">
        <f>GEW!$E$12</f>
        <v>1821.9627753333334</v>
      </c>
      <c r="J12" s="63">
        <f>GEW!$E$12</f>
        <v>1821.9627753333334</v>
      </c>
      <c r="K12" s="63">
        <f>GEW!$E$12</f>
        <v>1821.9627753333334</v>
      </c>
      <c r="L12" s="63">
        <f>GEW!$E$12</f>
        <v>1821.9627753333334</v>
      </c>
      <c r="M12" s="63">
        <f>GEW!$E$12</f>
        <v>1821.9627753333334</v>
      </c>
      <c r="N12" s="63">
        <f>GEW!$E$12</f>
        <v>1821.9627753333334</v>
      </c>
      <c r="O12" s="66">
        <f>GEW!$E$12</f>
        <v>1821.9627753333334</v>
      </c>
      <c r="P12" s="134">
        <f t="shared" si="3"/>
        <v>102.40392308333332</v>
      </c>
      <c r="Q12" s="135">
        <f t="shared" si="4"/>
        <v>2.538526944373519</v>
      </c>
      <c r="R12" s="45">
        <f>$P12*SUM(Fasering!$D$5)</f>
        <v>0</v>
      </c>
      <c r="S12" s="45">
        <f>$P12*SUM(Fasering!$D$5:$D$6)</f>
        <v>26.477936481812353</v>
      </c>
      <c r="T12" s="45">
        <f>$P12*SUM(Fasering!$D$5:$D$7)</f>
        <v>41.669964173967912</v>
      </c>
      <c r="U12" s="45">
        <f>$P12*SUM(Fasering!$D$5:$D$8)</f>
        <v>56.861991866123475</v>
      </c>
      <c r="V12" s="45">
        <f>$P12*SUM(Fasering!$D$5:$D$9)</f>
        <v>72.054019558279037</v>
      </c>
      <c r="W12" s="45">
        <f>$P12*SUM(Fasering!$D$5:$D$10)</f>
        <v>87.211895391177777</v>
      </c>
      <c r="X12" s="55">
        <f>$P12*SUM(Fasering!$D$5:$D$11)</f>
        <v>102.40392308333332</v>
      </c>
      <c r="Y12" s="134">
        <f t="shared" si="5"/>
        <v>51.201400749999998</v>
      </c>
      <c r="Z12" s="135">
        <f t="shared" si="6"/>
        <v>1.2692495705244682</v>
      </c>
      <c r="AA12" s="54">
        <f>$Y12*SUM(Fasering!$D$5)</f>
        <v>0</v>
      </c>
      <c r="AB12" s="45">
        <f>$Y12*SUM(Fasering!$D$5:$D$6)</f>
        <v>13.238823240542105</v>
      </c>
      <c r="AC12" s="45">
        <f>$Y12*SUM(Fasering!$D$5:$D$7)</f>
        <v>20.834753890954396</v>
      </c>
      <c r="AD12" s="45">
        <f>$Y12*SUM(Fasering!$D$5:$D$8)</f>
        <v>28.430684541366688</v>
      </c>
      <c r="AE12" s="45">
        <f>$Y12*SUM(Fasering!$D$5:$D$9)</f>
        <v>36.02661519177898</v>
      </c>
      <c r="AF12" s="45">
        <f>$Y12*SUM(Fasering!$D$5:$D$10)</f>
        <v>43.605470099587713</v>
      </c>
      <c r="AG12" s="55">
        <f>$Y12*SUM(Fasering!$D$5:$D$11)</f>
        <v>51.201400749999998</v>
      </c>
      <c r="AH12" s="5">
        <f>($AK$3+(I12+R12)*12*7.57%)*SUM(Fasering!$D$5)</f>
        <v>0</v>
      </c>
      <c r="AI12" s="9">
        <f>($AK$3+(J12+S12)*12*7.57%)*SUM(Fasering!$D$5:$D$6)</f>
        <v>469.15956480984647</v>
      </c>
      <c r="AJ12" s="9">
        <f>($AK$3+(K12+T12)*12*7.57%)*SUM(Fasering!$D$5:$D$7)</f>
        <v>743.96102879895807</v>
      </c>
      <c r="AK12" s="9">
        <f>($AK$3+(L12+U12)*12*7.57%)*SUM(Fasering!$D$5:$D$8)</f>
        <v>1022.8571920783311</v>
      </c>
      <c r="AL12" s="9">
        <f>($AK$3+(M12+V12)*12*7.57%)*SUM(Fasering!$D$5:$D$9)</f>
        <v>1305.8480546479655</v>
      </c>
      <c r="AM12" s="9">
        <f>($AK$3+(N12+W12)*12*7.57%)*SUM(Fasering!$D$5:$D$10)</f>
        <v>1592.2836526243341</v>
      </c>
      <c r="AN12" s="86">
        <f>($AK$3+(O12+X12)*12*7.57%)*SUM(Fasering!$D$5:$D$11)</f>
        <v>1883.4547088417003</v>
      </c>
      <c r="AO12" s="5">
        <f>($AK$3+(I12+AA12)*12*7.57%)*SUM(Fasering!$D$5)</f>
        <v>0</v>
      </c>
      <c r="AP12" s="9">
        <f>($AK$3+(J12+AB12)*12*7.57%)*SUM(Fasering!$D$5:$D$6)</f>
        <v>466.0499717112836</v>
      </c>
      <c r="AQ12" s="9">
        <f>($AK$3+(K12+AC12)*12*7.57%)*SUM(Fasering!$D$5:$D$7)</f>
        <v>736.25941838781921</v>
      </c>
      <c r="AR12" s="9">
        <f>($AK$3+(L12+AD12)*12*7.57%)*SUM(Fasering!$D$5:$D$8)</f>
        <v>1008.5161922858014</v>
      </c>
      <c r="AS12" s="9">
        <f>($AK$3+(M12+AE12)*12*7.57%)*SUM(Fasering!$D$5:$D$9)</f>
        <v>1282.8202934052304</v>
      </c>
      <c r="AT12" s="9">
        <f>($AK$3+(N12+AF12)*12*7.57%)*SUM(Fasering!$D$5:$D$10)</f>
        <v>1558.5481844077653</v>
      </c>
      <c r="AU12" s="86">
        <f>($AK$3+(O12+AG12)*12*7.57%)*SUM(Fasering!$D$5:$D$11)</f>
        <v>1836.9423375541</v>
      </c>
    </row>
    <row r="13" spans="1:47" x14ac:dyDescent="0.3">
      <c r="A13" s="32">
        <f t="shared" si="7"/>
        <v>3</v>
      </c>
      <c r="B13" s="129">
        <v>15544.26</v>
      </c>
      <c r="C13" s="130"/>
      <c r="D13" s="129">
        <f t="shared" si="8"/>
        <v>20921.019534000003</v>
      </c>
      <c r="E13" s="131">
        <f t="shared" si="0"/>
        <v>518.61852741330551</v>
      </c>
      <c r="F13" s="134">
        <f t="shared" si="1"/>
        <v>1743.4182945000002</v>
      </c>
      <c r="G13" s="135">
        <f t="shared" si="2"/>
        <v>43.218210617775462</v>
      </c>
      <c r="H13" s="63">
        <f t="shared" si="9"/>
        <v>1707.89</v>
      </c>
      <c r="I13" s="63">
        <f>GEW!$E$12</f>
        <v>1821.9627753333334</v>
      </c>
      <c r="J13" s="63">
        <f>GEW!$E$12</f>
        <v>1821.9627753333334</v>
      </c>
      <c r="K13" s="63">
        <f>GEW!$E$12</f>
        <v>1821.9627753333334</v>
      </c>
      <c r="L13" s="63">
        <f>GEW!$E$12</f>
        <v>1821.9627753333334</v>
      </c>
      <c r="M13" s="63">
        <f>GEW!$E$12</f>
        <v>1821.9627753333334</v>
      </c>
      <c r="N13" s="63">
        <f>GEW!$E$12</f>
        <v>1821.9627753333334</v>
      </c>
      <c r="O13" s="66">
        <f>GEW!$E$12</f>
        <v>1821.9627753333334</v>
      </c>
      <c r="P13" s="134">
        <f t="shared" si="3"/>
        <v>102.40392308333332</v>
      </c>
      <c r="Q13" s="135">
        <f t="shared" si="4"/>
        <v>2.538526944373519</v>
      </c>
      <c r="R13" s="45">
        <f>$P13*SUM(Fasering!$D$5)</f>
        <v>0</v>
      </c>
      <c r="S13" s="45">
        <f>$P13*SUM(Fasering!$D$5:$D$6)</f>
        <v>26.477936481812353</v>
      </c>
      <c r="T13" s="45">
        <f>$P13*SUM(Fasering!$D$5:$D$7)</f>
        <v>41.669964173967912</v>
      </c>
      <c r="U13" s="45">
        <f>$P13*SUM(Fasering!$D$5:$D$8)</f>
        <v>56.861991866123475</v>
      </c>
      <c r="V13" s="45">
        <f>$P13*SUM(Fasering!$D$5:$D$9)</f>
        <v>72.054019558279037</v>
      </c>
      <c r="W13" s="45">
        <f>$P13*SUM(Fasering!$D$5:$D$10)</f>
        <v>87.211895391177777</v>
      </c>
      <c r="X13" s="55">
        <f>$P13*SUM(Fasering!$D$5:$D$11)</f>
        <v>102.40392308333332</v>
      </c>
      <c r="Y13" s="134">
        <f t="shared" si="5"/>
        <v>51.201400749999998</v>
      </c>
      <c r="Z13" s="135">
        <f t="shared" si="6"/>
        <v>1.2692495705244682</v>
      </c>
      <c r="AA13" s="54">
        <f>$Y13*SUM(Fasering!$D$5)</f>
        <v>0</v>
      </c>
      <c r="AB13" s="45">
        <f>$Y13*SUM(Fasering!$D$5:$D$6)</f>
        <v>13.238823240542105</v>
      </c>
      <c r="AC13" s="45">
        <f>$Y13*SUM(Fasering!$D$5:$D$7)</f>
        <v>20.834753890954396</v>
      </c>
      <c r="AD13" s="45">
        <f>$Y13*SUM(Fasering!$D$5:$D$8)</f>
        <v>28.430684541366688</v>
      </c>
      <c r="AE13" s="45">
        <f>$Y13*SUM(Fasering!$D$5:$D$9)</f>
        <v>36.02661519177898</v>
      </c>
      <c r="AF13" s="45">
        <f>$Y13*SUM(Fasering!$D$5:$D$10)</f>
        <v>43.605470099587713</v>
      </c>
      <c r="AG13" s="55">
        <f>$Y13*SUM(Fasering!$D$5:$D$11)</f>
        <v>51.201400749999998</v>
      </c>
      <c r="AH13" s="5">
        <f>($AK$3+(I13+R13)*12*7.57%)*SUM(Fasering!$D$5)</f>
        <v>0</v>
      </c>
      <c r="AI13" s="9">
        <f>($AK$3+(J13+S13)*12*7.57%)*SUM(Fasering!$D$5:$D$6)</f>
        <v>469.15956480984647</v>
      </c>
      <c r="AJ13" s="9">
        <f>($AK$3+(K13+T13)*12*7.57%)*SUM(Fasering!$D$5:$D$7)</f>
        <v>743.96102879895807</v>
      </c>
      <c r="AK13" s="9">
        <f>($AK$3+(L13+U13)*12*7.57%)*SUM(Fasering!$D$5:$D$8)</f>
        <v>1022.8571920783311</v>
      </c>
      <c r="AL13" s="9">
        <f>($AK$3+(M13+V13)*12*7.57%)*SUM(Fasering!$D$5:$D$9)</f>
        <v>1305.8480546479655</v>
      </c>
      <c r="AM13" s="9">
        <f>($AK$3+(N13+W13)*12*7.57%)*SUM(Fasering!$D$5:$D$10)</f>
        <v>1592.2836526243341</v>
      </c>
      <c r="AN13" s="86">
        <f>($AK$3+(O13+X13)*12*7.57%)*SUM(Fasering!$D$5:$D$11)</f>
        <v>1883.4547088417003</v>
      </c>
      <c r="AO13" s="5">
        <f>($AK$3+(I13+AA13)*12*7.57%)*SUM(Fasering!$D$5)</f>
        <v>0</v>
      </c>
      <c r="AP13" s="9">
        <f>($AK$3+(J13+AB13)*12*7.57%)*SUM(Fasering!$D$5:$D$6)</f>
        <v>466.0499717112836</v>
      </c>
      <c r="AQ13" s="9">
        <f>($AK$3+(K13+AC13)*12*7.57%)*SUM(Fasering!$D$5:$D$7)</f>
        <v>736.25941838781921</v>
      </c>
      <c r="AR13" s="9">
        <f>($AK$3+(L13+AD13)*12*7.57%)*SUM(Fasering!$D$5:$D$8)</f>
        <v>1008.5161922858014</v>
      </c>
      <c r="AS13" s="9">
        <f>($AK$3+(M13+AE13)*12*7.57%)*SUM(Fasering!$D$5:$D$9)</f>
        <v>1282.8202934052304</v>
      </c>
      <c r="AT13" s="9">
        <f>($AK$3+(N13+AF13)*12*7.57%)*SUM(Fasering!$D$5:$D$10)</f>
        <v>1558.5481844077653</v>
      </c>
      <c r="AU13" s="86">
        <f>($AK$3+(O13+AG13)*12*7.57%)*SUM(Fasering!$D$5:$D$11)</f>
        <v>1836.9423375541</v>
      </c>
    </row>
    <row r="14" spans="1:47" x14ac:dyDescent="0.3">
      <c r="A14" s="32">
        <f t="shared" si="7"/>
        <v>4</v>
      </c>
      <c r="B14" s="129">
        <v>15776.73</v>
      </c>
      <c r="C14" s="130"/>
      <c r="D14" s="129">
        <f t="shared" si="8"/>
        <v>21233.900906999999</v>
      </c>
      <c r="E14" s="131">
        <f t="shared" si="0"/>
        <v>526.37465405219143</v>
      </c>
      <c r="F14" s="134">
        <f t="shared" si="1"/>
        <v>1769.49174225</v>
      </c>
      <c r="G14" s="135">
        <f t="shared" si="2"/>
        <v>43.864554504349293</v>
      </c>
      <c r="H14" s="63">
        <f t="shared" si="9"/>
        <v>1707.89</v>
      </c>
      <c r="I14" s="63">
        <f>GEW!$E$12</f>
        <v>1821.9627753333334</v>
      </c>
      <c r="J14" s="63">
        <f>GEW!$E$12</f>
        <v>1821.9627753333334</v>
      </c>
      <c r="K14" s="63">
        <f>GEW!$E$12</f>
        <v>1821.9627753333334</v>
      </c>
      <c r="L14" s="63">
        <f>GEW!$E$12</f>
        <v>1821.9627753333334</v>
      </c>
      <c r="M14" s="63">
        <f>GEW!$E$12</f>
        <v>1821.9627753333334</v>
      </c>
      <c r="N14" s="63">
        <f>GEW!$E$12</f>
        <v>1821.9627753333334</v>
      </c>
      <c r="O14" s="66">
        <f>GEW!$E$12</f>
        <v>1821.9627753333334</v>
      </c>
      <c r="P14" s="134">
        <f t="shared" si="3"/>
        <v>102.40392308333332</v>
      </c>
      <c r="Q14" s="135">
        <f t="shared" si="4"/>
        <v>2.538526944373519</v>
      </c>
      <c r="R14" s="45">
        <f>$P14*SUM(Fasering!$D$5)</f>
        <v>0</v>
      </c>
      <c r="S14" s="45">
        <f>$P14*SUM(Fasering!$D$5:$D$6)</f>
        <v>26.477936481812353</v>
      </c>
      <c r="T14" s="45">
        <f>$P14*SUM(Fasering!$D$5:$D$7)</f>
        <v>41.669964173967912</v>
      </c>
      <c r="U14" s="45">
        <f>$P14*SUM(Fasering!$D$5:$D$8)</f>
        <v>56.861991866123475</v>
      </c>
      <c r="V14" s="45">
        <f>$P14*SUM(Fasering!$D$5:$D$9)</f>
        <v>72.054019558279037</v>
      </c>
      <c r="W14" s="45">
        <f>$P14*SUM(Fasering!$D$5:$D$10)</f>
        <v>87.211895391177777</v>
      </c>
      <c r="X14" s="55">
        <f>$P14*SUM(Fasering!$D$5:$D$11)</f>
        <v>102.40392308333332</v>
      </c>
      <c r="Y14" s="134">
        <f t="shared" si="5"/>
        <v>51.201400749999998</v>
      </c>
      <c r="Z14" s="135">
        <f t="shared" si="6"/>
        <v>1.2692495705244682</v>
      </c>
      <c r="AA14" s="54">
        <f>$Y14*SUM(Fasering!$D$5)</f>
        <v>0</v>
      </c>
      <c r="AB14" s="45">
        <f>$Y14*SUM(Fasering!$D$5:$D$6)</f>
        <v>13.238823240542105</v>
      </c>
      <c r="AC14" s="45">
        <f>$Y14*SUM(Fasering!$D$5:$D$7)</f>
        <v>20.834753890954396</v>
      </c>
      <c r="AD14" s="45">
        <f>$Y14*SUM(Fasering!$D$5:$D$8)</f>
        <v>28.430684541366688</v>
      </c>
      <c r="AE14" s="45">
        <f>$Y14*SUM(Fasering!$D$5:$D$9)</f>
        <v>36.02661519177898</v>
      </c>
      <c r="AF14" s="45">
        <f>$Y14*SUM(Fasering!$D$5:$D$10)</f>
        <v>43.605470099587713</v>
      </c>
      <c r="AG14" s="55">
        <f>$Y14*SUM(Fasering!$D$5:$D$11)</f>
        <v>51.201400749999998</v>
      </c>
      <c r="AH14" s="5">
        <f>($AK$3+(I14+R14)*12*7.57%)*SUM(Fasering!$D$5)</f>
        <v>0</v>
      </c>
      <c r="AI14" s="9">
        <f>($AK$3+(J14+S14)*12*7.57%)*SUM(Fasering!$D$5:$D$6)</f>
        <v>469.15956480984647</v>
      </c>
      <c r="AJ14" s="9">
        <f>($AK$3+(K14+T14)*12*7.57%)*SUM(Fasering!$D$5:$D$7)</f>
        <v>743.96102879895807</v>
      </c>
      <c r="AK14" s="9">
        <f>($AK$3+(L14+U14)*12*7.57%)*SUM(Fasering!$D$5:$D$8)</f>
        <v>1022.8571920783311</v>
      </c>
      <c r="AL14" s="9">
        <f>($AK$3+(M14+V14)*12*7.57%)*SUM(Fasering!$D$5:$D$9)</f>
        <v>1305.8480546479655</v>
      </c>
      <c r="AM14" s="9">
        <f>($AK$3+(N14+W14)*12*7.57%)*SUM(Fasering!$D$5:$D$10)</f>
        <v>1592.2836526243341</v>
      </c>
      <c r="AN14" s="86">
        <f>($AK$3+(O14+X14)*12*7.57%)*SUM(Fasering!$D$5:$D$11)</f>
        <v>1883.4547088417003</v>
      </c>
      <c r="AO14" s="5">
        <f>($AK$3+(I14+AA14)*12*7.57%)*SUM(Fasering!$D$5)</f>
        <v>0</v>
      </c>
      <c r="AP14" s="9">
        <f>($AK$3+(J14+AB14)*12*7.57%)*SUM(Fasering!$D$5:$D$6)</f>
        <v>466.0499717112836</v>
      </c>
      <c r="AQ14" s="9">
        <f>($AK$3+(K14+AC14)*12*7.57%)*SUM(Fasering!$D$5:$D$7)</f>
        <v>736.25941838781921</v>
      </c>
      <c r="AR14" s="9">
        <f>($AK$3+(L14+AD14)*12*7.57%)*SUM(Fasering!$D$5:$D$8)</f>
        <v>1008.5161922858014</v>
      </c>
      <c r="AS14" s="9">
        <f>($AK$3+(M14+AE14)*12*7.57%)*SUM(Fasering!$D$5:$D$9)</f>
        <v>1282.8202934052304</v>
      </c>
      <c r="AT14" s="9">
        <f>($AK$3+(N14+AF14)*12*7.57%)*SUM(Fasering!$D$5:$D$10)</f>
        <v>1558.5481844077653</v>
      </c>
      <c r="AU14" s="86">
        <f>($AK$3+(O14+AG14)*12*7.57%)*SUM(Fasering!$D$5:$D$11)</f>
        <v>1836.9423375541</v>
      </c>
    </row>
    <row r="15" spans="1:47" x14ac:dyDescent="0.3">
      <c r="A15" s="32">
        <f t="shared" si="7"/>
        <v>5</v>
      </c>
      <c r="B15" s="129">
        <v>15948.33</v>
      </c>
      <c r="C15" s="130"/>
      <c r="D15" s="129">
        <f t="shared" si="8"/>
        <v>21464.857347000001</v>
      </c>
      <c r="E15" s="131">
        <f t="shared" si="0"/>
        <v>532.09991465025939</v>
      </c>
      <c r="F15" s="134">
        <f t="shared" si="1"/>
        <v>1788.7381122500001</v>
      </c>
      <c r="G15" s="135">
        <f t="shared" si="2"/>
        <v>44.34165955418829</v>
      </c>
      <c r="H15" s="63">
        <f t="shared" si="9"/>
        <v>1707.89</v>
      </c>
      <c r="I15" s="63">
        <f>GEW!$E$12</f>
        <v>1821.9627753333334</v>
      </c>
      <c r="J15" s="63">
        <f>GEW!$E$12</f>
        <v>1821.9627753333334</v>
      </c>
      <c r="K15" s="63">
        <f>GEW!$E$12</f>
        <v>1821.9627753333334</v>
      </c>
      <c r="L15" s="63">
        <f>GEW!$E$12</f>
        <v>1821.9627753333334</v>
      </c>
      <c r="M15" s="63">
        <f>GEW!$E$12</f>
        <v>1821.9627753333334</v>
      </c>
      <c r="N15" s="63">
        <f>GEW!$E$12</f>
        <v>1821.9627753333334</v>
      </c>
      <c r="O15" s="66">
        <f>GEW!$E$12</f>
        <v>1821.9627753333334</v>
      </c>
      <c r="P15" s="134">
        <f t="shared" si="3"/>
        <v>102.40392308333332</v>
      </c>
      <c r="Q15" s="135">
        <f t="shared" si="4"/>
        <v>2.538526944373519</v>
      </c>
      <c r="R15" s="45">
        <f>$P15*SUM(Fasering!$D$5)</f>
        <v>0</v>
      </c>
      <c r="S15" s="45">
        <f>$P15*SUM(Fasering!$D$5:$D$6)</f>
        <v>26.477936481812353</v>
      </c>
      <c r="T15" s="45">
        <f>$P15*SUM(Fasering!$D$5:$D$7)</f>
        <v>41.669964173967912</v>
      </c>
      <c r="U15" s="45">
        <f>$P15*SUM(Fasering!$D$5:$D$8)</f>
        <v>56.861991866123475</v>
      </c>
      <c r="V15" s="45">
        <f>$P15*SUM(Fasering!$D$5:$D$9)</f>
        <v>72.054019558279037</v>
      </c>
      <c r="W15" s="45">
        <f>$P15*SUM(Fasering!$D$5:$D$10)</f>
        <v>87.211895391177777</v>
      </c>
      <c r="X15" s="55">
        <f>$P15*SUM(Fasering!$D$5:$D$11)</f>
        <v>102.40392308333332</v>
      </c>
      <c r="Y15" s="134">
        <f t="shared" si="5"/>
        <v>51.201400749999998</v>
      </c>
      <c r="Z15" s="135">
        <f t="shared" si="6"/>
        <v>1.2692495705244682</v>
      </c>
      <c r="AA15" s="54">
        <f>$Y15*SUM(Fasering!$D$5)</f>
        <v>0</v>
      </c>
      <c r="AB15" s="45">
        <f>$Y15*SUM(Fasering!$D$5:$D$6)</f>
        <v>13.238823240542105</v>
      </c>
      <c r="AC15" s="45">
        <f>$Y15*SUM(Fasering!$D$5:$D$7)</f>
        <v>20.834753890954396</v>
      </c>
      <c r="AD15" s="45">
        <f>$Y15*SUM(Fasering!$D$5:$D$8)</f>
        <v>28.430684541366688</v>
      </c>
      <c r="AE15" s="45">
        <f>$Y15*SUM(Fasering!$D$5:$D$9)</f>
        <v>36.02661519177898</v>
      </c>
      <c r="AF15" s="45">
        <f>$Y15*SUM(Fasering!$D$5:$D$10)</f>
        <v>43.605470099587713</v>
      </c>
      <c r="AG15" s="55">
        <f>$Y15*SUM(Fasering!$D$5:$D$11)</f>
        <v>51.201400749999998</v>
      </c>
      <c r="AH15" s="5">
        <f>($AK$3+(I15+R15)*12*7.57%)*SUM(Fasering!$D$5)</f>
        <v>0</v>
      </c>
      <c r="AI15" s="9">
        <f>($AK$3+(J15+S15)*12*7.57%)*SUM(Fasering!$D$5:$D$6)</f>
        <v>469.15956480984647</v>
      </c>
      <c r="AJ15" s="9">
        <f>($AK$3+(K15+T15)*12*7.57%)*SUM(Fasering!$D$5:$D$7)</f>
        <v>743.96102879895807</v>
      </c>
      <c r="AK15" s="9">
        <f>($AK$3+(L15+U15)*12*7.57%)*SUM(Fasering!$D$5:$D$8)</f>
        <v>1022.8571920783311</v>
      </c>
      <c r="AL15" s="9">
        <f>($AK$3+(M15+V15)*12*7.57%)*SUM(Fasering!$D$5:$D$9)</f>
        <v>1305.8480546479655</v>
      </c>
      <c r="AM15" s="9">
        <f>($AK$3+(N15+W15)*12*7.57%)*SUM(Fasering!$D$5:$D$10)</f>
        <v>1592.2836526243341</v>
      </c>
      <c r="AN15" s="86">
        <f>($AK$3+(O15+X15)*12*7.57%)*SUM(Fasering!$D$5:$D$11)</f>
        <v>1883.4547088417003</v>
      </c>
      <c r="AO15" s="5">
        <f>($AK$3+(I15+AA15)*12*7.57%)*SUM(Fasering!$D$5)</f>
        <v>0</v>
      </c>
      <c r="AP15" s="9">
        <f>($AK$3+(J15+AB15)*12*7.57%)*SUM(Fasering!$D$5:$D$6)</f>
        <v>466.0499717112836</v>
      </c>
      <c r="AQ15" s="9">
        <f>($AK$3+(K15+AC15)*12*7.57%)*SUM(Fasering!$D$5:$D$7)</f>
        <v>736.25941838781921</v>
      </c>
      <c r="AR15" s="9">
        <f>($AK$3+(L15+AD15)*12*7.57%)*SUM(Fasering!$D$5:$D$8)</f>
        <v>1008.5161922858014</v>
      </c>
      <c r="AS15" s="9">
        <f>($AK$3+(M15+AE15)*12*7.57%)*SUM(Fasering!$D$5:$D$9)</f>
        <v>1282.8202934052304</v>
      </c>
      <c r="AT15" s="9">
        <f>($AK$3+(N15+AF15)*12*7.57%)*SUM(Fasering!$D$5:$D$10)</f>
        <v>1558.5481844077653</v>
      </c>
      <c r="AU15" s="86">
        <f>($AK$3+(O15+AG15)*12*7.57%)*SUM(Fasering!$D$5:$D$11)</f>
        <v>1836.9423375541</v>
      </c>
    </row>
    <row r="16" spans="1:47" x14ac:dyDescent="0.3">
      <c r="A16" s="32">
        <f t="shared" si="7"/>
        <v>6</v>
      </c>
      <c r="B16" s="129">
        <v>16569.150000000001</v>
      </c>
      <c r="C16" s="130"/>
      <c r="D16" s="129">
        <f t="shared" si="8"/>
        <v>22300.418985000004</v>
      </c>
      <c r="E16" s="131">
        <f t="shared" si="0"/>
        <v>552.8129466111717</v>
      </c>
      <c r="F16" s="129">
        <f t="shared" si="1"/>
        <v>1858.3682487500002</v>
      </c>
      <c r="G16" s="131">
        <f t="shared" si="2"/>
        <v>46.067745550930972</v>
      </c>
      <c r="H16" s="63">
        <f t="shared" si="9"/>
        <v>1707.89</v>
      </c>
      <c r="I16" s="63">
        <f>GEW!$E$12+($F16-GEW!$E$12)*SUM(Fasering!$D$5)</f>
        <v>1821.9627753333334</v>
      </c>
      <c r="J16" s="63">
        <f>GEW!$E$12+($F16-GEW!$E$12)*SUM(Fasering!$D$5:$D$6)</f>
        <v>1831.3759089681882</v>
      </c>
      <c r="K16" s="63">
        <f>GEW!$E$12+($F16-GEW!$E$12)*SUM(Fasering!$D$5:$D$7)</f>
        <v>1836.7768051803573</v>
      </c>
      <c r="L16" s="63">
        <f>GEW!$E$12+($F16-GEW!$E$12)*SUM(Fasering!$D$5:$D$8)</f>
        <v>1842.1777013925266</v>
      </c>
      <c r="M16" s="63">
        <f>GEW!$E$12+($F16-GEW!$E$12)*SUM(Fasering!$D$5:$D$9)</f>
        <v>1847.5785976046957</v>
      </c>
      <c r="N16" s="63">
        <f>GEW!$E$12+($F16-GEW!$E$12)*SUM(Fasering!$D$5:$D$10)</f>
        <v>1852.9673525378312</v>
      </c>
      <c r="O16" s="66">
        <f>GEW!$E$12+($F16-GEW!$E$12)*SUM(Fasering!$D$5:$D$11)</f>
        <v>1858.3682487500002</v>
      </c>
      <c r="P16" s="134">
        <f t="shared" si="3"/>
        <v>102.40392308333332</v>
      </c>
      <c r="Q16" s="135">
        <f t="shared" si="4"/>
        <v>2.538526944373519</v>
      </c>
      <c r="R16" s="45">
        <f>$P16*SUM(Fasering!$D$5)</f>
        <v>0</v>
      </c>
      <c r="S16" s="45">
        <f>$P16*SUM(Fasering!$D$5:$D$6)</f>
        <v>26.477936481812353</v>
      </c>
      <c r="T16" s="45">
        <f>$P16*SUM(Fasering!$D$5:$D$7)</f>
        <v>41.669964173967912</v>
      </c>
      <c r="U16" s="45">
        <f>$P16*SUM(Fasering!$D$5:$D$8)</f>
        <v>56.861991866123475</v>
      </c>
      <c r="V16" s="45">
        <f>$P16*SUM(Fasering!$D$5:$D$9)</f>
        <v>72.054019558279037</v>
      </c>
      <c r="W16" s="45">
        <f>$P16*SUM(Fasering!$D$5:$D$10)</f>
        <v>87.211895391177777</v>
      </c>
      <c r="X16" s="55">
        <f>$P16*SUM(Fasering!$D$5:$D$11)</f>
        <v>102.40392308333332</v>
      </c>
      <c r="Y16" s="134">
        <f t="shared" si="5"/>
        <v>51.201400749999998</v>
      </c>
      <c r="Z16" s="135">
        <f t="shared" si="6"/>
        <v>1.2692495705244682</v>
      </c>
      <c r="AA16" s="54">
        <f>$Y16*SUM(Fasering!$D$5)</f>
        <v>0</v>
      </c>
      <c r="AB16" s="45">
        <f>$Y16*SUM(Fasering!$D$5:$D$6)</f>
        <v>13.238823240542105</v>
      </c>
      <c r="AC16" s="45">
        <f>$Y16*SUM(Fasering!$D$5:$D$7)</f>
        <v>20.834753890954396</v>
      </c>
      <c r="AD16" s="45">
        <f>$Y16*SUM(Fasering!$D$5:$D$8)</f>
        <v>28.430684541366688</v>
      </c>
      <c r="AE16" s="45">
        <f>$Y16*SUM(Fasering!$D$5:$D$9)</f>
        <v>36.02661519177898</v>
      </c>
      <c r="AF16" s="45">
        <f>$Y16*SUM(Fasering!$D$5:$D$10)</f>
        <v>43.605470099587713</v>
      </c>
      <c r="AG16" s="55">
        <f>$Y16*SUM(Fasering!$D$5:$D$11)</f>
        <v>51.201400749999998</v>
      </c>
      <c r="AH16" s="5">
        <f>($AK$3+(I16+R16)*12*7.57%)*SUM(Fasering!$D$5)</f>
        <v>0</v>
      </c>
      <c r="AI16" s="9">
        <f>($AK$3+(J16+S16)*12*7.57%)*SUM(Fasering!$D$5:$D$6)</f>
        <v>471.37051465621153</v>
      </c>
      <c r="AJ16" s="9">
        <f>($AK$3+(K16+T16)*12*7.57%)*SUM(Fasering!$D$5:$D$7)</f>
        <v>749.43694600598428</v>
      </c>
      <c r="AK16" s="9">
        <f>($AK$3+(L16+U16)*12*7.57%)*SUM(Fasering!$D$5:$D$8)</f>
        <v>1033.0537773816195</v>
      </c>
      <c r="AL16" s="9">
        <f>($AK$3+(M16+V16)*12*7.57%)*SUM(Fasering!$D$5:$D$9)</f>
        <v>1322.2210087831174</v>
      </c>
      <c r="AM16" s="9">
        <f>($AK$3+(N16+W16)*12*7.57%)*SUM(Fasering!$D$5:$D$10)</f>
        <v>1616.2698868055656</v>
      </c>
      <c r="AN16" s="86">
        <f>($AK$3+(O16+X16)*12*7.57%)*SUM(Fasering!$D$5:$D$11)</f>
        <v>1916.5254408934002</v>
      </c>
      <c r="AO16" s="5">
        <f>($AK$3+(I16+AA16)*12*7.57%)*SUM(Fasering!$D$5)</f>
        <v>0</v>
      </c>
      <c r="AP16" s="9">
        <f>($AK$3+(J16+AB16)*12*7.57%)*SUM(Fasering!$D$5:$D$6)</f>
        <v>468.26092155764854</v>
      </c>
      <c r="AQ16" s="9">
        <f>($AK$3+(K16+AC16)*12*7.57%)*SUM(Fasering!$D$5:$D$7)</f>
        <v>741.73533559484542</v>
      </c>
      <c r="AR16" s="9">
        <f>($AK$3+(L16+AD16)*12*7.57%)*SUM(Fasering!$D$5:$D$8)</f>
        <v>1018.7127775890899</v>
      </c>
      <c r="AS16" s="9">
        <f>($AK$3+(M16+AE16)*12*7.57%)*SUM(Fasering!$D$5:$D$9)</f>
        <v>1299.1932475403819</v>
      </c>
      <c r="AT16" s="9">
        <f>($AK$3+(N16+AF16)*12*7.57%)*SUM(Fasering!$D$5:$D$10)</f>
        <v>1582.5344185889974</v>
      </c>
      <c r="AU16" s="86">
        <f>($AK$3+(O16+AG16)*12*7.57%)*SUM(Fasering!$D$5:$D$11)</f>
        <v>1870.0130696058004</v>
      </c>
    </row>
    <row r="17" spans="1:47" x14ac:dyDescent="0.3">
      <c r="A17" s="32">
        <f t="shared" si="7"/>
        <v>7</v>
      </c>
      <c r="B17" s="129">
        <v>16684.13</v>
      </c>
      <c r="C17" s="130"/>
      <c r="D17" s="129">
        <f t="shared" si="8"/>
        <v>22455.170567000005</v>
      </c>
      <c r="E17" s="131">
        <f t="shared" si="0"/>
        <v>556.64913812379314</v>
      </c>
      <c r="F17" s="129">
        <f t="shared" si="1"/>
        <v>1871.2642139166669</v>
      </c>
      <c r="G17" s="131">
        <f t="shared" si="2"/>
        <v>46.387428176982759</v>
      </c>
      <c r="H17" s="63">
        <f t="shared" si="9"/>
        <v>1707.89</v>
      </c>
      <c r="I17" s="63">
        <f>GEW!$E$12+($F17-GEW!$E$12)*SUM(Fasering!$D$5)</f>
        <v>1821.9627753333334</v>
      </c>
      <c r="J17" s="63">
        <f>GEW!$E$12+($F17-GEW!$E$12)*SUM(Fasering!$D$5:$D$6)</f>
        <v>1834.7103373403982</v>
      </c>
      <c r="K17" s="63">
        <f>GEW!$E$12+($F17-GEW!$E$12)*SUM(Fasering!$D$5:$D$7)</f>
        <v>1842.0244010761362</v>
      </c>
      <c r="L17" s="63">
        <f>GEW!$E$12+($F17-GEW!$E$12)*SUM(Fasering!$D$5:$D$8)</f>
        <v>1849.338464811874</v>
      </c>
      <c r="M17" s="63">
        <f>GEW!$E$12+($F17-GEW!$E$12)*SUM(Fasering!$D$5:$D$9)</f>
        <v>1856.6525285476121</v>
      </c>
      <c r="N17" s="63">
        <f>GEW!$E$12+($F17-GEW!$E$12)*SUM(Fasering!$D$5:$D$10)</f>
        <v>1863.9501501809289</v>
      </c>
      <c r="O17" s="66">
        <f>GEW!$E$12+($F17-GEW!$E$12)*SUM(Fasering!$D$5:$D$11)</f>
        <v>1871.2642139166669</v>
      </c>
      <c r="P17" s="134">
        <f t="shared" si="3"/>
        <v>102.40392308333332</v>
      </c>
      <c r="Q17" s="135">
        <f t="shared" si="4"/>
        <v>2.538526944373519</v>
      </c>
      <c r="R17" s="45">
        <f>$P17*SUM(Fasering!$D$5)</f>
        <v>0</v>
      </c>
      <c r="S17" s="45">
        <f>$P17*SUM(Fasering!$D$5:$D$6)</f>
        <v>26.477936481812353</v>
      </c>
      <c r="T17" s="45">
        <f>$P17*SUM(Fasering!$D$5:$D$7)</f>
        <v>41.669964173967912</v>
      </c>
      <c r="U17" s="45">
        <f>$P17*SUM(Fasering!$D$5:$D$8)</f>
        <v>56.861991866123475</v>
      </c>
      <c r="V17" s="45">
        <f>$P17*SUM(Fasering!$D$5:$D$9)</f>
        <v>72.054019558279037</v>
      </c>
      <c r="W17" s="45">
        <f>$P17*SUM(Fasering!$D$5:$D$10)</f>
        <v>87.211895391177777</v>
      </c>
      <c r="X17" s="55">
        <f>$P17*SUM(Fasering!$D$5:$D$11)</f>
        <v>102.40392308333332</v>
      </c>
      <c r="Y17" s="134">
        <f t="shared" si="5"/>
        <v>51.201400749999998</v>
      </c>
      <c r="Z17" s="135">
        <f t="shared" si="6"/>
        <v>1.2692495705244682</v>
      </c>
      <c r="AA17" s="54">
        <f>$Y17*SUM(Fasering!$D$5)</f>
        <v>0</v>
      </c>
      <c r="AB17" s="45">
        <f>$Y17*SUM(Fasering!$D$5:$D$6)</f>
        <v>13.238823240542105</v>
      </c>
      <c r="AC17" s="45">
        <f>$Y17*SUM(Fasering!$D$5:$D$7)</f>
        <v>20.834753890954396</v>
      </c>
      <c r="AD17" s="45">
        <f>$Y17*SUM(Fasering!$D$5:$D$8)</f>
        <v>28.430684541366688</v>
      </c>
      <c r="AE17" s="45">
        <f>$Y17*SUM(Fasering!$D$5:$D$9)</f>
        <v>36.02661519177898</v>
      </c>
      <c r="AF17" s="45">
        <f>$Y17*SUM(Fasering!$D$5:$D$10)</f>
        <v>43.605470099587713</v>
      </c>
      <c r="AG17" s="55">
        <f>$Y17*SUM(Fasering!$D$5:$D$11)</f>
        <v>51.201400749999998</v>
      </c>
      <c r="AH17" s="5">
        <f>($AK$3+(I17+R17)*12*7.57%)*SUM(Fasering!$D$5)</f>
        <v>0</v>
      </c>
      <c r="AI17" s="9">
        <f>($AK$3+(J17+S17)*12*7.57%)*SUM(Fasering!$D$5:$D$6)</f>
        <v>472.15370271910638</v>
      </c>
      <c r="AJ17" s="9">
        <f>($AK$3+(K17+T17)*12*7.57%)*SUM(Fasering!$D$5:$D$7)</f>
        <v>751.37668832849533</v>
      </c>
      <c r="AK17" s="9">
        <f>($AK$3+(L17+U17)*12*7.57%)*SUM(Fasering!$D$5:$D$8)</f>
        <v>1036.6657290072767</v>
      </c>
      <c r="AL17" s="9">
        <f>($AK$3+(M17+V17)*12*7.57%)*SUM(Fasering!$D$5:$D$9)</f>
        <v>1328.0208247554513</v>
      </c>
      <c r="AM17" s="9">
        <f>($AK$3+(N17+W17)*12*7.57%)*SUM(Fasering!$D$5:$D$10)</f>
        <v>1624.7665663279106</v>
      </c>
      <c r="AN17" s="86">
        <f>($AK$3+(O17+X17)*12*7.57%)*SUM(Fasering!$D$5:$D$11)</f>
        <v>1928.2401356507999</v>
      </c>
      <c r="AO17" s="5">
        <f>($AK$3+(I17+AA17)*12*7.57%)*SUM(Fasering!$D$5)</f>
        <v>0</v>
      </c>
      <c r="AP17" s="9">
        <f>($AK$3+(J17+AB17)*12*7.57%)*SUM(Fasering!$D$5:$D$6)</f>
        <v>469.04410962054351</v>
      </c>
      <c r="AQ17" s="9">
        <f>($AK$3+(K17+AC17)*12*7.57%)*SUM(Fasering!$D$5:$D$7)</f>
        <v>743.67507791735648</v>
      </c>
      <c r="AR17" s="9">
        <f>($AK$3+(L17+AD17)*12*7.57%)*SUM(Fasering!$D$5:$D$8)</f>
        <v>1022.3247292147471</v>
      </c>
      <c r="AS17" s="9">
        <f>($AK$3+(M17+AE17)*12*7.57%)*SUM(Fasering!$D$5:$D$9)</f>
        <v>1304.9930635127155</v>
      </c>
      <c r="AT17" s="9">
        <f>($AK$3+(N17+AF17)*12*7.57%)*SUM(Fasering!$D$5:$D$10)</f>
        <v>1591.0310981113425</v>
      </c>
      <c r="AU17" s="86">
        <f>($AK$3+(O17+AG17)*12*7.57%)*SUM(Fasering!$D$5:$D$11)</f>
        <v>1881.7277643632005</v>
      </c>
    </row>
    <row r="18" spans="1:47" x14ac:dyDescent="0.3">
      <c r="A18" s="32">
        <f t="shared" si="7"/>
        <v>8</v>
      </c>
      <c r="B18" s="129">
        <v>17361.599999999999</v>
      </c>
      <c r="C18" s="130"/>
      <c r="D18" s="129">
        <f t="shared" si="8"/>
        <v>23366.977439999999</v>
      </c>
      <c r="E18" s="131">
        <f t="shared" si="0"/>
        <v>579.25224008983662</v>
      </c>
      <c r="F18" s="129">
        <f t="shared" si="1"/>
        <v>1947.24812</v>
      </c>
      <c r="G18" s="131">
        <f t="shared" si="2"/>
        <v>48.271020007486385</v>
      </c>
      <c r="H18" s="63">
        <f t="shared" si="9"/>
        <v>1707.89</v>
      </c>
      <c r="I18" s="63">
        <f>GEW!$E$12+($F18-GEW!$E$12)*SUM(Fasering!$D$5)</f>
        <v>1821.9627753333334</v>
      </c>
      <c r="J18" s="63">
        <f>GEW!$E$12+($F18-GEW!$E$12)*SUM(Fasering!$D$5:$D$6)</f>
        <v>1854.3570166700295</v>
      </c>
      <c r="K18" s="63">
        <f>GEW!$E$12+($F18-GEW!$E$12)*SUM(Fasering!$D$5:$D$7)</f>
        <v>1872.9435939054385</v>
      </c>
      <c r="L18" s="63">
        <f>GEW!$E$12+($F18-GEW!$E$12)*SUM(Fasering!$D$5:$D$8)</f>
        <v>1891.5301711408474</v>
      </c>
      <c r="M18" s="63">
        <f>GEW!$E$12+($F18-GEW!$E$12)*SUM(Fasering!$D$5:$D$9)</f>
        <v>1910.1167483762563</v>
      </c>
      <c r="N18" s="63">
        <f>GEW!$E$12+($F18-GEW!$E$12)*SUM(Fasering!$D$5:$D$10)</f>
        <v>1928.6615427645911</v>
      </c>
      <c r="O18" s="66">
        <f>GEW!$E$12+($F18-GEW!$E$12)*SUM(Fasering!$D$5:$D$11)</f>
        <v>1947.24812</v>
      </c>
      <c r="P18" s="134">
        <f t="shared" si="3"/>
        <v>102.40392308333332</v>
      </c>
      <c r="Q18" s="135">
        <f t="shared" si="4"/>
        <v>2.538526944373519</v>
      </c>
      <c r="R18" s="45">
        <f>$P18*SUM(Fasering!$D$5)</f>
        <v>0</v>
      </c>
      <c r="S18" s="45">
        <f>$P18*SUM(Fasering!$D$5:$D$6)</f>
        <v>26.477936481812353</v>
      </c>
      <c r="T18" s="45">
        <f>$P18*SUM(Fasering!$D$5:$D$7)</f>
        <v>41.669964173967912</v>
      </c>
      <c r="U18" s="45">
        <f>$P18*SUM(Fasering!$D$5:$D$8)</f>
        <v>56.861991866123475</v>
      </c>
      <c r="V18" s="45">
        <f>$P18*SUM(Fasering!$D$5:$D$9)</f>
        <v>72.054019558279037</v>
      </c>
      <c r="W18" s="45">
        <f>$P18*SUM(Fasering!$D$5:$D$10)</f>
        <v>87.211895391177777</v>
      </c>
      <c r="X18" s="55">
        <f>$P18*SUM(Fasering!$D$5:$D$11)</f>
        <v>102.40392308333332</v>
      </c>
      <c r="Y18" s="134">
        <f t="shared" si="5"/>
        <v>51.201400749999998</v>
      </c>
      <c r="Z18" s="135">
        <f t="shared" si="6"/>
        <v>1.2692495705244682</v>
      </c>
      <c r="AA18" s="54">
        <f>$Y18*SUM(Fasering!$D$5)</f>
        <v>0</v>
      </c>
      <c r="AB18" s="45">
        <f>$Y18*SUM(Fasering!$D$5:$D$6)</f>
        <v>13.238823240542105</v>
      </c>
      <c r="AC18" s="45">
        <f>$Y18*SUM(Fasering!$D$5:$D$7)</f>
        <v>20.834753890954396</v>
      </c>
      <c r="AD18" s="45">
        <f>$Y18*SUM(Fasering!$D$5:$D$8)</f>
        <v>28.430684541366688</v>
      </c>
      <c r="AE18" s="45">
        <f>$Y18*SUM(Fasering!$D$5:$D$9)</f>
        <v>36.02661519177898</v>
      </c>
      <c r="AF18" s="45">
        <f>$Y18*SUM(Fasering!$D$5:$D$10)</f>
        <v>43.605470099587713</v>
      </c>
      <c r="AG18" s="55">
        <f>$Y18*SUM(Fasering!$D$5:$D$11)</f>
        <v>51.201400749999998</v>
      </c>
      <c r="AH18" s="5">
        <f>($AK$3+(I18+R18)*12*7.57%)*SUM(Fasering!$D$5)</f>
        <v>0</v>
      </c>
      <c r="AI18" s="9">
        <f>($AK$3+(J18+S18)*12*7.57%)*SUM(Fasering!$D$5:$D$6)</f>
        <v>476.76830018796517</v>
      </c>
      <c r="AJ18" s="9">
        <f>($AK$3+(K18+T18)*12*7.57%)*SUM(Fasering!$D$5:$D$7)</f>
        <v>762.80578235555697</v>
      </c>
      <c r="AK18" s="9">
        <f>($AK$3+(L18+U18)*12*7.57%)*SUM(Fasering!$D$5:$D$8)</f>
        <v>1057.9475942693573</v>
      </c>
      <c r="AL18" s="9">
        <f>($AK$3+(M18+V18)*12*7.57%)*SUM(Fasering!$D$5:$D$9)</f>
        <v>1362.1937359293668</v>
      </c>
      <c r="AM18" s="9">
        <f>($AK$3+(N18+W18)*12*7.57%)*SUM(Fasering!$D$5:$D$10)</f>
        <v>1674.8295814262165</v>
      </c>
      <c r="AN18" s="86">
        <f>($AK$3+(O18+X18)*12*7.57%)*SUM(Fasering!$D$5:$D$11)</f>
        <v>1997.2639159369</v>
      </c>
      <c r="AO18" s="5">
        <f>($AK$3+(I18+AA18)*12*7.57%)*SUM(Fasering!$D$5)</f>
        <v>0</v>
      </c>
      <c r="AP18" s="9">
        <f>($AK$3+(J18+AB18)*12*7.57%)*SUM(Fasering!$D$5:$D$6)</f>
        <v>473.6587070894023</v>
      </c>
      <c r="AQ18" s="9">
        <f>($AK$3+(K18+AC18)*12*7.57%)*SUM(Fasering!$D$5:$D$7)</f>
        <v>755.10417194441811</v>
      </c>
      <c r="AR18" s="9">
        <f>($AK$3+(L18+AD18)*12*7.57%)*SUM(Fasering!$D$5:$D$8)</f>
        <v>1043.6065944768277</v>
      </c>
      <c r="AS18" s="9">
        <f>($AK$3+(M18+AE18)*12*7.57%)*SUM(Fasering!$D$5:$D$9)</f>
        <v>1339.1659746866312</v>
      </c>
      <c r="AT18" s="9">
        <f>($AK$3+(N18+AF18)*12*7.57%)*SUM(Fasering!$D$5:$D$10)</f>
        <v>1641.0941132096486</v>
      </c>
      <c r="AU18" s="86">
        <f>($AK$3+(O18+AG18)*12*7.57%)*SUM(Fasering!$D$5:$D$11)</f>
        <v>1950.7515446492998</v>
      </c>
    </row>
    <row r="19" spans="1:47" x14ac:dyDescent="0.3">
      <c r="A19" s="32">
        <f t="shared" si="7"/>
        <v>9</v>
      </c>
      <c r="B19" s="129">
        <v>17419.93</v>
      </c>
      <c r="C19" s="130"/>
      <c r="D19" s="129">
        <f t="shared" si="8"/>
        <v>23445.483787000001</v>
      </c>
      <c r="E19" s="131">
        <f t="shared" si="0"/>
        <v>581.19836159732677</v>
      </c>
      <c r="F19" s="129">
        <f t="shared" si="1"/>
        <v>1953.7903155833335</v>
      </c>
      <c r="G19" s="131">
        <f t="shared" si="2"/>
        <v>48.433196799777228</v>
      </c>
      <c r="H19" s="63">
        <f t="shared" si="9"/>
        <v>1707.89</v>
      </c>
      <c r="I19" s="63">
        <f>GEW!$E$12+($F19-GEW!$E$12)*SUM(Fasering!$D$5)</f>
        <v>1821.9627753333334</v>
      </c>
      <c r="J19" s="63">
        <f>GEW!$E$12+($F19-GEW!$E$12)*SUM(Fasering!$D$5:$D$6)</f>
        <v>1856.0485909172987</v>
      </c>
      <c r="K19" s="63">
        <f>GEW!$E$12+($F19-GEW!$E$12)*SUM(Fasering!$D$5:$D$7)</f>
        <v>1875.6057287862941</v>
      </c>
      <c r="L19" s="63">
        <f>GEW!$E$12+($F19-GEW!$E$12)*SUM(Fasering!$D$5:$D$8)</f>
        <v>1895.1628666552895</v>
      </c>
      <c r="M19" s="63">
        <f>GEW!$E$12+($F19-GEW!$E$12)*SUM(Fasering!$D$5:$D$9)</f>
        <v>1914.7200045242851</v>
      </c>
      <c r="N19" s="63">
        <f>GEW!$E$12+($F19-GEW!$E$12)*SUM(Fasering!$D$5:$D$10)</f>
        <v>1934.2331777143381</v>
      </c>
      <c r="O19" s="66">
        <f>GEW!$E$12+($F19-GEW!$E$12)*SUM(Fasering!$D$5:$D$11)</f>
        <v>1953.7903155833335</v>
      </c>
      <c r="P19" s="134">
        <f t="shared" si="3"/>
        <v>102.40392308333332</v>
      </c>
      <c r="Q19" s="135">
        <f t="shared" si="4"/>
        <v>2.538526944373519</v>
      </c>
      <c r="R19" s="45">
        <f>$P19*SUM(Fasering!$D$5)</f>
        <v>0</v>
      </c>
      <c r="S19" s="45">
        <f>$P19*SUM(Fasering!$D$5:$D$6)</f>
        <v>26.477936481812353</v>
      </c>
      <c r="T19" s="45">
        <f>$P19*SUM(Fasering!$D$5:$D$7)</f>
        <v>41.669964173967912</v>
      </c>
      <c r="U19" s="45">
        <f>$P19*SUM(Fasering!$D$5:$D$8)</f>
        <v>56.861991866123475</v>
      </c>
      <c r="V19" s="45">
        <f>$P19*SUM(Fasering!$D$5:$D$9)</f>
        <v>72.054019558279037</v>
      </c>
      <c r="W19" s="45">
        <f>$P19*SUM(Fasering!$D$5:$D$10)</f>
        <v>87.211895391177777</v>
      </c>
      <c r="X19" s="55">
        <f>$P19*SUM(Fasering!$D$5:$D$11)</f>
        <v>102.40392308333332</v>
      </c>
      <c r="Y19" s="134">
        <f t="shared" si="5"/>
        <v>51.201400749999998</v>
      </c>
      <c r="Z19" s="135">
        <f t="shared" si="6"/>
        <v>1.2692495705244682</v>
      </c>
      <c r="AA19" s="54">
        <f>$Y19*SUM(Fasering!$D$5)</f>
        <v>0</v>
      </c>
      <c r="AB19" s="45">
        <f>$Y19*SUM(Fasering!$D$5:$D$6)</f>
        <v>13.238823240542105</v>
      </c>
      <c r="AC19" s="45">
        <f>$Y19*SUM(Fasering!$D$5:$D$7)</f>
        <v>20.834753890954396</v>
      </c>
      <c r="AD19" s="45">
        <f>$Y19*SUM(Fasering!$D$5:$D$8)</f>
        <v>28.430684541366688</v>
      </c>
      <c r="AE19" s="45">
        <f>$Y19*SUM(Fasering!$D$5:$D$9)</f>
        <v>36.02661519177898</v>
      </c>
      <c r="AF19" s="45">
        <f>$Y19*SUM(Fasering!$D$5:$D$10)</f>
        <v>43.605470099587713</v>
      </c>
      <c r="AG19" s="55">
        <f>$Y19*SUM(Fasering!$D$5:$D$11)</f>
        <v>51.201400749999998</v>
      </c>
      <c r="AH19" s="5">
        <f>($AK$3+(I19+R19)*12*7.57%)*SUM(Fasering!$D$5)</f>
        <v>0</v>
      </c>
      <c r="AI19" s="9">
        <f>($AK$3+(J19+S19)*12*7.57%)*SUM(Fasering!$D$5:$D$6)</f>
        <v>477.1656158925108</v>
      </c>
      <c r="AJ19" s="9">
        <f>($AK$3+(K19+T19)*12*7.57%)*SUM(Fasering!$D$5:$D$7)</f>
        <v>763.78982453395383</v>
      </c>
      <c r="AK19" s="9">
        <f>($AK$3+(L19+U19)*12*7.57%)*SUM(Fasering!$D$5:$D$8)</f>
        <v>1059.7799576223283</v>
      </c>
      <c r="AL19" s="9">
        <f>($AK$3+(M19+V19)*12*7.57%)*SUM(Fasering!$D$5:$D$9)</f>
        <v>1365.1360151576343</v>
      </c>
      <c r="AM19" s="9">
        <f>($AK$3+(N19+W19)*12*7.57%)*SUM(Fasering!$D$5:$D$10)</f>
        <v>1679.139994685378</v>
      </c>
      <c r="AN19" s="86">
        <f>($AK$3+(O19+X19)*12*7.57%)*SUM(Fasering!$D$5:$D$11)</f>
        <v>2003.2068464048002</v>
      </c>
      <c r="AO19" s="5">
        <f>($AK$3+(I19+AA19)*12*7.57%)*SUM(Fasering!$D$5)</f>
        <v>0</v>
      </c>
      <c r="AP19" s="9">
        <f>($AK$3+(J19+AB19)*12*7.57%)*SUM(Fasering!$D$5:$D$6)</f>
        <v>474.05602279394793</v>
      </c>
      <c r="AQ19" s="9">
        <f>($AK$3+(K19+AC19)*12*7.57%)*SUM(Fasering!$D$5:$D$7)</f>
        <v>756.08821412281509</v>
      </c>
      <c r="AR19" s="9">
        <f>($AK$3+(L19+AD19)*12*7.57%)*SUM(Fasering!$D$5:$D$8)</f>
        <v>1045.4389578297987</v>
      </c>
      <c r="AS19" s="9">
        <f>($AK$3+(M19+AE19)*12*7.57%)*SUM(Fasering!$D$5:$D$9)</f>
        <v>1342.1082539148988</v>
      </c>
      <c r="AT19" s="9">
        <f>($AK$3+(N19+AF19)*12*7.57%)*SUM(Fasering!$D$5:$D$10)</f>
        <v>1645.40452646881</v>
      </c>
      <c r="AU19" s="86">
        <f>($AK$3+(O19+AG19)*12*7.57%)*SUM(Fasering!$D$5:$D$11)</f>
        <v>1956.6944751172</v>
      </c>
    </row>
    <row r="20" spans="1:47" x14ac:dyDescent="0.3">
      <c r="A20" s="32">
        <f t="shared" si="7"/>
        <v>10</v>
      </c>
      <c r="B20" s="129">
        <v>18154.060000000001</v>
      </c>
      <c r="C20" s="130"/>
      <c r="D20" s="129">
        <f t="shared" si="8"/>
        <v>24433.549354000002</v>
      </c>
      <c r="E20" s="131">
        <f t="shared" si="0"/>
        <v>605.69186720839673</v>
      </c>
      <c r="F20" s="129">
        <f t="shared" si="1"/>
        <v>2036.1291128333335</v>
      </c>
      <c r="G20" s="131">
        <f t="shared" si="2"/>
        <v>50.474322267366389</v>
      </c>
      <c r="H20" s="63">
        <f t="shared" si="9"/>
        <v>1707.89</v>
      </c>
      <c r="I20" s="63">
        <f>GEW!$E$12+($F20-GEW!$E$12)*SUM(Fasering!$D$5)</f>
        <v>1821.9627753333334</v>
      </c>
      <c r="J20" s="63">
        <f>GEW!$E$12+($F20-GEW!$E$12)*SUM(Fasering!$D$5:$D$6)</f>
        <v>1877.3384143725991</v>
      </c>
      <c r="K20" s="63">
        <f>GEW!$E$12+($F20-GEW!$E$12)*SUM(Fasering!$D$5:$D$7)</f>
        <v>1909.1108390225788</v>
      </c>
      <c r="L20" s="63">
        <f>GEW!$E$12+($F20-GEW!$E$12)*SUM(Fasering!$D$5:$D$8)</f>
        <v>1940.8832636725585</v>
      </c>
      <c r="M20" s="63">
        <f>GEW!$E$12+($F20-GEW!$E$12)*SUM(Fasering!$D$5:$D$9)</f>
        <v>1972.6556883225385</v>
      </c>
      <c r="N20" s="63">
        <f>GEW!$E$12+($F20-GEW!$E$12)*SUM(Fasering!$D$5:$D$10)</f>
        <v>2004.3566881833538</v>
      </c>
      <c r="O20" s="66">
        <f>GEW!$E$12+($F20-GEW!$E$12)*SUM(Fasering!$D$5:$D$11)</f>
        <v>2036.1291128333335</v>
      </c>
      <c r="P20" s="129">
        <f t="shared" si="3"/>
        <v>102.40392308333332</v>
      </c>
      <c r="Q20" s="131">
        <f t="shared" si="4"/>
        <v>2.538526944373519</v>
      </c>
      <c r="R20" s="45">
        <f>$P20*SUM(Fasering!$D$5)</f>
        <v>0</v>
      </c>
      <c r="S20" s="45">
        <f>$P20*SUM(Fasering!$D$5:$D$6)</f>
        <v>26.477936481812353</v>
      </c>
      <c r="T20" s="45">
        <f>$P20*SUM(Fasering!$D$5:$D$7)</f>
        <v>41.669964173967912</v>
      </c>
      <c r="U20" s="45">
        <f>$P20*SUM(Fasering!$D$5:$D$8)</f>
        <v>56.861991866123475</v>
      </c>
      <c r="V20" s="45">
        <f>$P20*SUM(Fasering!$D$5:$D$9)</f>
        <v>72.054019558279037</v>
      </c>
      <c r="W20" s="45">
        <f>$P20*SUM(Fasering!$D$5:$D$10)</f>
        <v>87.211895391177777</v>
      </c>
      <c r="X20" s="55">
        <f>$P20*SUM(Fasering!$D$5:$D$11)</f>
        <v>102.40392308333332</v>
      </c>
      <c r="Y20" s="129">
        <f t="shared" si="5"/>
        <v>51.201400749999998</v>
      </c>
      <c r="Z20" s="131">
        <f t="shared" si="6"/>
        <v>1.2692495705244682</v>
      </c>
      <c r="AA20" s="54">
        <f>$Y20*SUM(Fasering!$D$5)</f>
        <v>0</v>
      </c>
      <c r="AB20" s="45">
        <f>$Y20*SUM(Fasering!$D$5:$D$6)</f>
        <v>13.238823240542105</v>
      </c>
      <c r="AC20" s="45">
        <f>$Y20*SUM(Fasering!$D$5:$D$7)</f>
        <v>20.834753890954396</v>
      </c>
      <c r="AD20" s="45">
        <f>$Y20*SUM(Fasering!$D$5:$D$8)</f>
        <v>28.430684541366688</v>
      </c>
      <c r="AE20" s="45">
        <f>$Y20*SUM(Fasering!$D$5:$D$9)</f>
        <v>36.02661519177898</v>
      </c>
      <c r="AF20" s="45">
        <f>$Y20*SUM(Fasering!$D$5:$D$10)</f>
        <v>43.605470099587713</v>
      </c>
      <c r="AG20" s="55">
        <f>$Y20*SUM(Fasering!$D$5:$D$11)</f>
        <v>51.201400749999998</v>
      </c>
      <c r="AH20" s="5">
        <f>($AK$3+(I20+R20)*12*7.57%)*SUM(Fasering!$D$5)</f>
        <v>0</v>
      </c>
      <c r="AI20" s="9">
        <f>($AK$3+(J20+S20)*12*7.57%)*SUM(Fasering!$D$5:$D$6)</f>
        <v>482.16615383487471</v>
      </c>
      <c r="AJ20" s="9">
        <f>($AK$3+(K20+T20)*12*7.57%)*SUM(Fasering!$D$5:$D$7)</f>
        <v>776.17478740771469</v>
      </c>
      <c r="AK20" s="9">
        <f>($AK$3+(L20+U20)*12*7.57%)*SUM(Fasering!$D$5:$D$8)</f>
        <v>1082.841725294478</v>
      </c>
      <c r="AL20" s="9">
        <f>($AK$3+(M20+V20)*12*7.57%)*SUM(Fasering!$D$5:$D$9)</f>
        <v>1402.1669674951647</v>
      </c>
      <c r="AM20" s="9">
        <f>($AK$3+(N20+W20)*12*7.57%)*SUM(Fasering!$D$5:$D$10)</f>
        <v>1733.3900150170816</v>
      </c>
      <c r="AN20" s="86">
        <f>($AK$3+(O20+X20)*12*7.57%)*SUM(Fasering!$D$5:$D$11)</f>
        <v>2078.0034098267001</v>
      </c>
      <c r="AO20" s="5">
        <f>($AK$3+(I20+AA20)*12*7.57%)*SUM(Fasering!$D$5)</f>
        <v>0</v>
      </c>
      <c r="AP20" s="9">
        <f>($AK$3+(J20+AB20)*12*7.57%)*SUM(Fasering!$D$5:$D$6)</f>
        <v>479.05656073631184</v>
      </c>
      <c r="AQ20" s="9">
        <f>($AK$3+(K20+AC20)*12*7.57%)*SUM(Fasering!$D$5:$D$7)</f>
        <v>768.47317699657594</v>
      </c>
      <c r="AR20" s="9">
        <f>($AK$3+(L20+AD20)*12*7.57%)*SUM(Fasering!$D$5:$D$8)</f>
        <v>1068.5007255019484</v>
      </c>
      <c r="AS20" s="9">
        <f>($AK$3+(M20+AE20)*12*7.57%)*SUM(Fasering!$D$5:$D$9)</f>
        <v>1379.1392062524294</v>
      </c>
      <c r="AT20" s="9">
        <f>($AK$3+(N20+AF20)*12*7.57%)*SUM(Fasering!$D$5:$D$10)</f>
        <v>1699.6545468005136</v>
      </c>
      <c r="AU20" s="86">
        <f>($AK$3+(O20+AG20)*12*7.57%)*SUM(Fasering!$D$5:$D$11)</f>
        <v>2031.4910385391004</v>
      </c>
    </row>
    <row r="21" spans="1:47" x14ac:dyDescent="0.3">
      <c r="A21" s="32">
        <f t="shared" si="7"/>
        <v>11</v>
      </c>
      <c r="B21" s="129">
        <v>18156.099999999999</v>
      </c>
      <c r="C21" s="130"/>
      <c r="D21" s="129">
        <f t="shared" si="8"/>
        <v>24436.294989999999</v>
      </c>
      <c r="E21" s="131">
        <f t="shared" si="0"/>
        <v>605.75992974697499</v>
      </c>
      <c r="F21" s="129">
        <f t="shared" si="1"/>
        <v>2036.3579158333332</v>
      </c>
      <c r="G21" s="131">
        <f t="shared" si="2"/>
        <v>50.479994145581252</v>
      </c>
      <c r="H21" s="63">
        <f t="shared" si="9"/>
        <v>1707.89</v>
      </c>
      <c r="I21" s="63">
        <f>GEW!$E$12+($F21-GEW!$E$12)*SUM(Fasering!$D$5)</f>
        <v>1821.9627753333334</v>
      </c>
      <c r="J21" s="63">
        <f>GEW!$E$12+($F21-GEW!$E$12)*SUM(Fasering!$D$5:$D$6)</f>
        <v>1877.3975745211405</v>
      </c>
      <c r="K21" s="63">
        <f>GEW!$E$12+($F21-GEW!$E$12)*SUM(Fasering!$D$5:$D$7)</f>
        <v>1909.2039430026396</v>
      </c>
      <c r="L21" s="63">
        <f>GEW!$E$12+($F21-GEW!$E$12)*SUM(Fasering!$D$5:$D$8)</f>
        <v>1941.0103114841386</v>
      </c>
      <c r="M21" s="63">
        <f>GEW!$E$12+($F21-GEW!$E$12)*SUM(Fasering!$D$5:$D$9)</f>
        <v>1972.8166799656374</v>
      </c>
      <c r="N21" s="63">
        <f>GEW!$E$12+($F21-GEW!$E$12)*SUM(Fasering!$D$5:$D$10)</f>
        <v>2004.5515473518342</v>
      </c>
      <c r="O21" s="66">
        <f>GEW!$E$12+($F21-GEW!$E$12)*SUM(Fasering!$D$5:$D$11)</f>
        <v>2036.3579158333332</v>
      </c>
      <c r="P21" s="129">
        <f t="shared" si="3"/>
        <v>102.40392308333332</v>
      </c>
      <c r="Q21" s="131">
        <f t="shared" si="4"/>
        <v>2.538526944373519</v>
      </c>
      <c r="R21" s="45">
        <f>$P21*SUM(Fasering!$D$5)</f>
        <v>0</v>
      </c>
      <c r="S21" s="45">
        <f>$P21*SUM(Fasering!$D$5:$D$6)</f>
        <v>26.477936481812353</v>
      </c>
      <c r="T21" s="45">
        <f>$P21*SUM(Fasering!$D$5:$D$7)</f>
        <v>41.669964173967912</v>
      </c>
      <c r="U21" s="45">
        <f>$P21*SUM(Fasering!$D$5:$D$8)</f>
        <v>56.861991866123475</v>
      </c>
      <c r="V21" s="45">
        <f>$P21*SUM(Fasering!$D$5:$D$9)</f>
        <v>72.054019558279037</v>
      </c>
      <c r="W21" s="45">
        <f>$P21*SUM(Fasering!$D$5:$D$10)</f>
        <v>87.211895391177777</v>
      </c>
      <c r="X21" s="55">
        <f>$P21*SUM(Fasering!$D$5:$D$11)</f>
        <v>102.40392308333332</v>
      </c>
      <c r="Y21" s="129">
        <f t="shared" si="5"/>
        <v>51.201400749999998</v>
      </c>
      <c r="Z21" s="131">
        <f t="shared" si="6"/>
        <v>1.2692495705244682</v>
      </c>
      <c r="AA21" s="54">
        <f>$Y21*SUM(Fasering!$D$5)</f>
        <v>0</v>
      </c>
      <c r="AB21" s="45">
        <f>$Y21*SUM(Fasering!$D$5:$D$6)</f>
        <v>13.238823240542105</v>
      </c>
      <c r="AC21" s="45">
        <f>$Y21*SUM(Fasering!$D$5:$D$7)</f>
        <v>20.834753890954396</v>
      </c>
      <c r="AD21" s="45">
        <f>$Y21*SUM(Fasering!$D$5:$D$8)</f>
        <v>28.430684541366688</v>
      </c>
      <c r="AE21" s="45">
        <f>$Y21*SUM(Fasering!$D$5:$D$9)</f>
        <v>36.02661519177898</v>
      </c>
      <c r="AF21" s="45">
        <f>$Y21*SUM(Fasering!$D$5:$D$10)</f>
        <v>43.605470099587713</v>
      </c>
      <c r="AG21" s="55">
        <f>$Y21*SUM(Fasering!$D$5:$D$11)</f>
        <v>51.201400749999998</v>
      </c>
      <c r="AH21" s="5">
        <f>($AK$3+(I21+R21)*12*7.57%)*SUM(Fasering!$D$5)</f>
        <v>0</v>
      </c>
      <c r="AI21" s="9">
        <f>($AK$3+(J21+S21)*12*7.57%)*SUM(Fasering!$D$5:$D$6)</f>
        <v>482.1800493266847</v>
      </c>
      <c r="AJ21" s="9">
        <f>($AK$3+(K21+T21)*12*7.57%)*SUM(Fasering!$D$5:$D$7)</f>
        <v>776.20920273505783</v>
      </c>
      <c r="AK21" s="9">
        <f>($AK$3+(L21+U21)*12*7.57%)*SUM(Fasering!$D$5:$D$8)</f>
        <v>1082.9058093205376</v>
      </c>
      <c r="AL21" s="9">
        <f>($AK$3+(M21+V21)*12*7.57%)*SUM(Fasering!$D$5:$D$9)</f>
        <v>1402.2698690831237</v>
      </c>
      <c r="AM21" s="9">
        <f>($AK$3+(N21+W21)*12*7.57%)*SUM(Fasering!$D$5:$D$10)</f>
        <v>1733.5407649407689</v>
      </c>
      <c r="AN21" s="86">
        <f>($AK$3+(O21+X21)*12*7.57%)*SUM(Fasering!$D$5:$D$11)</f>
        <v>2078.2112544718998</v>
      </c>
      <c r="AO21" s="5">
        <f>($AK$3+(I21+AA21)*12*7.57%)*SUM(Fasering!$D$5)</f>
        <v>0</v>
      </c>
      <c r="AP21" s="9">
        <f>($AK$3+(J21+AB21)*12*7.57%)*SUM(Fasering!$D$5:$D$6)</f>
        <v>479.07045622812183</v>
      </c>
      <c r="AQ21" s="9">
        <f>($AK$3+(K21+AC21)*12*7.57%)*SUM(Fasering!$D$5:$D$7)</f>
        <v>768.5075923239192</v>
      </c>
      <c r="AR21" s="9">
        <f>($AK$3+(L21+AD21)*12*7.57%)*SUM(Fasering!$D$5:$D$8)</f>
        <v>1068.564809528008</v>
      </c>
      <c r="AS21" s="9">
        <f>($AK$3+(M21+AE21)*12*7.57%)*SUM(Fasering!$D$5:$D$9)</f>
        <v>1379.2421078403886</v>
      </c>
      <c r="AT21" s="9">
        <f>($AK$3+(N21+AF21)*12*7.57%)*SUM(Fasering!$D$5:$D$10)</f>
        <v>1699.8052967242006</v>
      </c>
      <c r="AU21" s="86">
        <f>($AK$3+(O21+AG21)*12*7.57%)*SUM(Fasering!$D$5:$D$11)</f>
        <v>2031.6988831843</v>
      </c>
    </row>
    <row r="22" spans="1:47" x14ac:dyDescent="0.3">
      <c r="A22" s="32">
        <f t="shared" si="7"/>
        <v>12</v>
      </c>
      <c r="B22" s="129">
        <v>18946.509999999998</v>
      </c>
      <c r="C22" s="130"/>
      <c r="D22" s="129">
        <f t="shared" si="8"/>
        <v>25500.107809000001</v>
      </c>
      <c r="E22" s="131">
        <f t="shared" si="0"/>
        <v>632.13116068706177</v>
      </c>
      <c r="F22" s="129">
        <f t="shared" si="1"/>
        <v>2125.0089840833334</v>
      </c>
      <c r="G22" s="131">
        <f t="shared" si="2"/>
        <v>52.677596723921809</v>
      </c>
      <c r="H22" s="63">
        <f t="shared" si="9"/>
        <v>1707.89</v>
      </c>
      <c r="I22" s="63">
        <f>GEW!$E$12+($F22-GEW!$E$12)*SUM(Fasering!$D$5)</f>
        <v>1821.9627753333334</v>
      </c>
      <c r="J22" s="63">
        <f>GEW!$E$12+($F22-GEW!$E$12)*SUM(Fasering!$D$5:$D$6)</f>
        <v>1900.3195220744403</v>
      </c>
      <c r="K22" s="63">
        <f>GEW!$E$12+($F22-GEW!$E$12)*SUM(Fasering!$D$5:$D$7)</f>
        <v>1945.2776277476601</v>
      </c>
      <c r="L22" s="63">
        <f>GEW!$E$12+($F22-GEW!$E$12)*SUM(Fasering!$D$5:$D$8)</f>
        <v>1990.2357334208796</v>
      </c>
      <c r="M22" s="63">
        <f>GEW!$E$12+($F22-GEW!$E$12)*SUM(Fasering!$D$5:$D$9)</f>
        <v>2035.1938390940993</v>
      </c>
      <c r="N22" s="63">
        <f>GEW!$E$12+($F22-GEW!$E$12)*SUM(Fasering!$D$5:$D$10)</f>
        <v>2080.0508784101139</v>
      </c>
      <c r="O22" s="66">
        <f>GEW!$E$12+($F22-GEW!$E$12)*SUM(Fasering!$D$5:$D$11)</f>
        <v>2125.0089840833334</v>
      </c>
      <c r="P22" s="129">
        <f t="shared" si="3"/>
        <v>102.40392308333332</v>
      </c>
      <c r="Q22" s="131">
        <f t="shared" si="4"/>
        <v>2.538526944373519</v>
      </c>
      <c r="R22" s="45">
        <f>$P22*SUM(Fasering!$D$5)</f>
        <v>0</v>
      </c>
      <c r="S22" s="45">
        <f>$P22*SUM(Fasering!$D$5:$D$6)</f>
        <v>26.477936481812353</v>
      </c>
      <c r="T22" s="45">
        <f>$P22*SUM(Fasering!$D$5:$D$7)</f>
        <v>41.669964173967912</v>
      </c>
      <c r="U22" s="45">
        <f>$P22*SUM(Fasering!$D$5:$D$8)</f>
        <v>56.861991866123475</v>
      </c>
      <c r="V22" s="45">
        <f>$P22*SUM(Fasering!$D$5:$D$9)</f>
        <v>72.054019558279037</v>
      </c>
      <c r="W22" s="45">
        <f>$P22*SUM(Fasering!$D$5:$D$10)</f>
        <v>87.211895391177777</v>
      </c>
      <c r="X22" s="55">
        <f>$P22*SUM(Fasering!$D$5:$D$11)</f>
        <v>102.40392308333332</v>
      </c>
      <c r="Y22" s="129">
        <f t="shared" si="5"/>
        <v>51.201400749999998</v>
      </c>
      <c r="Z22" s="131">
        <f t="shared" si="6"/>
        <v>1.2692495705244682</v>
      </c>
      <c r="AA22" s="54">
        <f>$Y22*SUM(Fasering!$D$5)</f>
        <v>0</v>
      </c>
      <c r="AB22" s="45">
        <f>$Y22*SUM(Fasering!$D$5:$D$6)</f>
        <v>13.238823240542105</v>
      </c>
      <c r="AC22" s="45">
        <f>$Y22*SUM(Fasering!$D$5:$D$7)</f>
        <v>20.834753890954396</v>
      </c>
      <c r="AD22" s="45">
        <f>$Y22*SUM(Fasering!$D$5:$D$8)</f>
        <v>28.430684541366688</v>
      </c>
      <c r="AE22" s="45">
        <f>$Y22*SUM(Fasering!$D$5:$D$9)</f>
        <v>36.02661519177898</v>
      </c>
      <c r="AF22" s="45">
        <f>$Y22*SUM(Fasering!$D$5:$D$10)</f>
        <v>43.605470099587713</v>
      </c>
      <c r="AG22" s="55">
        <f>$Y22*SUM(Fasering!$D$5:$D$11)</f>
        <v>51.201400749999998</v>
      </c>
      <c r="AH22" s="5">
        <f>($AK$3+(I22+R22)*12*7.57%)*SUM(Fasering!$D$5)</f>
        <v>0</v>
      </c>
      <c r="AI22" s="9">
        <f>($AK$3+(J22+S22)*12*7.57%)*SUM(Fasering!$D$5:$D$6)</f>
        <v>487.56393936662846</v>
      </c>
      <c r="AJ22" s="9">
        <f>($AK$3+(K22+T22)*12*7.57%)*SUM(Fasering!$D$5:$D$7)</f>
        <v>789.54362375728749</v>
      </c>
      <c r="AK22" s="9">
        <f>($AK$3+(L22+U22)*12*7.57%)*SUM(Fasering!$D$5:$D$8)</f>
        <v>1107.7355421822158</v>
      </c>
      <c r="AL22" s="9">
        <f>($AK$3+(M22+V22)*12*7.57%)*SUM(Fasering!$D$5:$D$9)</f>
        <v>1442.1396946414141</v>
      </c>
      <c r="AM22" s="9">
        <f>($AK$3+(N22+W22)*12*7.57%)*SUM(Fasering!$D$5:$D$10)</f>
        <v>1791.9497096377324</v>
      </c>
      <c r="AN22" s="86">
        <f>($AK$3+(O22+X22)*12*7.57%)*SUM(Fasering!$D$5:$D$11)</f>
        <v>2158.7418848702</v>
      </c>
      <c r="AO22" s="5">
        <f>($AK$3+(I22+AA22)*12*7.57%)*SUM(Fasering!$D$5)</f>
        <v>0</v>
      </c>
      <c r="AP22" s="9">
        <f>($AK$3+(J22+AB22)*12*7.57%)*SUM(Fasering!$D$5:$D$6)</f>
        <v>484.45434626806548</v>
      </c>
      <c r="AQ22" s="9">
        <f>($AK$3+(K22+AC22)*12*7.57%)*SUM(Fasering!$D$5:$D$7)</f>
        <v>781.84201334614863</v>
      </c>
      <c r="AR22" s="9">
        <f>($AK$3+(L22+AD22)*12*7.57%)*SUM(Fasering!$D$5:$D$8)</f>
        <v>1093.3945423896864</v>
      </c>
      <c r="AS22" s="9">
        <f>($AK$3+(M22+AE22)*12*7.57%)*SUM(Fasering!$D$5:$D$9)</f>
        <v>1419.1119333986783</v>
      </c>
      <c r="AT22" s="9">
        <f>($AK$3+(N22+AF22)*12*7.57%)*SUM(Fasering!$D$5:$D$10)</f>
        <v>1758.2142414211646</v>
      </c>
      <c r="AU22" s="86">
        <f>($AK$3+(O22+AG22)*12*7.57%)*SUM(Fasering!$D$5:$D$11)</f>
        <v>2112.2295135826002</v>
      </c>
    </row>
    <row r="23" spans="1:47" x14ac:dyDescent="0.3">
      <c r="A23" s="32">
        <f t="shared" si="7"/>
        <v>13</v>
      </c>
      <c r="B23" s="129">
        <v>18946.509999999998</v>
      </c>
      <c r="C23" s="130"/>
      <c r="D23" s="129">
        <f t="shared" si="8"/>
        <v>25500.107809000001</v>
      </c>
      <c r="E23" s="131">
        <f t="shared" si="0"/>
        <v>632.13116068706177</v>
      </c>
      <c r="F23" s="129">
        <f t="shared" si="1"/>
        <v>2125.0089840833334</v>
      </c>
      <c r="G23" s="131">
        <f t="shared" si="2"/>
        <v>52.677596723921809</v>
      </c>
      <c r="H23" s="63">
        <f t="shared" si="9"/>
        <v>1707.89</v>
      </c>
      <c r="I23" s="63">
        <f>GEW!$E$12+($F23-GEW!$E$12)*SUM(Fasering!$D$5)</f>
        <v>1821.9627753333334</v>
      </c>
      <c r="J23" s="63">
        <f>GEW!$E$12+($F23-GEW!$E$12)*SUM(Fasering!$D$5:$D$6)</f>
        <v>1900.3195220744403</v>
      </c>
      <c r="K23" s="63">
        <f>GEW!$E$12+($F23-GEW!$E$12)*SUM(Fasering!$D$5:$D$7)</f>
        <v>1945.2776277476601</v>
      </c>
      <c r="L23" s="63">
        <f>GEW!$E$12+($F23-GEW!$E$12)*SUM(Fasering!$D$5:$D$8)</f>
        <v>1990.2357334208796</v>
      </c>
      <c r="M23" s="63">
        <f>GEW!$E$12+($F23-GEW!$E$12)*SUM(Fasering!$D$5:$D$9)</f>
        <v>2035.1938390940993</v>
      </c>
      <c r="N23" s="63">
        <f>GEW!$E$12+($F23-GEW!$E$12)*SUM(Fasering!$D$5:$D$10)</f>
        <v>2080.0508784101139</v>
      </c>
      <c r="O23" s="66">
        <f>GEW!$E$12+($F23-GEW!$E$12)*SUM(Fasering!$D$5:$D$11)</f>
        <v>2125.0089840833334</v>
      </c>
      <c r="P23" s="129">
        <f t="shared" si="3"/>
        <v>102.40392308333332</v>
      </c>
      <c r="Q23" s="131">
        <f t="shared" si="4"/>
        <v>2.538526944373519</v>
      </c>
      <c r="R23" s="45">
        <f>$P23*SUM(Fasering!$D$5)</f>
        <v>0</v>
      </c>
      <c r="S23" s="45">
        <f>$P23*SUM(Fasering!$D$5:$D$6)</f>
        <v>26.477936481812353</v>
      </c>
      <c r="T23" s="45">
        <f>$P23*SUM(Fasering!$D$5:$D$7)</f>
        <v>41.669964173967912</v>
      </c>
      <c r="U23" s="45">
        <f>$P23*SUM(Fasering!$D$5:$D$8)</f>
        <v>56.861991866123475</v>
      </c>
      <c r="V23" s="45">
        <f>$P23*SUM(Fasering!$D$5:$D$9)</f>
        <v>72.054019558279037</v>
      </c>
      <c r="W23" s="45">
        <f>$P23*SUM(Fasering!$D$5:$D$10)</f>
        <v>87.211895391177777</v>
      </c>
      <c r="X23" s="55">
        <f>$P23*SUM(Fasering!$D$5:$D$11)</f>
        <v>102.40392308333332</v>
      </c>
      <c r="Y23" s="129">
        <f t="shared" si="5"/>
        <v>51.201400749999998</v>
      </c>
      <c r="Z23" s="131">
        <f t="shared" si="6"/>
        <v>1.2692495705244682</v>
      </c>
      <c r="AA23" s="54">
        <f>$Y23*SUM(Fasering!$D$5)</f>
        <v>0</v>
      </c>
      <c r="AB23" s="45">
        <f>$Y23*SUM(Fasering!$D$5:$D$6)</f>
        <v>13.238823240542105</v>
      </c>
      <c r="AC23" s="45">
        <f>$Y23*SUM(Fasering!$D$5:$D$7)</f>
        <v>20.834753890954396</v>
      </c>
      <c r="AD23" s="45">
        <f>$Y23*SUM(Fasering!$D$5:$D$8)</f>
        <v>28.430684541366688</v>
      </c>
      <c r="AE23" s="45">
        <f>$Y23*SUM(Fasering!$D$5:$D$9)</f>
        <v>36.02661519177898</v>
      </c>
      <c r="AF23" s="45">
        <f>$Y23*SUM(Fasering!$D$5:$D$10)</f>
        <v>43.605470099587713</v>
      </c>
      <c r="AG23" s="55">
        <f>$Y23*SUM(Fasering!$D$5:$D$11)</f>
        <v>51.201400749999998</v>
      </c>
      <c r="AH23" s="5">
        <f>($AK$3+(I23+R23)*12*7.57%)*SUM(Fasering!$D$5)</f>
        <v>0</v>
      </c>
      <c r="AI23" s="9">
        <f>($AK$3+(J23+S23)*12*7.57%)*SUM(Fasering!$D$5:$D$6)</f>
        <v>487.56393936662846</v>
      </c>
      <c r="AJ23" s="9">
        <f>($AK$3+(K23+T23)*12*7.57%)*SUM(Fasering!$D$5:$D$7)</f>
        <v>789.54362375728749</v>
      </c>
      <c r="AK23" s="9">
        <f>($AK$3+(L23+U23)*12*7.57%)*SUM(Fasering!$D$5:$D$8)</f>
        <v>1107.7355421822158</v>
      </c>
      <c r="AL23" s="9">
        <f>($AK$3+(M23+V23)*12*7.57%)*SUM(Fasering!$D$5:$D$9)</f>
        <v>1442.1396946414141</v>
      </c>
      <c r="AM23" s="9">
        <f>($AK$3+(N23+W23)*12*7.57%)*SUM(Fasering!$D$5:$D$10)</f>
        <v>1791.9497096377324</v>
      </c>
      <c r="AN23" s="86">
        <f>($AK$3+(O23+X23)*12*7.57%)*SUM(Fasering!$D$5:$D$11)</f>
        <v>2158.7418848702</v>
      </c>
      <c r="AO23" s="5">
        <f>($AK$3+(I23+AA23)*12*7.57%)*SUM(Fasering!$D$5)</f>
        <v>0</v>
      </c>
      <c r="AP23" s="9">
        <f>($AK$3+(J23+AB23)*12*7.57%)*SUM(Fasering!$D$5:$D$6)</f>
        <v>484.45434626806548</v>
      </c>
      <c r="AQ23" s="9">
        <f>($AK$3+(K23+AC23)*12*7.57%)*SUM(Fasering!$D$5:$D$7)</f>
        <v>781.84201334614863</v>
      </c>
      <c r="AR23" s="9">
        <f>($AK$3+(L23+AD23)*12*7.57%)*SUM(Fasering!$D$5:$D$8)</f>
        <v>1093.3945423896864</v>
      </c>
      <c r="AS23" s="9">
        <f>($AK$3+(M23+AE23)*12*7.57%)*SUM(Fasering!$D$5:$D$9)</f>
        <v>1419.1119333986783</v>
      </c>
      <c r="AT23" s="9">
        <f>($AK$3+(N23+AF23)*12*7.57%)*SUM(Fasering!$D$5:$D$10)</f>
        <v>1758.2142414211646</v>
      </c>
      <c r="AU23" s="86">
        <f>($AK$3+(O23+AG23)*12*7.57%)*SUM(Fasering!$D$5:$D$11)</f>
        <v>2112.2295135826002</v>
      </c>
    </row>
    <row r="24" spans="1:47" x14ac:dyDescent="0.3">
      <c r="A24" s="32">
        <f t="shared" si="7"/>
        <v>14</v>
      </c>
      <c r="B24" s="129">
        <v>19738.97</v>
      </c>
      <c r="C24" s="130"/>
      <c r="D24" s="129">
        <f t="shared" si="8"/>
        <v>26566.679723000005</v>
      </c>
      <c r="E24" s="131">
        <f t="shared" si="0"/>
        <v>658.57078780562188</v>
      </c>
      <c r="F24" s="129">
        <f t="shared" si="1"/>
        <v>2213.8899769166669</v>
      </c>
      <c r="G24" s="131">
        <f t="shared" si="2"/>
        <v>54.880898983801814</v>
      </c>
      <c r="H24" s="63">
        <f t="shared" si="9"/>
        <v>1707.89</v>
      </c>
      <c r="I24" s="63">
        <f>GEW!$E$12+($F24-GEW!$E$12)*SUM(Fasering!$D$5)</f>
        <v>1821.9627753333334</v>
      </c>
      <c r="J24" s="63">
        <f>GEW!$E$12+($F24-GEW!$E$12)*SUM(Fasering!$D$5:$D$6)</f>
        <v>1923.30091977701</v>
      </c>
      <c r="K24" s="63">
        <f>GEW!$E$12+($F24-GEW!$E$12)*SUM(Fasering!$D$5:$D$7)</f>
        <v>1981.4448728648003</v>
      </c>
      <c r="L24" s="63">
        <f>GEW!$E$12+($F24-GEW!$E$12)*SUM(Fasering!$D$5:$D$8)</f>
        <v>2039.5888259525909</v>
      </c>
      <c r="M24" s="63">
        <f>GEW!$E$12+($F24-GEW!$E$12)*SUM(Fasering!$D$5:$D$9)</f>
        <v>2097.7327790403815</v>
      </c>
      <c r="N24" s="63">
        <f>GEW!$E$12+($F24-GEW!$E$12)*SUM(Fasering!$D$5:$D$10)</f>
        <v>2155.7460238288763</v>
      </c>
      <c r="O24" s="66">
        <f>GEW!$E$12+($F24-GEW!$E$12)*SUM(Fasering!$D$5:$D$11)</f>
        <v>2213.8899769166669</v>
      </c>
      <c r="P24" s="129">
        <f t="shared" si="3"/>
        <v>102.40392308333332</v>
      </c>
      <c r="Q24" s="131">
        <f t="shared" si="4"/>
        <v>2.538526944373519</v>
      </c>
      <c r="R24" s="45">
        <f>$P24*SUM(Fasering!$D$5)</f>
        <v>0</v>
      </c>
      <c r="S24" s="45">
        <f>$P24*SUM(Fasering!$D$5:$D$6)</f>
        <v>26.477936481812353</v>
      </c>
      <c r="T24" s="45">
        <f>$P24*SUM(Fasering!$D$5:$D$7)</f>
        <v>41.669964173967912</v>
      </c>
      <c r="U24" s="45">
        <f>$P24*SUM(Fasering!$D$5:$D$8)</f>
        <v>56.861991866123475</v>
      </c>
      <c r="V24" s="45">
        <f>$P24*SUM(Fasering!$D$5:$D$9)</f>
        <v>72.054019558279037</v>
      </c>
      <c r="W24" s="45">
        <f>$P24*SUM(Fasering!$D$5:$D$10)</f>
        <v>87.211895391177777</v>
      </c>
      <c r="X24" s="55">
        <f>$P24*SUM(Fasering!$D$5:$D$11)</f>
        <v>102.40392308333332</v>
      </c>
      <c r="Y24" s="129">
        <f t="shared" si="5"/>
        <v>51.201400749999998</v>
      </c>
      <c r="Z24" s="131">
        <f t="shared" si="6"/>
        <v>1.2692495705244682</v>
      </c>
      <c r="AA24" s="54">
        <f>$Y24*SUM(Fasering!$D$5)</f>
        <v>0</v>
      </c>
      <c r="AB24" s="45">
        <f>$Y24*SUM(Fasering!$D$5:$D$6)</f>
        <v>13.238823240542105</v>
      </c>
      <c r="AC24" s="45">
        <f>$Y24*SUM(Fasering!$D$5:$D$7)</f>
        <v>20.834753890954396</v>
      </c>
      <c r="AD24" s="45">
        <f>$Y24*SUM(Fasering!$D$5:$D$8)</f>
        <v>28.430684541366688</v>
      </c>
      <c r="AE24" s="45">
        <f>$Y24*SUM(Fasering!$D$5:$D$9)</f>
        <v>36.02661519177898</v>
      </c>
      <c r="AF24" s="45">
        <f>$Y24*SUM(Fasering!$D$5:$D$10)</f>
        <v>43.605470099587713</v>
      </c>
      <c r="AG24" s="55">
        <f>$Y24*SUM(Fasering!$D$5:$D$11)</f>
        <v>51.201400749999998</v>
      </c>
      <c r="AH24" s="5">
        <f>($AK$3+(I24+R24)*12*7.57%)*SUM(Fasering!$D$5)</f>
        <v>0</v>
      </c>
      <c r="AI24" s="9">
        <f>($AK$3+(J24+S24)*12*7.57%)*SUM(Fasering!$D$5:$D$6)</f>
        <v>492.96179301353806</v>
      </c>
      <c r="AJ24" s="9">
        <f>($AK$3+(K24+T24)*12*7.57%)*SUM(Fasering!$D$5:$D$7)</f>
        <v>802.91262880944521</v>
      </c>
      <c r="AK24" s="9">
        <f>($AK$3+(L24+U24)*12*7.57%)*SUM(Fasering!$D$5:$D$8)</f>
        <v>1132.6296732073365</v>
      </c>
      <c r="AL24" s="9">
        <f>($AK$3+(M24+V24)*12*7.57%)*SUM(Fasering!$D$5:$D$9)</f>
        <v>1482.1129262072122</v>
      </c>
      <c r="AM24" s="9">
        <f>($AK$3+(N24+W24)*12*7.57%)*SUM(Fasering!$D$5:$D$10)</f>
        <v>1850.5101432285976</v>
      </c>
      <c r="AN24" s="86">
        <f>($AK$3+(O24+X24)*12*7.57%)*SUM(Fasering!$D$5:$D$11)</f>
        <v>2239.4813787600001</v>
      </c>
      <c r="AO24" s="5">
        <f>($AK$3+(I24+AA24)*12*7.57%)*SUM(Fasering!$D$5)</f>
        <v>0</v>
      </c>
      <c r="AP24" s="9">
        <f>($AK$3+(J24+AB24)*12*7.57%)*SUM(Fasering!$D$5:$D$6)</f>
        <v>489.85219991497507</v>
      </c>
      <c r="AQ24" s="9">
        <f>($AK$3+(K24+AC24)*12*7.57%)*SUM(Fasering!$D$5:$D$7)</f>
        <v>795.21101839830635</v>
      </c>
      <c r="AR24" s="9">
        <f>($AK$3+(L24+AD24)*12*7.57%)*SUM(Fasering!$D$5:$D$8)</f>
        <v>1118.2886734148069</v>
      </c>
      <c r="AS24" s="9">
        <f>($AK$3+(M24+AE24)*12*7.57%)*SUM(Fasering!$D$5:$D$9)</f>
        <v>1459.0851649644769</v>
      </c>
      <c r="AT24" s="9">
        <f>($AK$3+(N24+AF24)*12*7.57%)*SUM(Fasering!$D$5:$D$10)</f>
        <v>1816.7746750120295</v>
      </c>
      <c r="AU24" s="86">
        <f>($AK$3+(O24+AG24)*12*7.57%)*SUM(Fasering!$D$5:$D$11)</f>
        <v>2192.9690074724003</v>
      </c>
    </row>
    <row r="25" spans="1:47" x14ac:dyDescent="0.3">
      <c r="A25" s="32">
        <f t="shared" si="7"/>
        <v>15</v>
      </c>
      <c r="B25" s="129">
        <v>19738.97</v>
      </c>
      <c r="C25" s="130"/>
      <c r="D25" s="129">
        <f t="shared" si="8"/>
        <v>26566.679723000005</v>
      </c>
      <c r="E25" s="131">
        <f t="shared" si="0"/>
        <v>658.57078780562188</v>
      </c>
      <c r="F25" s="129">
        <f t="shared" si="1"/>
        <v>2213.8899769166669</v>
      </c>
      <c r="G25" s="131">
        <f t="shared" si="2"/>
        <v>54.880898983801814</v>
      </c>
      <c r="H25" s="63">
        <f t="shared" si="9"/>
        <v>1707.89</v>
      </c>
      <c r="I25" s="63">
        <f>GEW!$E$12+($F25-GEW!$E$12)*SUM(Fasering!$D$5)</f>
        <v>1821.9627753333334</v>
      </c>
      <c r="J25" s="63">
        <f>GEW!$E$12+($F25-GEW!$E$12)*SUM(Fasering!$D$5:$D$6)</f>
        <v>1923.30091977701</v>
      </c>
      <c r="K25" s="63">
        <f>GEW!$E$12+($F25-GEW!$E$12)*SUM(Fasering!$D$5:$D$7)</f>
        <v>1981.4448728648003</v>
      </c>
      <c r="L25" s="63">
        <f>GEW!$E$12+($F25-GEW!$E$12)*SUM(Fasering!$D$5:$D$8)</f>
        <v>2039.5888259525909</v>
      </c>
      <c r="M25" s="63">
        <f>GEW!$E$12+($F25-GEW!$E$12)*SUM(Fasering!$D$5:$D$9)</f>
        <v>2097.7327790403815</v>
      </c>
      <c r="N25" s="63">
        <f>GEW!$E$12+($F25-GEW!$E$12)*SUM(Fasering!$D$5:$D$10)</f>
        <v>2155.7460238288763</v>
      </c>
      <c r="O25" s="66">
        <f>GEW!$E$12+($F25-GEW!$E$12)*SUM(Fasering!$D$5:$D$11)</f>
        <v>2213.8899769166669</v>
      </c>
      <c r="P25" s="129">
        <f t="shared" si="3"/>
        <v>102.40392308333332</v>
      </c>
      <c r="Q25" s="131">
        <f t="shared" si="4"/>
        <v>2.538526944373519</v>
      </c>
      <c r="R25" s="45">
        <f>$P25*SUM(Fasering!$D$5)</f>
        <v>0</v>
      </c>
      <c r="S25" s="45">
        <f>$P25*SUM(Fasering!$D$5:$D$6)</f>
        <v>26.477936481812353</v>
      </c>
      <c r="T25" s="45">
        <f>$P25*SUM(Fasering!$D$5:$D$7)</f>
        <v>41.669964173967912</v>
      </c>
      <c r="U25" s="45">
        <f>$P25*SUM(Fasering!$D$5:$D$8)</f>
        <v>56.861991866123475</v>
      </c>
      <c r="V25" s="45">
        <f>$P25*SUM(Fasering!$D$5:$D$9)</f>
        <v>72.054019558279037</v>
      </c>
      <c r="W25" s="45">
        <f>$P25*SUM(Fasering!$D$5:$D$10)</f>
        <v>87.211895391177777</v>
      </c>
      <c r="X25" s="55">
        <f>$P25*SUM(Fasering!$D$5:$D$11)</f>
        <v>102.40392308333332</v>
      </c>
      <c r="Y25" s="129">
        <f t="shared" si="5"/>
        <v>51.201400749999998</v>
      </c>
      <c r="Z25" s="131">
        <f t="shared" si="6"/>
        <v>1.2692495705244682</v>
      </c>
      <c r="AA25" s="54">
        <f>$Y25*SUM(Fasering!$D$5)</f>
        <v>0</v>
      </c>
      <c r="AB25" s="45">
        <f>$Y25*SUM(Fasering!$D$5:$D$6)</f>
        <v>13.238823240542105</v>
      </c>
      <c r="AC25" s="45">
        <f>$Y25*SUM(Fasering!$D$5:$D$7)</f>
        <v>20.834753890954396</v>
      </c>
      <c r="AD25" s="45">
        <f>$Y25*SUM(Fasering!$D$5:$D$8)</f>
        <v>28.430684541366688</v>
      </c>
      <c r="AE25" s="45">
        <f>$Y25*SUM(Fasering!$D$5:$D$9)</f>
        <v>36.02661519177898</v>
      </c>
      <c r="AF25" s="45">
        <f>$Y25*SUM(Fasering!$D$5:$D$10)</f>
        <v>43.605470099587713</v>
      </c>
      <c r="AG25" s="55">
        <f>$Y25*SUM(Fasering!$D$5:$D$11)</f>
        <v>51.201400749999998</v>
      </c>
      <c r="AH25" s="5">
        <f>($AK$3+(I25+R25)*12*7.57%)*SUM(Fasering!$D$5)</f>
        <v>0</v>
      </c>
      <c r="AI25" s="9">
        <f>($AK$3+(J25+S25)*12*7.57%)*SUM(Fasering!$D$5:$D$6)</f>
        <v>492.96179301353806</v>
      </c>
      <c r="AJ25" s="9">
        <f>($AK$3+(K25+T25)*12*7.57%)*SUM(Fasering!$D$5:$D$7)</f>
        <v>802.91262880944521</v>
      </c>
      <c r="AK25" s="9">
        <f>($AK$3+(L25+U25)*12*7.57%)*SUM(Fasering!$D$5:$D$8)</f>
        <v>1132.6296732073365</v>
      </c>
      <c r="AL25" s="9">
        <f>($AK$3+(M25+V25)*12*7.57%)*SUM(Fasering!$D$5:$D$9)</f>
        <v>1482.1129262072122</v>
      </c>
      <c r="AM25" s="9">
        <f>($AK$3+(N25+W25)*12*7.57%)*SUM(Fasering!$D$5:$D$10)</f>
        <v>1850.5101432285976</v>
      </c>
      <c r="AN25" s="86">
        <f>($AK$3+(O25+X25)*12*7.57%)*SUM(Fasering!$D$5:$D$11)</f>
        <v>2239.4813787600001</v>
      </c>
      <c r="AO25" s="5">
        <f>($AK$3+(I25+AA25)*12*7.57%)*SUM(Fasering!$D$5)</f>
        <v>0</v>
      </c>
      <c r="AP25" s="9">
        <f>($AK$3+(J25+AB25)*12*7.57%)*SUM(Fasering!$D$5:$D$6)</f>
        <v>489.85219991497507</v>
      </c>
      <c r="AQ25" s="9">
        <f>($AK$3+(K25+AC25)*12*7.57%)*SUM(Fasering!$D$5:$D$7)</f>
        <v>795.21101839830635</v>
      </c>
      <c r="AR25" s="9">
        <f>($AK$3+(L25+AD25)*12*7.57%)*SUM(Fasering!$D$5:$D$8)</f>
        <v>1118.2886734148069</v>
      </c>
      <c r="AS25" s="9">
        <f>($AK$3+(M25+AE25)*12*7.57%)*SUM(Fasering!$D$5:$D$9)</f>
        <v>1459.0851649644769</v>
      </c>
      <c r="AT25" s="9">
        <f>($AK$3+(N25+AF25)*12*7.57%)*SUM(Fasering!$D$5:$D$10)</f>
        <v>1816.7746750120295</v>
      </c>
      <c r="AU25" s="86">
        <f>($AK$3+(O25+AG25)*12*7.57%)*SUM(Fasering!$D$5:$D$11)</f>
        <v>2192.9690074724003</v>
      </c>
    </row>
    <row r="26" spans="1:47" x14ac:dyDescent="0.3">
      <c r="A26" s="32">
        <f t="shared" si="7"/>
        <v>16</v>
      </c>
      <c r="B26" s="129">
        <v>20531.419999999998</v>
      </c>
      <c r="C26" s="130"/>
      <c r="D26" s="129">
        <f t="shared" si="8"/>
        <v>27633.238178</v>
      </c>
      <c r="E26" s="131">
        <f t="shared" si="0"/>
        <v>685.0100812842868</v>
      </c>
      <c r="F26" s="129">
        <f t="shared" si="1"/>
        <v>2302.7698481666666</v>
      </c>
      <c r="G26" s="131">
        <f t="shared" si="2"/>
        <v>57.084173440357233</v>
      </c>
      <c r="H26" s="63">
        <f t="shared" si="9"/>
        <v>1707.89</v>
      </c>
      <c r="I26" s="63">
        <f>GEW!$E$12+($F26-GEW!$E$12)*SUM(Fasering!$D$5)</f>
        <v>1821.9627753333334</v>
      </c>
      <c r="J26" s="63">
        <f>GEW!$E$12+($F26-GEW!$E$12)*SUM(Fasering!$D$5:$D$6)</f>
        <v>1946.2820274788512</v>
      </c>
      <c r="K26" s="63">
        <f>GEW!$E$12+($F26-GEW!$E$12)*SUM(Fasering!$D$5:$D$7)</f>
        <v>2017.6116615898814</v>
      </c>
      <c r="L26" s="63">
        <f>GEW!$E$12+($F26-GEW!$E$12)*SUM(Fasering!$D$5:$D$8)</f>
        <v>2088.9412957009117</v>
      </c>
      <c r="M26" s="63">
        <f>GEW!$E$12+($F26-GEW!$E$12)*SUM(Fasering!$D$5:$D$9)</f>
        <v>2160.2709298119421</v>
      </c>
      <c r="N26" s="63">
        <f>GEW!$E$12+($F26-GEW!$E$12)*SUM(Fasering!$D$5:$D$10)</f>
        <v>2231.4402140556363</v>
      </c>
      <c r="O26" s="66">
        <f>GEW!$E$12+($F26-GEW!$E$12)*SUM(Fasering!$D$5:$D$11)</f>
        <v>2302.7698481666666</v>
      </c>
      <c r="P26" s="129">
        <f t="shared" si="3"/>
        <v>51.201400749999998</v>
      </c>
      <c r="Q26" s="131">
        <f t="shared" si="4"/>
        <v>1.2692495705244682</v>
      </c>
      <c r="R26" s="45">
        <f>$P26*SUM(Fasering!$D$5)</f>
        <v>0</v>
      </c>
      <c r="S26" s="45">
        <f>$P26*SUM(Fasering!$D$5:$D$6)</f>
        <v>13.238823240542105</v>
      </c>
      <c r="T26" s="45">
        <f>$P26*SUM(Fasering!$D$5:$D$7)</f>
        <v>20.834753890954396</v>
      </c>
      <c r="U26" s="45">
        <f>$P26*SUM(Fasering!$D$5:$D$8)</f>
        <v>28.430684541366688</v>
      </c>
      <c r="V26" s="45">
        <f>$P26*SUM(Fasering!$D$5:$D$9)</f>
        <v>36.02661519177898</v>
      </c>
      <c r="W26" s="45">
        <f>$P26*SUM(Fasering!$D$5:$D$10)</f>
        <v>43.605470099587713</v>
      </c>
      <c r="X26" s="55">
        <f>$P26*SUM(Fasering!$D$5:$D$11)</f>
        <v>51.201400749999998</v>
      </c>
      <c r="Y26" s="129">
        <f t="shared" si="5"/>
        <v>25.601261166666667</v>
      </c>
      <c r="Z26" s="131">
        <f t="shared" si="6"/>
        <v>0.63463868692452552</v>
      </c>
      <c r="AA26" s="54">
        <f>$Y26*SUM(Fasering!$D$5)</f>
        <v>0</v>
      </c>
      <c r="AB26" s="45">
        <f>$Y26*SUM(Fasering!$D$5:$D$6)</f>
        <v>6.6195566206351257</v>
      </c>
      <c r="AC26" s="45">
        <f>$Y26*SUM(Fasering!$D$5:$D$7)</f>
        <v>10.41760514150676</v>
      </c>
      <c r="AD26" s="45">
        <f>$Y26*SUM(Fasering!$D$5:$D$8)</f>
        <v>14.215653662378395</v>
      </c>
      <c r="AE26" s="45">
        <f>$Y26*SUM(Fasering!$D$5:$D$9)</f>
        <v>18.013702183250029</v>
      </c>
      <c r="AF26" s="45">
        <f>$Y26*SUM(Fasering!$D$5:$D$10)</f>
        <v>21.803212645795035</v>
      </c>
      <c r="AG26" s="55">
        <f>$Y26*SUM(Fasering!$D$5:$D$11)</f>
        <v>25.601261166666667</v>
      </c>
      <c r="AH26" s="5">
        <f>($AK$3+(I26+R26)*12*7.57%)*SUM(Fasering!$D$5)</f>
        <v>0</v>
      </c>
      <c r="AI26" s="9">
        <f>($AK$3+(J26+S26)*12*7.57%)*SUM(Fasering!$D$5:$D$6)</f>
        <v>495.24998544672883</v>
      </c>
      <c r="AJ26" s="9">
        <f>($AK$3+(K26+T26)*12*7.57%)*SUM(Fasering!$D$5:$D$7)</f>
        <v>808.57985474787904</v>
      </c>
      <c r="AK26" s="9">
        <f>($AK$3+(L26+U26)*12*7.57%)*SUM(Fasering!$D$5:$D$8)</f>
        <v>1143.1824903025447</v>
      </c>
      <c r="AL26" s="9">
        <f>($AK$3+(M26+V26)*12*7.57%)*SUM(Fasering!$D$5:$D$9)</f>
        <v>1499.057892110726</v>
      </c>
      <c r="AM26" s="9">
        <f>($AK$3+(N26+W26)*12*7.57%)*SUM(Fasering!$D$5:$D$10)</f>
        <v>1875.3343696326804</v>
      </c>
      <c r="AN26" s="86">
        <f>($AK$3+(O26+X26)*12*7.57%)*SUM(Fasering!$D$5:$D$11)</f>
        <v>2273.7074825159002</v>
      </c>
      <c r="AO26" s="5">
        <f>($AK$3+(I26+AA26)*12*7.57%)*SUM(Fasering!$D$5)</f>
        <v>0</v>
      </c>
      <c r="AP26" s="9">
        <f>($AK$3+(J26+AB26)*12*7.57%)*SUM(Fasering!$D$5:$D$6)</f>
        <v>493.69525701260329</v>
      </c>
      <c r="AQ26" s="9">
        <f>($AK$3+(K26+AC26)*12*7.57%)*SUM(Fasering!$D$5:$D$7)</f>
        <v>804.7292182448947</v>
      </c>
      <c r="AR26" s="9">
        <f>($AK$3+(L26+AD26)*12*7.57%)*SUM(Fasering!$D$5:$D$8)</f>
        <v>1136.0123045436626</v>
      </c>
      <c r="AS26" s="9">
        <f>($AK$3+(M26+AE26)*12*7.57%)*SUM(Fasering!$D$5:$D$9)</f>
        <v>1487.544515908907</v>
      </c>
      <c r="AT26" s="9">
        <f>($AK$3+(N26+AF26)*12*7.57%)*SUM(Fasering!$D$5:$D$10)</f>
        <v>1858.4673744946103</v>
      </c>
      <c r="AU26" s="86">
        <f>($AK$3+(O26+AG26)*12*7.57%)*SUM(Fasering!$D$5:$D$11)</f>
        <v>2250.4523157183999</v>
      </c>
    </row>
    <row r="27" spans="1:47" x14ac:dyDescent="0.3">
      <c r="A27" s="32">
        <f t="shared" si="7"/>
        <v>17</v>
      </c>
      <c r="B27" s="129">
        <v>20531.419999999998</v>
      </c>
      <c r="C27" s="130"/>
      <c r="D27" s="129">
        <f t="shared" si="8"/>
        <v>27633.238178</v>
      </c>
      <c r="E27" s="131">
        <f t="shared" si="0"/>
        <v>685.0100812842868</v>
      </c>
      <c r="F27" s="129">
        <f t="shared" si="1"/>
        <v>2302.7698481666666</v>
      </c>
      <c r="G27" s="131">
        <f t="shared" si="2"/>
        <v>57.084173440357233</v>
      </c>
      <c r="H27" s="63">
        <f t="shared" si="9"/>
        <v>1707.89</v>
      </c>
      <c r="I27" s="63">
        <f>GEW!$E$12+($F27-GEW!$E$12)*SUM(Fasering!$D$5)</f>
        <v>1821.9627753333334</v>
      </c>
      <c r="J27" s="63">
        <f>GEW!$E$12+($F27-GEW!$E$12)*SUM(Fasering!$D$5:$D$6)</f>
        <v>1946.2820274788512</v>
      </c>
      <c r="K27" s="63">
        <f>GEW!$E$12+($F27-GEW!$E$12)*SUM(Fasering!$D$5:$D$7)</f>
        <v>2017.6116615898814</v>
      </c>
      <c r="L27" s="63">
        <f>GEW!$E$12+($F27-GEW!$E$12)*SUM(Fasering!$D$5:$D$8)</f>
        <v>2088.9412957009117</v>
      </c>
      <c r="M27" s="63">
        <f>GEW!$E$12+($F27-GEW!$E$12)*SUM(Fasering!$D$5:$D$9)</f>
        <v>2160.2709298119421</v>
      </c>
      <c r="N27" s="63">
        <f>GEW!$E$12+($F27-GEW!$E$12)*SUM(Fasering!$D$5:$D$10)</f>
        <v>2231.4402140556363</v>
      </c>
      <c r="O27" s="66">
        <f>GEW!$E$12+($F27-GEW!$E$12)*SUM(Fasering!$D$5:$D$11)</f>
        <v>2302.7698481666666</v>
      </c>
      <c r="P27" s="129">
        <f t="shared" si="3"/>
        <v>51.201400749999998</v>
      </c>
      <c r="Q27" s="131">
        <f t="shared" si="4"/>
        <v>1.2692495705244682</v>
      </c>
      <c r="R27" s="45">
        <f>$P27*SUM(Fasering!$D$5)</f>
        <v>0</v>
      </c>
      <c r="S27" s="45">
        <f>$P27*SUM(Fasering!$D$5:$D$6)</f>
        <v>13.238823240542105</v>
      </c>
      <c r="T27" s="45">
        <f>$P27*SUM(Fasering!$D$5:$D$7)</f>
        <v>20.834753890954396</v>
      </c>
      <c r="U27" s="45">
        <f>$P27*SUM(Fasering!$D$5:$D$8)</f>
        <v>28.430684541366688</v>
      </c>
      <c r="V27" s="45">
        <f>$P27*SUM(Fasering!$D$5:$D$9)</f>
        <v>36.02661519177898</v>
      </c>
      <c r="W27" s="45">
        <f>$P27*SUM(Fasering!$D$5:$D$10)</f>
        <v>43.605470099587713</v>
      </c>
      <c r="X27" s="55">
        <f>$P27*SUM(Fasering!$D$5:$D$11)</f>
        <v>51.201400749999998</v>
      </c>
      <c r="Y27" s="129">
        <f t="shared" si="5"/>
        <v>25.601261166666667</v>
      </c>
      <c r="Z27" s="131">
        <f t="shared" si="6"/>
        <v>0.63463868692452552</v>
      </c>
      <c r="AA27" s="54">
        <f>$Y27*SUM(Fasering!$D$5)</f>
        <v>0</v>
      </c>
      <c r="AB27" s="45">
        <f>$Y27*SUM(Fasering!$D$5:$D$6)</f>
        <v>6.6195566206351257</v>
      </c>
      <c r="AC27" s="45">
        <f>$Y27*SUM(Fasering!$D$5:$D$7)</f>
        <v>10.41760514150676</v>
      </c>
      <c r="AD27" s="45">
        <f>$Y27*SUM(Fasering!$D$5:$D$8)</f>
        <v>14.215653662378395</v>
      </c>
      <c r="AE27" s="45">
        <f>$Y27*SUM(Fasering!$D$5:$D$9)</f>
        <v>18.013702183250029</v>
      </c>
      <c r="AF27" s="45">
        <f>$Y27*SUM(Fasering!$D$5:$D$10)</f>
        <v>21.803212645795035</v>
      </c>
      <c r="AG27" s="55">
        <f>$Y27*SUM(Fasering!$D$5:$D$11)</f>
        <v>25.601261166666667</v>
      </c>
      <c r="AH27" s="5">
        <f>($AK$3+(I27+R27)*12*7.57%)*SUM(Fasering!$D$5)</f>
        <v>0</v>
      </c>
      <c r="AI27" s="9">
        <f>($AK$3+(J27+S27)*12*7.57%)*SUM(Fasering!$D$5:$D$6)</f>
        <v>495.24998544672883</v>
      </c>
      <c r="AJ27" s="9">
        <f>($AK$3+(K27+T27)*12*7.57%)*SUM(Fasering!$D$5:$D$7)</f>
        <v>808.57985474787904</v>
      </c>
      <c r="AK27" s="9">
        <f>($AK$3+(L27+U27)*12*7.57%)*SUM(Fasering!$D$5:$D$8)</f>
        <v>1143.1824903025447</v>
      </c>
      <c r="AL27" s="9">
        <f>($AK$3+(M27+V27)*12*7.57%)*SUM(Fasering!$D$5:$D$9)</f>
        <v>1499.057892110726</v>
      </c>
      <c r="AM27" s="9">
        <f>($AK$3+(N27+W27)*12*7.57%)*SUM(Fasering!$D$5:$D$10)</f>
        <v>1875.3343696326804</v>
      </c>
      <c r="AN27" s="86">
        <f>($AK$3+(O27+X27)*12*7.57%)*SUM(Fasering!$D$5:$D$11)</f>
        <v>2273.7074825159002</v>
      </c>
      <c r="AO27" s="5">
        <f>($AK$3+(I27+AA27)*12*7.57%)*SUM(Fasering!$D$5)</f>
        <v>0</v>
      </c>
      <c r="AP27" s="9">
        <f>($AK$3+(J27+AB27)*12*7.57%)*SUM(Fasering!$D$5:$D$6)</f>
        <v>493.69525701260329</v>
      </c>
      <c r="AQ27" s="9">
        <f>($AK$3+(K27+AC27)*12*7.57%)*SUM(Fasering!$D$5:$D$7)</f>
        <v>804.7292182448947</v>
      </c>
      <c r="AR27" s="9">
        <f>($AK$3+(L27+AD27)*12*7.57%)*SUM(Fasering!$D$5:$D$8)</f>
        <v>1136.0123045436626</v>
      </c>
      <c r="AS27" s="9">
        <f>($AK$3+(M27+AE27)*12*7.57%)*SUM(Fasering!$D$5:$D$9)</f>
        <v>1487.544515908907</v>
      </c>
      <c r="AT27" s="9">
        <f>($AK$3+(N27+AF27)*12*7.57%)*SUM(Fasering!$D$5:$D$10)</f>
        <v>1858.4673744946103</v>
      </c>
      <c r="AU27" s="86">
        <f>($AK$3+(O27+AG27)*12*7.57%)*SUM(Fasering!$D$5:$D$11)</f>
        <v>2250.4523157183999</v>
      </c>
    </row>
    <row r="28" spans="1:47" x14ac:dyDescent="0.3">
      <c r="A28" s="32">
        <f t="shared" si="7"/>
        <v>18</v>
      </c>
      <c r="B28" s="129">
        <v>21323.87</v>
      </c>
      <c r="C28" s="130"/>
      <c r="D28" s="129">
        <f t="shared" si="8"/>
        <v>28699.796633000002</v>
      </c>
      <c r="E28" s="131">
        <f t="shared" si="0"/>
        <v>711.44937476295183</v>
      </c>
      <c r="F28" s="129">
        <f t="shared" si="1"/>
        <v>2391.6497194166668</v>
      </c>
      <c r="G28" s="131">
        <f t="shared" si="2"/>
        <v>59.287447896912653</v>
      </c>
      <c r="H28" s="63">
        <f t="shared" si="9"/>
        <v>1707.89</v>
      </c>
      <c r="I28" s="63">
        <f>GEW!$E$12+($F28-GEW!$E$12)*SUM(Fasering!$D$5)</f>
        <v>1821.9627753333334</v>
      </c>
      <c r="J28" s="63">
        <f>GEW!$E$12+($F28-GEW!$E$12)*SUM(Fasering!$D$5:$D$6)</f>
        <v>1969.2631351806926</v>
      </c>
      <c r="K28" s="63">
        <f>GEW!$E$12+($F28-GEW!$E$12)*SUM(Fasering!$D$5:$D$7)</f>
        <v>2053.7784503149628</v>
      </c>
      <c r="L28" s="63">
        <f>GEW!$E$12+($F28-GEW!$E$12)*SUM(Fasering!$D$5:$D$8)</f>
        <v>2138.293765449233</v>
      </c>
      <c r="M28" s="63">
        <f>GEW!$E$12+($F28-GEW!$E$12)*SUM(Fasering!$D$5:$D$9)</f>
        <v>2222.8090805835031</v>
      </c>
      <c r="N28" s="63">
        <f>GEW!$E$12+($F28-GEW!$E$12)*SUM(Fasering!$D$5:$D$10)</f>
        <v>2307.1344042823966</v>
      </c>
      <c r="O28" s="66">
        <f>GEW!$E$12+($F28-GEW!$E$12)*SUM(Fasering!$D$5:$D$11)</f>
        <v>2391.6497194166668</v>
      </c>
      <c r="P28" s="129">
        <f t="shared" si="3"/>
        <v>51.201400749999998</v>
      </c>
      <c r="Q28" s="131">
        <f t="shared" si="4"/>
        <v>1.2692495705244682</v>
      </c>
      <c r="R28" s="45">
        <f>$P28*SUM(Fasering!$D$5)</f>
        <v>0</v>
      </c>
      <c r="S28" s="45">
        <f>$P28*SUM(Fasering!$D$5:$D$6)</f>
        <v>13.238823240542105</v>
      </c>
      <c r="T28" s="45">
        <f>$P28*SUM(Fasering!$D$5:$D$7)</f>
        <v>20.834753890954396</v>
      </c>
      <c r="U28" s="45">
        <f>$P28*SUM(Fasering!$D$5:$D$8)</f>
        <v>28.430684541366688</v>
      </c>
      <c r="V28" s="45">
        <f>$P28*SUM(Fasering!$D$5:$D$9)</f>
        <v>36.02661519177898</v>
      </c>
      <c r="W28" s="45">
        <f>$P28*SUM(Fasering!$D$5:$D$10)</f>
        <v>43.605470099587713</v>
      </c>
      <c r="X28" s="55">
        <f>$P28*SUM(Fasering!$D$5:$D$11)</f>
        <v>51.201400749999998</v>
      </c>
      <c r="Y28" s="129">
        <f t="shared" si="5"/>
        <v>25.601261166666667</v>
      </c>
      <c r="Z28" s="131">
        <f t="shared" si="6"/>
        <v>0.63463868692452552</v>
      </c>
      <c r="AA28" s="54">
        <f>$Y28*SUM(Fasering!$D$5)</f>
        <v>0</v>
      </c>
      <c r="AB28" s="45">
        <f>$Y28*SUM(Fasering!$D$5:$D$6)</f>
        <v>6.6195566206351257</v>
      </c>
      <c r="AC28" s="45">
        <f>$Y28*SUM(Fasering!$D$5:$D$7)</f>
        <v>10.41760514150676</v>
      </c>
      <c r="AD28" s="45">
        <f>$Y28*SUM(Fasering!$D$5:$D$8)</f>
        <v>14.215653662378395</v>
      </c>
      <c r="AE28" s="45">
        <f>$Y28*SUM(Fasering!$D$5:$D$9)</f>
        <v>18.013702183250029</v>
      </c>
      <c r="AF28" s="45">
        <f>$Y28*SUM(Fasering!$D$5:$D$10)</f>
        <v>21.803212645795035</v>
      </c>
      <c r="AG28" s="55">
        <f>$Y28*SUM(Fasering!$D$5:$D$11)</f>
        <v>25.601261166666667</v>
      </c>
      <c r="AH28" s="5">
        <f>($AK$3+(I28+R28)*12*7.57%)*SUM(Fasering!$D$5)</f>
        <v>0</v>
      </c>
      <c r="AI28" s="9">
        <f>($AK$3+(J28+S28)*12*7.57%)*SUM(Fasering!$D$5:$D$6)</f>
        <v>500.64777097848247</v>
      </c>
      <c r="AJ28" s="9">
        <f>($AK$3+(K28+T28)*12*7.57%)*SUM(Fasering!$D$5:$D$7)</f>
        <v>821.94869109745196</v>
      </c>
      <c r="AK28" s="9">
        <f>($AK$3+(L28+U28)*12*7.57%)*SUM(Fasering!$D$5:$D$8)</f>
        <v>1168.0763071902829</v>
      </c>
      <c r="AL28" s="9">
        <f>($AK$3+(M28+V28)*12*7.57%)*SUM(Fasering!$D$5:$D$9)</f>
        <v>1539.0306192569751</v>
      </c>
      <c r="AM28" s="9">
        <f>($AK$3+(N28+W28)*12*7.57%)*SUM(Fasering!$D$5:$D$10)</f>
        <v>1933.8940642533314</v>
      </c>
      <c r="AN28" s="86">
        <f>($AK$3+(O28+X28)*12*7.57%)*SUM(Fasering!$D$5:$D$11)</f>
        <v>2354.4459575594005</v>
      </c>
      <c r="AO28" s="5">
        <f>($AK$3+(I28+AA28)*12*7.57%)*SUM(Fasering!$D$5)</f>
        <v>0</v>
      </c>
      <c r="AP28" s="9">
        <f>($AK$3+(J28+AB28)*12*7.57%)*SUM(Fasering!$D$5:$D$6)</f>
        <v>499.09304254435705</v>
      </c>
      <c r="AQ28" s="9">
        <f>($AK$3+(K28+AC28)*12*7.57%)*SUM(Fasering!$D$5:$D$7)</f>
        <v>818.0980545944675</v>
      </c>
      <c r="AR28" s="9">
        <f>($AK$3+(L28+AD28)*12*7.57%)*SUM(Fasering!$D$5:$D$8)</f>
        <v>1160.9061214314008</v>
      </c>
      <c r="AS28" s="9">
        <f>($AK$3+(M28+AE28)*12*7.57%)*SUM(Fasering!$D$5:$D$9)</f>
        <v>1527.5172430551565</v>
      </c>
      <c r="AT28" s="9">
        <f>($AK$3+(N28+AF28)*12*7.57%)*SUM(Fasering!$D$5:$D$10)</f>
        <v>1917.0270691152614</v>
      </c>
      <c r="AU28" s="86">
        <f>($AK$3+(O28+AG28)*12*7.57%)*SUM(Fasering!$D$5:$D$11)</f>
        <v>2331.1907907619002</v>
      </c>
    </row>
    <row r="29" spans="1:47" x14ac:dyDescent="0.3">
      <c r="A29" s="32">
        <f t="shared" si="7"/>
        <v>19</v>
      </c>
      <c r="B29" s="129">
        <v>21323.87</v>
      </c>
      <c r="C29" s="130"/>
      <c r="D29" s="129">
        <f t="shared" si="8"/>
        <v>28699.796633000002</v>
      </c>
      <c r="E29" s="131">
        <f t="shared" si="0"/>
        <v>711.44937476295183</v>
      </c>
      <c r="F29" s="129">
        <f t="shared" si="1"/>
        <v>2391.6497194166668</v>
      </c>
      <c r="G29" s="131">
        <f t="shared" si="2"/>
        <v>59.287447896912653</v>
      </c>
      <c r="H29" s="63">
        <f t="shared" si="9"/>
        <v>1707.89</v>
      </c>
      <c r="I29" s="63">
        <f>GEW!$E$12+($F29-GEW!$E$12)*SUM(Fasering!$D$5)</f>
        <v>1821.9627753333334</v>
      </c>
      <c r="J29" s="63">
        <f>GEW!$E$12+($F29-GEW!$E$12)*SUM(Fasering!$D$5:$D$6)</f>
        <v>1969.2631351806926</v>
      </c>
      <c r="K29" s="63">
        <f>GEW!$E$12+($F29-GEW!$E$12)*SUM(Fasering!$D$5:$D$7)</f>
        <v>2053.7784503149628</v>
      </c>
      <c r="L29" s="63">
        <f>GEW!$E$12+($F29-GEW!$E$12)*SUM(Fasering!$D$5:$D$8)</f>
        <v>2138.293765449233</v>
      </c>
      <c r="M29" s="63">
        <f>GEW!$E$12+($F29-GEW!$E$12)*SUM(Fasering!$D$5:$D$9)</f>
        <v>2222.8090805835031</v>
      </c>
      <c r="N29" s="63">
        <f>GEW!$E$12+($F29-GEW!$E$12)*SUM(Fasering!$D$5:$D$10)</f>
        <v>2307.1344042823966</v>
      </c>
      <c r="O29" s="66">
        <f>GEW!$E$12+($F29-GEW!$E$12)*SUM(Fasering!$D$5:$D$11)</f>
        <v>2391.6497194166668</v>
      </c>
      <c r="P29" s="129">
        <f t="shared" si="3"/>
        <v>51.201400749999998</v>
      </c>
      <c r="Q29" s="131">
        <f t="shared" si="4"/>
        <v>1.2692495705244682</v>
      </c>
      <c r="R29" s="45">
        <f>$P29*SUM(Fasering!$D$5)</f>
        <v>0</v>
      </c>
      <c r="S29" s="45">
        <f>$P29*SUM(Fasering!$D$5:$D$6)</f>
        <v>13.238823240542105</v>
      </c>
      <c r="T29" s="45">
        <f>$P29*SUM(Fasering!$D$5:$D$7)</f>
        <v>20.834753890954396</v>
      </c>
      <c r="U29" s="45">
        <f>$P29*SUM(Fasering!$D$5:$D$8)</f>
        <v>28.430684541366688</v>
      </c>
      <c r="V29" s="45">
        <f>$P29*SUM(Fasering!$D$5:$D$9)</f>
        <v>36.02661519177898</v>
      </c>
      <c r="W29" s="45">
        <f>$P29*SUM(Fasering!$D$5:$D$10)</f>
        <v>43.605470099587713</v>
      </c>
      <c r="X29" s="55">
        <f>$P29*SUM(Fasering!$D$5:$D$11)</f>
        <v>51.201400749999998</v>
      </c>
      <c r="Y29" s="129">
        <f t="shared" si="5"/>
        <v>25.601261166666667</v>
      </c>
      <c r="Z29" s="131">
        <f t="shared" si="6"/>
        <v>0.63463868692452552</v>
      </c>
      <c r="AA29" s="54">
        <f>$Y29*SUM(Fasering!$D$5)</f>
        <v>0</v>
      </c>
      <c r="AB29" s="45">
        <f>$Y29*SUM(Fasering!$D$5:$D$6)</f>
        <v>6.6195566206351257</v>
      </c>
      <c r="AC29" s="45">
        <f>$Y29*SUM(Fasering!$D$5:$D$7)</f>
        <v>10.41760514150676</v>
      </c>
      <c r="AD29" s="45">
        <f>$Y29*SUM(Fasering!$D$5:$D$8)</f>
        <v>14.215653662378395</v>
      </c>
      <c r="AE29" s="45">
        <f>$Y29*SUM(Fasering!$D$5:$D$9)</f>
        <v>18.013702183250029</v>
      </c>
      <c r="AF29" s="45">
        <f>$Y29*SUM(Fasering!$D$5:$D$10)</f>
        <v>21.803212645795035</v>
      </c>
      <c r="AG29" s="55">
        <f>$Y29*SUM(Fasering!$D$5:$D$11)</f>
        <v>25.601261166666667</v>
      </c>
      <c r="AH29" s="5">
        <f>($AK$3+(I29+R29)*12*7.57%)*SUM(Fasering!$D$5)</f>
        <v>0</v>
      </c>
      <c r="AI29" s="9">
        <f>($AK$3+(J29+S29)*12*7.57%)*SUM(Fasering!$D$5:$D$6)</f>
        <v>500.64777097848247</v>
      </c>
      <c r="AJ29" s="9">
        <f>($AK$3+(K29+T29)*12*7.57%)*SUM(Fasering!$D$5:$D$7)</f>
        <v>821.94869109745196</v>
      </c>
      <c r="AK29" s="9">
        <f>($AK$3+(L29+U29)*12*7.57%)*SUM(Fasering!$D$5:$D$8)</f>
        <v>1168.0763071902829</v>
      </c>
      <c r="AL29" s="9">
        <f>($AK$3+(M29+V29)*12*7.57%)*SUM(Fasering!$D$5:$D$9)</f>
        <v>1539.0306192569751</v>
      </c>
      <c r="AM29" s="9">
        <f>($AK$3+(N29+W29)*12*7.57%)*SUM(Fasering!$D$5:$D$10)</f>
        <v>1933.8940642533314</v>
      </c>
      <c r="AN29" s="86">
        <f>($AK$3+(O29+X29)*12*7.57%)*SUM(Fasering!$D$5:$D$11)</f>
        <v>2354.4459575594005</v>
      </c>
      <c r="AO29" s="5">
        <f>($AK$3+(I29+AA29)*12*7.57%)*SUM(Fasering!$D$5)</f>
        <v>0</v>
      </c>
      <c r="AP29" s="9">
        <f>($AK$3+(J29+AB29)*12*7.57%)*SUM(Fasering!$D$5:$D$6)</f>
        <v>499.09304254435705</v>
      </c>
      <c r="AQ29" s="9">
        <f>($AK$3+(K29+AC29)*12*7.57%)*SUM(Fasering!$D$5:$D$7)</f>
        <v>818.0980545944675</v>
      </c>
      <c r="AR29" s="9">
        <f>($AK$3+(L29+AD29)*12*7.57%)*SUM(Fasering!$D$5:$D$8)</f>
        <v>1160.9061214314008</v>
      </c>
      <c r="AS29" s="9">
        <f>($AK$3+(M29+AE29)*12*7.57%)*SUM(Fasering!$D$5:$D$9)</f>
        <v>1527.5172430551565</v>
      </c>
      <c r="AT29" s="9">
        <f>($AK$3+(N29+AF29)*12*7.57%)*SUM(Fasering!$D$5:$D$10)</f>
        <v>1917.0270691152614</v>
      </c>
      <c r="AU29" s="86">
        <f>($AK$3+(O29+AG29)*12*7.57%)*SUM(Fasering!$D$5:$D$11)</f>
        <v>2331.1907907619002</v>
      </c>
    </row>
    <row r="30" spans="1:47" x14ac:dyDescent="0.3">
      <c r="A30" s="32">
        <f t="shared" si="7"/>
        <v>20</v>
      </c>
      <c r="B30" s="129">
        <v>22116.33</v>
      </c>
      <c r="C30" s="130"/>
      <c r="D30" s="129">
        <f t="shared" si="8"/>
        <v>29766.368547000005</v>
      </c>
      <c r="E30" s="131">
        <f t="shared" si="0"/>
        <v>737.88900188151194</v>
      </c>
      <c r="F30" s="129">
        <f t="shared" si="1"/>
        <v>2480.5307122500003</v>
      </c>
      <c r="G30" s="131">
        <f t="shared" si="2"/>
        <v>61.490750156792664</v>
      </c>
      <c r="H30" s="63">
        <f t="shared" si="9"/>
        <v>1707.89</v>
      </c>
      <c r="I30" s="63">
        <f>GEW!$E$12+($F30-GEW!$E$12)*SUM(Fasering!$D$5)</f>
        <v>1821.9627753333334</v>
      </c>
      <c r="J30" s="63">
        <f>GEW!$E$12+($F30-GEW!$E$12)*SUM(Fasering!$D$5:$D$6)</f>
        <v>1992.2445328832621</v>
      </c>
      <c r="K30" s="63">
        <f>GEW!$E$12+($F30-GEW!$E$12)*SUM(Fasering!$D$5:$D$7)</f>
        <v>2089.9456954321031</v>
      </c>
      <c r="L30" s="63">
        <f>GEW!$E$12+($F30-GEW!$E$12)*SUM(Fasering!$D$5:$D$8)</f>
        <v>2187.6468579809443</v>
      </c>
      <c r="M30" s="63">
        <f>GEW!$E$12+($F30-GEW!$E$12)*SUM(Fasering!$D$5:$D$9)</f>
        <v>2285.3480205297851</v>
      </c>
      <c r="N30" s="63">
        <f>GEW!$E$12+($F30-GEW!$E$12)*SUM(Fasering!$D$5:$D$10)</f>
        <v>2382.8295497011595</v>
      </c>
      <c r="O30" s="66">
        <f>GEW!$E$12+($F30-GEW!$E$12)*SUM(Fasering!$D$5:$D$11)</f>
        <v>2480.5307122500003</v>
      </c>
      <c r="P30" s="129">
        <f t="shared" si="3"/>
        <v>51.201400749999998</v>
      </c>
      <c r="Q30" s="131">
        <f t="shared" si="4"/>
        <v>1.2692495705244682</v>
      </c>
      <c r="R30" s="45">
        <f>$P30*SUM(Fasering!$D$5)</f>
        <v>0</v>
      </c>
      <c r="S30" s="45">
        <f>$P30*SUM(Fasering!$D$5:$D$6)</f>
        <v>13.238823240542105</v>
      </c>
      <c r="T30" s="45">
        <f>$P30*SUM(Fasering!$D$5:$D$7)</f>
        <v>20.834753890954396</v>
      </c>
      <c r="U30" s="45">
        <f>$P30*SUM(Fasering!$D$5:$D$8)</f>
        <v>28.430684541366688</v>
      </c>
      <c r="V30" s="45">
        <f>$P30*SUM(Fasering!$D$5:$D$9)</f>
        <v>36.02661519177898</v>
      </c>
      <c r="W30" s="45">
        <f>$P30*SUM(Fasering!$D$5:$D$10)</f>
        <v>43.605470099587713</v>
      </c>
      <c r="X30" s="55">
        <f>$P30*SUM(Fasering!$D$5:$D$11)</f>
        <v>51.201400749999998</v>
      </c>
      <c r="Y30" s="129">
        <f t="shared" si="5"/>
        <v>25.601261166666667</v>
      </c>
      <c r="Z30" s="131">
        <f t="shared" si="6"/>
        <v>0.63463868692452552</v>
      </c>
      <c r="AA30" s="54">
        <f>$Y30*SUM(Fasering!$D$5)</f>
        <v>0</v>
      </c>
      <c r="AB30" s="45">
        <f>$Y30*SUM(Fasering!$D$5:$D$6)</f>
        <v>6.6195566206351257</v>
      </c>
      <c r="AC30" s="45">
        <f>$Y30*SUM(Fasering!$D$5:$D$7)</f>
        <v>10.41760514150676</v>
      </c>
      <c r="AD30" s="45">
        <f>$Y30*SUM(Fasering!$D$5:$D$8)</f>
        <v>14.215653662378395</v>
      </c>
      <c r="AE30" s="45">
        <f>$Y30*SUM(Fasering!$D$5:$D$9)</f>
        <v>18.013702183250029</v>
      </c>
      <c r="AF30" s="45">
        <f>$Y30*SUM(Fasering!$D$5:$D$10)</f>
        <v>21.803212645795035</v>
      </c>
      <c r="AG30" s="55">
        <f>$Y30*SUM(Fasering!$D$5:$D$11)</f>
        <v>25.601261166666667</v>
      </c>
      <c r="AH30" s="5">
        <f>($AK$3+(I30+R30)*12*7.57%)*SUM(Fasering!$D$5)</f>
        <v>0</v>
      </c>
      <c r="AI30" s="9">
        <f>($AK$3+(J30+S30)*12*7.57%)*SUM(Fasering!$D$5:$D$6)</f>
        <v>506.04562462539201</v>
      </c>
      <c r="AJ30" s="9">
        <f>($AK$3+(K30+T30)*12*7.57%)*SUM(Fasering!$D$5:$D$7)</f>
        <v>835.31769614960956</v>
      </c>
      <c r="AK30" s="9">
        <f>($AK$3+(L30+U30)*12*7.57%)*SUM(Fasering!$D$5:$D$8)</f>
        <v>1192.9704382154034</v>
      </c>
      <c r="AL30" s="9">
        <f>($AK$3+(M30+V30)*12*7.57%)*SUM(Fasering!$D$5:$D$9)</f>
        <v>1579.0038508227733</v>
      </c>
      <c r="AM30" s="9">
        <f>($AK$3+(N30+W30)*12*7.57%)*SUM(Fasering!$D$5:$D$10)</f>
        <v>1992.4544978441968</v>
      </c>
      <c r="AN30" s="86">
        <f>($AK$3+(O30+X30)*12*7.57%)*SUM(Fasering!$D$5:$D$11)</f>
        <v>2435.1854514492006</v>
      </c>
      <c r="AO30" s="5">
        <f>($AK$3+(I30+AA30)*12*7.57%)*SUM(Fasering!$D$5)</f>
        <v>0</v>
      </c>
      <c r="AP30" s="9">
        <f>($AK$3+(J30+AB30)*12*7.57%)*SUM(Fasering!$D$5:$D$6)</f>
        <v>504.49089619126659</v>
      </c>
      <c r="AQ30" s="9">
        <f>($AK$3+(K30+AC30)*12*7.57%)*SUM(Fasering!$D$5:$D$7)</f>
        <v>831.46705964662522</v>
      </c>
      <c r="AR30" s="9">
        <f>($AK$3+(L30+AD30)*12*7.57%)*SUM(Fasering!$D$5:$D$8)</f>
        <v>1185.8002524565211</v>
      </c>
      <c r="AS30" s="9">
        <f>($AK$3+(M30+AE30)*12*7.57%)*SUM(Fasering!$D$5:$D$9)</f>
        <v>1567.4904746209545</v>
      </c>
      <c r="AT30" s="9">
        <f>($AK$3+(N30+AF30)*12*7.57%)*SUM(Fasering!$D$5:$D$10)</f>
        <v>1975.5875027061268</v>
      </c>
      <c r="AU30" s="86">
        <f>($AK$3+(O30+AG30)*12*7.57%)*SUM(Fasering!$D$5:$D$11)</f>
        <v>2411.9302846517007</v>
      </c>
    </row>
    <row r="31" spans="1:47" x14ac:dyDescent="0.3">
      <c r="A31" s="32">
        <f t="shared" si="7"/>
        <v>21</v>
      </c>
      <c r="B31" s="129">
        <v>22116.33</v>
      </c>
      <c r="C31" s="130"/>
      <c r="D31" s="129">
        <f t="shared" si="8"/>
        <v>29766.368547000005</v>
      </c>
      <c r="E31" s="131">
        <f t="shared" si="0"/>
        <v>737.88900188151194</v>
      </c>
      <c r="F31" s="129">
        <f t="shared" si="1"/>
        <v>2480.5307122500003</v>
      </c>
      <c r="G31" s="131">
        <f t="shared" si="2"/>
        <v>61.490750156792664</v>
      </c>
      <c r="H31" s="63">
        <f t="shared" si="9"/>
        <v>1707.89</v>
      </c>
      <c r="I31" s="63">
        <f>GEW!$E$12+($F31-GEW!$E$12)*SUM(Fasering!$D$5)</f>
        <v>1821.9627753333334</v>
      </c>
      <c r="J31" s="63">
        <f>GEW!$E$12+($F31-GEW!$E$12)*SUM(Fasering!$D$5:$D$6)</f>
        <v>1992.2445328832621</v>
      </c>
      <c r="K31" s="63">
        <f>GEW!$E$12+($F31-GEW!$E$12)*SUM(Fasering!$D$5:$D$7)</f>
        <v>2089.9456954321031</v>
      </c>
      <c r="L31" s="63">
        <f>GEW!$E$12+($F31-GEW!$E$12)*SUM(Fasering!$D$5:$D$8)</f>
        <v>2187.6468579809443</v>
      </c>
      <c r="M31" s="63">
        <f>GEW!$E$12+($F31-GEW!$E$12)*SUM(Fasering!$D$5:$D$9)</f>
        <v>2285.3480205297851</v>
      </c>
      <c r="N31" s="63">
        <f>GEW!$E$12+($F31-GEW!$E$12)*SUM(Fasering!$D$5:$D$10)</f>
        <v>2382.8295497011595</v>
      </c>
      <c r="O31" s="66">
        <f>GEW!$E$12+($F31-GEW!$E$12)*SUM(Fasering!$D$5:$D$11)</f>
        <v>2480.5307122500003</v>
      </c>
      <c r="P31" s="129">
        <f t="shared" si="3"/>
        <v>51.201400749999998</v>
      </c>
      <c r="Q31" s="131">
        <f t="shared" si="4"/>
        <v>1.2692495705244682</v>
      </c>
      <c r="R31" s="45">
        <f>$P31*SUM(Fasering!$D$5)</f>
        <v>0</v>
      </c>
      <c r="S31" s="45">
        <f>$P31*SUM(Fasering!$D$5:$D$6)</f>
        <v>13.238823240542105</v>
      </c>
      <c r="T31" s="45">
        <f>$P31*SUM(Fasering!$D$5:$D$7)</f>
        <v>20.834753890954396</v>
      </c>
      <c r="U31" s="45">
        <f>$P31*SUM(Fasering!$D$5:$D$8)</f>
        <v>28.430684541366688</v>
      </c>
      <c r="V31" s="45">
        <f>$P31*SUM(Fasering!$D$5:$D$9)</f>
        <v>36.02661519177898</v>
      </c>
      <c r="W31" s="45">
        <f>$P31*SUM(Fasering!$D$5:$D$10)</f>
        <v>43.605470099587713</v>
      </c>
      <c r="X31" s="55">
        <f>$P31*SUM(Fasering!$D$5:$D$11)</f>
        <v>51.201400749999998</v>
      </c>
      <c r="Y31" s="129">
        <f t="shared" si="5"/>
        <v>25.601261166666667</v>
      </c>
      <c r="Z31" s="131">
        <f t="shared" si="6"/>
        <v>0.63463868692452552</v>
      </c>
      <c r="AA31" s="54">
        <f>$Y31*SUM(Fasering!$D$5)</f>
        <v>0</v>
      </c>
      <c r="AB31" s="45">
        <f>$Y31*SUM(Fasering!$D$5:$D$6)</f>
        <v>6.6195566206351257</v>
      </c>
      <c r="AC31" s="45">
        <f>$Y31*SUM(Fasering!$D$5:$D$7)</f>
        <v>10.41760514150676</v>
      </c>
      <c r="AD31" s="45">
        <f>$Y31*SUM(Fasering!$D$5:$D$8)</f>
        <v>14.215653662378395</v>
      </c>
      <c r="AE31" s="45">
        <f>$Y31*SUM(Fasering!$D$5:$D$9)</f>
        <v>18.013702183250029</v>
      </c>
      <c r="AF31" s="45">
        <f>$Y31*SUM(Fasering!$D$5:$D$10)</f>
        <v>21.803212645795035</v>
      </c>
      <c r="AG31" s="55">
        <f>$Y31*SUM(Fasering!$D$5:$D$11)</f>
        <v>25.601261166666667</v>
      </c>
      <c r="AH31" s="5">
        <f>($AK$3+(I31+R31)*12*7.57%)*SUM(Fasering!$D$5)</f>
        <v>0</v>
      </c>
      <c r="AI31" s="9">
        <f>($AK$3+(J31+S31)*12*7.57%)*SUM(Fasering!$D$5:$D$6)</f>
        <v>506.04562462539201</v>
      </c>
      <c r="AJ31" s="9">
        <f>($AK$3+(K31+T31)*12*7.57%)*SUM(Fasering!$D$5:$D$7)</f>
        <v>835.31769614960956</v>
      </c>
      <c r="AK31" s="9">
        <f>($AK$3+(L31+U31)*12*7.57%)*SUM(Fasering!$D$5:$D$8)</f>
        <v>1192.9704382154034</v>
      </c>
      <c r="AL31" s="9">
        <f>($AK$3+(M31+V31)*12*7.57%)*SUM(Fasering!$D$5:$D$9)</f>
        <v>1579.0038508227733</v>
      </c>
      <c r="AM31" s="9">
        <f>($AK$3+(N31+W31)*12*7.57%)*SUM(Fasering!$D$5:$D$10)</f>
        <v>1992.4544978441968</v>
      </c>
      <c r="AN31" s="86">
        <f>($AK$3+(O31+X31)*12*7.57%)*SUM(Fasering!$D$5:$D$11)</f>
        <v>2435.1854514492006</v>
      </c>
      <c r="AO31" s="5">
        <f>($AK$3+(I31+AA31)*12*7.57%)*SUM(Fasering!$D$5)</f>
        <v>0</v>
      </c>
      <c r="AP31" s="9">
        <f>($AK$3+(J31+AB31)*12*7.57%)*SUM(Fasering!$D$5:$D$6)</f>
        <v>504.49089619126659</v>
      </c>
      <c r="AQ31" s="9">
        <f>($AK$3+(K31+AC31)*12*7.57%)*SUM(Fasering!$D$5:$D$7)</f>
        <v>831.46705964662522</v>
      </c>
      <c r="AR31" s="9">
        <f>($AK$3+(L31+AD31)*12*7.57%)*SUM(Fasering!$D$5:$D$8)</f>
        <v>1185.8002524565211</v>
      </c>
      <c r="AS31" s="9">
        <f>($AK$3+(M31+AE31)*12*7.57%)*SUM(Fasering!$D$5:$D$9)</f>
        <v>1567.4904746209545</v>
      </c>
      <c r="AT31" s="9">
        <f>($AK$3+(N31+AF31)*12*7.57%)*SUM(Fasering!$D$5:$D$10)</f>
        <v>1975.5875027061268</v>
      </c>
      <c r="AU31" s="86">
        <f>($AK$3+(O31+AG31)*12*7.57%)*SUM(Fasering!$D$5:$D$11)</f>
        <v>2411.9302846517007</v>
      </c>
    </row>
    <row r="32" spans="1:47" x14ac:dyDescent="0.3">
      <c r="A32" s="32">
        <f t="shared" si="7"/>
        <v>22</v>
      </c>
      <c r="B32" s="129">
        <v>22908.78</v>
      </c>
      <c r="C32" s="130"/>
      <c r="D32" s="129">
        <f t="shared" si="8"/>
        <v>30832.927002</v>
      </c>
      <c r="E32" s="131">
        <f t="shared" si="0"/>
        <v>764.32829536017687</v>
      </c>
      <c r="F32" s="129">
        <f t="shared" si="1"/>
        <v>2569.4105835</v>
      </c>
      <c r="G32" s="131">
        <f t="shared" si="2"/>
        <v>63.694024613348077</v>
      </c>
      <c r="H32" s="63">
        <f t="shared" si="9"/>
        <v>1707.89</v>
      </c>
      <c r="I32" s="63">
        <f>GEW!$E$12+($F32-GEW!$E$12)*SUM(Fasering!$D$5)</f>
        <v>1821.9627753333334</v>
      </c>
      <c r="J32" s="63">
        <f>GEW!$E$12+($F32-GEW!$E$12)*SUM(Fasering!$D$5:$D$6)</f>
        <v>2015.2256405851033</v>
      </c>
      <c r="K32" s="63">
        <f>GEW!$E$12+($F32-GEW!$E$12)*SUM(Fasering!$D$5:$D$7)</f>
        <v>2126.1124841571841</v>
      </c>
      <c r="L32" s="63">
        <f>GEW!$E$12+($F32-GEW!$E$12)*SUM(Fasering!$D$5:$D$8)</f>
        <v>2236.9993277292651</v>
      </c>
      <c r="M32" s="63">
        <f>GEW!$E$12+($F32-GEW!$E$12)*SUM(Fasering!$D$5:$D$9)</f>
        <v>2347.8861713013457</v>
      </c>
      <c r="N32" s="63">
        <f>GEW!$E$12+($F32-GEW!$E$12)*SUM(Fasering!$D$5:$D$10)</f>
        <v>2458.5237399279195</v>
      </c>
      <c r="O32" s="66">
        <f>GEW!$E$12+($F32-GEW!$E$12)*SUM(Fasering!$D$5:$D$11)</f>
        <v>2569.4105835</v>
      </c>
      <c r="P32" s="129">
        <f t="shared" si="3"/>
        <v>23.256030416666913</v>
      </c>
      <c r="Q32" s="131">
        <f t="shared" si="4"/>
        <v>0.5765019352221229</v>
      </c>
      <c r="R32" s="45">
        <f>$P32*SUM(Fasering!$D$5)</f>
        <v>0</v>
      </c>
      <c r="S32" s="45">
        <f>$P32*SUM(Fasering!$D$5:$D$6)</f>
        <v>6.0131650980842366</v>
      </c>
      <c r="T32" s="45">
        <f>$P32*SUM(Fasering!$D$5:$D$7)</f>
        <v>9.4632893458838581</v>
      </c>
      <c r="U32" s="45">
        <f>$P32*SUM(Fasering!$D$5:$D$8)</f>
        <v>12.913413593683481</v>
      </c>
      <c r="V32" s="45">
        <f>$P32*SUM(Fasering!$D$5:$D$9)</f>
        <v>16.363537841483105</v>
      </c>
      <c r="W32" s="45">
        <f>$P32*SUM(Fasering!$D$5:$D$10)</f>
        <v>19.805906168867295</v>
      </c>
      <c r="X32" s="55">
        <f>$P32*SUM(Fasering!$D$5:$D$11)</f>
        <v>23.256030416666913</v>
      </c>
      <c r="Y32" s="129">
        <f t="shared" si="5"/>
        <v>0</v>
      </c>
      <c r="Z32" s="131">
        <f t="shared" si="6"/>
        <v>0</v>
      </c>
      <c r="AA32" s="54">
        <f>$Y32*SUM(Fasering!$D$5)</f>
        <v>0</v>
      </c>
      <c r="AB32" s="45">
        <f>$Y32*SUM(Fasering!$D$5:$D$6)</f>
        <v>0</v>
      </c>
      <c r="AC32" s="45">
        <f>$Y32*SUM(Fasering!$D$5:$D$7)</f>
        <v>0</v>
      </c>
      <c r="AD32" s="45">
        <f>$Y32*SUM(Fasering!$D$5:$D$8)</f>
        <v>0</v>
      </c>
      <c r="AE32" s="45">
        <f>$Y32*SUM(Fasering!$D$5:$D$9)</f>
        <v>0</v>
      </c>
      <c r="AF32" s="45">
        <f>$Y32*SUM(Fasering!$D$5:$D$10)</f>
        <v>0</v>
      </c>
      <c r="AG32" s="55">
        <f>$Y32*SUM(Fasering!$D$5:$D$11)</f>
        <v>0</v>
      </c>
      <c r="AH32" s="5">
        <f>($AK$3+(I32+R32)*12*7.57%)*SUM(Fasering!$D$5)</f>
        <v>0</v>
      </c>
      <c r="AI32" s="9">
        <f>($AK$3+(J32+S32)*12*7.57%)*SUM(Fasering!$D$5:$D$6)</f>
        <v>509.74625293196846</v>
      </c>
      <c r="AJ32" s="9">
        <f>($AK$3+(K32+T32)*12*7.57%)*SUM(Fasering!$D$5:$D$7)</f>
        <v>844.48313889093015</v>
      </c>
      <c r="AK32" s="9">
        <f>($AK$3+(L32+U32)*12*7.57%)*SUM(Fasering!$D$5:$D$8)</f>
        <v>1210.0372080771474</v>
      </c>
      <c r="AL32" s="9">
        <f>($AK$3+(M32+V32)*12*7.57%)*SUM(Fasering!$D$5:$D$9)</f>
        <v>1606.4084604906211</v>
      </c>
      <c r="AM32" s="9">
        <f>($AK$3+(N32+W32)*12*7.57%)*SUM(Fasering!$D$5:$D$10)</f>
        <v>2032.6020106089813</v>
      </c>
      <c r="AN32" s="86">
        <f>($AK$3+(O32+X32)*12*7.57%)*SUM(Fasering!$D$5:$D$11)</f>
        <v>2490.5383520819005</v>
      </c>
      <c r="AO32" s="5">
        <f>($AK$3+(I32+AA32)*12*7.57%)*SUM(Fasering!$D$5)</f>
        <v>0</v>
      </c>
      <c r="AP32" s="9">
        <f>($AK$3+(J32+AB32)*12*7.57%)*SUM(Fasering!$D$5:$D$6)</f>
        <v>508.33388517373874</v>
      </c>
      <c r="AQ32" s="9">
        <f>($AK$3+(K32+AC32)*12*7.57%)*SUM(Fasering!$D$5:$D$7)</f>
        <v>840.98509079062853</v>
      </c>
      <c r="AR32" s="9">
        <f>($AK$3+(L32+AD32)*12*7.57%)*SUM(Fasering!$D$5:$D$8)</f>
        <v>1203.5235694479945</v>
      </c>
      <c r="AS32" s="9">
        <f>($AK$3+(M32+AE32)*12*7.57%)*SUM(Fasering!$D$5:$D$9)</f>
        <v>1595.9493211458359</v>
      </c>
      <c r="AT32" s="9">
        <f>($AK$3+(N32+AF32)*12*7.57%)*SUM(Fasering!$D$5:$D$10)</f>
        <v>2017.2794632184934</v>
      </c>
      <c r="AU32" s="86">
        <f>($AK$3+(O32+AG32)*12*7.57%)*SUM(Fasering!$D$5:$D$11)</f>
        <v>2469.4125740514</v>
      </c>
    </row>
    <row r="33" spans="1:47" x14ac:dyDescent="0.3">
      <c r="A33" s="32">
        <f t="shared" si="7"/>
        <v>23</v>
      </c>
      <c r="B33" s="129">
        <v>23701.23</v>
      </c>
      <c r="C33" s="130"/>
      <c r="D33" s="129">
        <f t="shared" si="8"/>
        <v>31899.485457000002</v>
      </c>
      <c r="E33" s="131">
        <f t="shared" si="0"/>
        <v>790.76758883884202</v>
      </c>
      <c r="F33" s="129">
        <f t="shared" si="1"/>
        <v>2658.2904547500002</v>
      </c>
      <c r="G33" s="131">
        <f t="shared" si="2"/>
        <v>65.897299069903497</v>
      </c>
      <c r="H33" s="63">
        <f t="shared" si="9"/>
        <v>1707.89</v>
      </c>
      <c r="I33" s="63">
        <f>GEW!$E$12+($F33-GEW!$E$12)*SUM(Fasering!$D$5)</f>
        <v>1821.9627753333334</v>
      </c>
      <c r="J33" s="63">
        <f>GEW!$E$12+($F33-GEW!$E$12)*SUM(Fasering!$D$5:$D$6)</f>
        <v>2038.2067482869447</v>
      </c>
      <c r="K33" s="63">
        <f>GEW!$E$12+($F33-GEW!$E$12)*SUM(Fasering!$D$5:$D$7)</f>
        <v>2162.2792728822656</v>
      </c>
      <c r="L33" s="63">
        <f>GEW!$E$12+($F33-GEW!$E$12)*SUM(Fasering!$D$5:$D$8)</f>
        <v>2286.3517974775859</v>
      </c>
      <c r="M33" s="63">
        <f>GEW!$E$12+($F33-GEW!$E$12)*SUM(Fasering!$D$5:$D$9)</f>
        <v>2410.4243220729068</v>
      </c>
      <c r="N33" s="63">
        <f>GEW!$E$12+($F33-GEW!$E$12)*SUM(Fasering!$D$5:$D$10)</f>
        <v>2534.2179301546794</v>
      </c>
      <c r="O33" s="66">
        <f>GEW!$E$12+($F33-GEW!$E$12)*SUM(Fasering!$D$5:$D$11)</f>
        <v>2658.2904547500002</v>
      </c>
      <c r="P33" s="129">
        <f t="shared" si="3"/>
        <v>0</v>
      </c>
      <c r="Q33" s="131">
        <f t="shared" si="4"/>
        <v>0</v>
      </c>
      <c r="R33" s="45">
        <f>$P33*SUM(Fasering!$D$5)</f>
        <v>0</v>
      </c>
      <c r="S33" s="45">
        <f>$P33*SUM(Fasering!$D$5:$D$6)</f>
        <v>0</v>
      </c>
      <c r="T33" s="45">
        <f>$P33*SUM(Fasering!$D$5:$D$7)</f>
        <v>0</v>
      </c>
      <c r="U33" s="45">
        <f>$P33*SUM(Fasering!$D$5:$D$8)</f>
        <v>0</v>
      </c>
      <c r="V33" s="45">
        <f>$P33*SUM(Fasering!$D$5:$D$9)</f>
        <v>0</v>
      </c>
      <c r="W33" s="45">
        <f>$P33*SUM(Fasering!$D$5:$D$10)</f>
        <v>0</v>
      </c>
      <c r="X33" s="55">
        <f>$P33*SUM(Fasering!$D$5:$D$11)</f>
        <v>0</v>
      </c>
      <c r="Y33" s="129">
        <f t="shared" si="5"/>
        <v>0</v>
      </c>
      <c r="Z33" s="131">
        <f t="shared" si="6"/>
        <v>0</v>
      </c>
      <c r="AA33" s="54">
        <f>$Y33*SUM(Fasering!$D$5)</f>
        <v>0</v>
      </c>
      <c r="AB33" s="45">
        <f>$Y33*SUM(Fasering!$D$5:$D$6)</f>
        <v>0</v>
      </c>
      <c r="AC33" s="45">
        <f>$Y33*SUM(Fasering!$D$5:$D$7)</f>
        <v>0</v>
      </c>
      <c r="AD33" s="45">
        <f>$Y33*SUM(Fasering!$D$5:$D$8)</f>
        <v>0</v>
      </c>
      <c r="AE33" s="45">
        <f>$Y33*SUM(Fasering!$D$5:$D$9)</f>
        <v>0</v>
      </c>
      <c r="AF33" s="45">
        <f>$Y33*SUM(Fasering!$D$5:$D$10)</f>
        <v>0</v>
      </c>
      <c r="AG33" s="55">
        <f>$Y33*SUM(Fasering!$D$5:$D$11)</f>
        <v>0</v>
      </c>
      <c r="AH33" s="5">
        <f>($AK$3+(I33+R33)*12*7.57%)*SUM(Fasering!$D$5)</f>
        <v>0</v>
      </c>
      <c r="AI33" s="9">
        <f>($AK$3+(J33+S33)*12*7.57%)*SUM(Fasering!$D$5:$D$6)</f>
        <v>513.73167070549232</v>
      </c>
      <c r="AJ33" s="9">
        <f>($AK$3+(K33+T33)*12*7.57%)*SUM(Fasering!$D$5:$D$7)</f>
        <v>854.35392714020122</v>
      </c>
      <c r="AK33" s="9">
        <f>($AK$3+(L33+U33)*12*7.57%)*SUM(Fasering!$D$5:$D$8)</f>
        <v>1228.4173863357323</v>
      </c>
      <c r="AL33" s="9">
        <f>($AK$3+(M33+V33)*12*7.57%)*SUM(Fasering!$D$5:$D$9)</f>
        <v>1635.9220482920853</v>
      </c>
      <c r="AM33" s="9">
        <f>($AK$3+(N33+W33)*12*7.57%)*SUM(Fasering!$D$5:$D$10)</f>
        <v>2075.8391578391443</v>
      </c>
      <c r="AN33" s="86">
        <f>($AK$3+(O33+X33)*12*7.57%)*SUM(Fasering!$D$5:$D$11)</f>
        <v>2550.1510490949004</v>
      </c>
      <c r="AO33" s="5">
        <f>($AK$3+(I33+AA33)*12*7.57%)*SUM(Fasering!$D$5)</f>
        <v>0</v>
      </c>
      <c r="AP33" s="9">
        <f>($AK$3+(J33+AB33)*12*7.57%)*SUM(Fasering!$D$5:$D$6)</f>
        <v>513.73167070549232</v>
      </c>
      <c r="AQ33" s="9">
        <f>($AK$3+(K33+AC33)*12*7.57%)*SUM(Fasering!$D$5:$D$7)</f>
        <v>854.35392714020122</v>
      </c>
      <c r="AR33" s="9">
        <f>($AK$3+(L33+AD33)*12*7.57%)*SUM(Fasering!$D$5:$D$8)</f>
        <v>1228.4173863357323</v>
      </c>
      <c r="AS33" s="9">
        <f>($AK$3+(M33+AE33)*12*7.57%)*SUM(Fasering!$D$5:$D$9)</f>
        <v>1635.9220482920853</v>
      </c>
      <c r="AT33" s="9">
        <f>($AK$3+(N33+AF33)*12*7.57%)*SUM(Fasering!$D$5:$D$10)</f>
        <v>2075.8391578391443</v>
      </c>
      <c r="AU33" s="86">
        <f>($AK$3+(O33+AG33)*12*7.57%)*SUM(Fasering!$D$5:$D$11)</f>
        <v>2550.1510490949004</v>
      </c>
    </row>
    <row r="34" spans="1:47" x14ac:dyDescent="0.3">
      <c r="A34" s="32">
        <f t="shared" si="7"/>
        <v>24</v>
      </c>
      <c r="B34" s="129">
        <v>24493.66</v>
      </c>
      <c r="C34" s="130"/>
      <c r="D34" s="129">
        <f t="shared" si="8"/>
        <v>32966.016994000005</v>
      </c>
      <c r="E34" s="131">
        <f t="shared" si="0"/>
        <v>817.20621503771713</v>
      </c>
      <c r="F34" s="129">
        <f t="shared" si="1"/>
        <v>2747.1680828333333</v>
      </c>
      <c r="G34" s="131">
        <f t="shared" si="2"/>
        <v>68.100517919809747</v>
      </c>
      <c r="H34" s="63">
        <f t="shared" si="9"/>
        <v>1707.89</v>
      </c>
      <c r="I34" s="63">
        <f>GEW!$E$12+($F34-GEW!$E$12)*SUM(Fasering!$D$5)</f>
        <v>1821.9627753333334</v>
      </c>
      <c r="J34" s="63">
        <f>GEW!$E$12+($F34-GEW!$E$12)*SUM(Fasering!$D$5:$D$6)</f>
        <v>2061.1872759873299</v>
      </c>
      <c r="K34" s="63">
        <f>GEW!$E$12+($F34-GEW!$E$12)*SUM(Fasering!$D$5:$D$7)</f>
        <v>2198.4451488232285</v>
      </c>
      <c r="L34" s="63">
        <f>GEW!$E$12+($F34-GEW!$E$12)*SUM(Fasering!$D$5:$D$8)</f>
        <v>2335.7030216591265</v>
      </c>
      <c r="M34" s="63">
        <f>GEW!$E$12+($F34-GEW!$E$12)*SUM(Fasering!$D$5:$D$9)</f>
        <v>2472.9608944950251</v>
      </c>
      <c r="N34" s="63">
        <f>GEW!$E$12+($F34-GEW!$E$12)*SUM(Fasering!$D$5:$D$10)</f>
        <v>2609.9102099974348</v>
      </c>
      <c r="O34" s="66">
        <f>GEW!$E$12+($F34-GEW!$E$12)*SUM(Fasering!$D$5:$D$11)</f>
        <v>2747.1680828333333</v>
      </c>
      <c r="P34" s="129">
        <f t="shared" si="3"/>
        <v>0</v>
      </c>
      <c r="Q34" s="131">
        <f t="shared" si="4"/>
        <v>0</v>
      </c>
      <c r="R34" s="45">
        <f>$P34*SUM(Fasering!$D$5)</f>
        <v>0</v>
      </c>
      <c r="S34" s="45">
        <f>$P34*SUM(Fasering!$D$5:$D$6)</f>
        <v>0</v>
      </c>
      <c r="T34" s="45">
        <f>$P34*SUM(Fasering!$D$5:$D$7)</f>
        <v>0</v>
      </c>
      <c r="U34" s="45">
        <f>$P34*SUM(Fasering!$D$5:$D$8)</f>
        <v>0</v>
      </c>
      <c r="V34" s="45">
        <f>$P34*SUM(Fasering!$D$5:$D$9)</f>
        <v>0</v>
      </c>
      <c r="W34" s="45">
        <f>$P34*SUM(Fasering!$D$5:$D$10)</f>
        <v>0</v>
      </c>
      <c r="X34" s="55">
        <f>$P34*SUM(Fasering!$D$5:$D$11)</f>
        <v>0</v>
      </c>
      <c r="Y34" s="129">
        <f t="shared" si="5"/>
        <v>0</v>
      </c>
      <c r="Z34" s="131">
        <f t="shared" si="6"/>
        <v>0</v>
      </c>
      <c r="AA34" s="54">
        <f>$Y34*SUM(Fasering!$D$5)</f>
        <v>0</v>
      </c>
      <c r="AB34" s="45">
        <f>$Y34*SUM(Fasering!$D$5:$D$6)</f>
        <v>0</v>
      </c>
      <c r="AC34" s="45">
        <f>$Y34*SUM(Fasering!$D$5:$D$7)</f>
        <v>0</v>
      </c>
      <c r="AD34" s="45">
        <f>$Y34*SUM(Fasering!$D$5:$D$8)</f>
        <v>0</v>
      </c>
      <c r="AE34" s="45">
        <f>$Y34*SUM(Fasering!$D$5:$D$9)</f>
        <v>0</v>
      </c>
      <c r="AF34" s="45">
        <f>$Y34*SUM(Fasering!$D$5:$D$10)</f>
        <v>0</v>
      </c>
      <c r="AG34" s="55">
        <f>$Y34*SUM(Fasering!$D$5:$D$11)</f>
        <v>0</v>
      </c>
      <c r="AH34" s="5">
        <f>($AK$3+(I34+R34)*12*7.57%)*SUM(Fasering!$D$5)</f>
        <v>0</v>
      </c>
      <c r="AI34" s="9">
        <f>($AK$3+(J34+S34)*12*7.57%)*SUM(Fasering!$D$5:$D$6)</f>
        <v>519.12932000693422</v>
      </c>
      <c r="AJ34" s="9">
        <f>($AK$3+(K34+T34)*12*7.57%)*SUM(Fasering!$D$5:$D$7)</f>
        <v>867.72242608460419</v>
      </c>
      <c r="AK34" s="9">
        <f>($AK$3+(L34+U34)*12*7.57%)*SUM(Fasering!$D$5:$D$8)</f>
        <v>1253.3105749487047</v>
      </c>
      <c r="AL34" s="9">
        <f>($AK$3+(M34+V34)*12*7.57%)*SUM(Fasering!$D$5:$D$9)</f>
        <v>1675.8937665992366</v>
      </c>
      <c r="AM34" s="9">
        <f>($AK$3+(N34+W34)*12*7.57%)*SUM(Fasering!$D$5:$D$10)</f>
        <v>2134.3973745193666</v>
      </c>
      <c r="AN34" s="86">
        <f>($AK$3+(O34+X34)*12*7.57%)*SUM(Fasering!$D$5:$D$11)</f>
        <v>2630.8874864458003</v>
      </c>
      <c r="AO34" s="5">
        <f>($AK$3+(I34+AA34)*12*7.57%)*SUM(Fasering!$D$5)</f>
        <v>0</v>
      </c>
      <c r="AP34" s="9">
        <f>($AK$3+(J34+AB34)*12*7.57%)*SUM(Fasering!$D$5:$D$6)</f>
        <v>519.12932000693422</v>
      </c>
      <c r="AQ34" s="9">
        <f>($AK$3+(K34+AC34)*12*7.57%)*SUM(Fasering!$D$5:$D$7)</f>
        <v>867.72242608460419</v>
      </c>
      <c r="AR34" s="9">
        <f>($AK$3+(L34+AD34)*12*7.57%)*SUM(Fasering!$D$5:$D$8)</f>
        <v>1253.3105749487047</v>
      </c>
      <c r="AS34" s="9">
        <f>($AK$3+(M34+AE34)*12*7.57%)*SUM(Fasering!$D$5:$D$9)</f>
        <v>1675.8937665992366</v>
      </c>
      <c r="AT34" s="9">
        <f>($AK$3+(N34+AF34)*12*7.57%)*SUM(Fasering!$D$5:$D$10)</f>
        <v>2134.3973745193666</v>
      </c>
      <c r="AU34" s="86">
        <f>($AK$3+(O34+AG34)*12*7.57%)*SUM(Fasering!$D$5:$D$11)</f>
        <v>2630.8874864458003</v>
      </c>
    </row>
    <row r="35" spans="1:47" x14ac:dyDescent="0.3">
      <c r="A35" s="32">
        <f t="shared" si="7"/>
        <v>25</v>
      </c>
      <c r="B35" s="129">
        <v>24493.66</v>
      </c>
      <c r="C35" s="130"/>
      <c r="D35" s="129">
        <f t="shared" si="8"/>
        <v>32966.016994000005</v>
      </c>
      <c r="E35" s="131">
        <f t="shared" si="0"/>
        <v>817.20621503771713</v>
      </c>
      <c r="F35" s="129">
        <f t="shared" si="1"/>
        <v>2747.1680828333333</v>
      </c>
      <c r="G35" s="131">
        <f t="shared" si="2"/>
        <v>68.100517919809747</v>
      </c>
      <c r="H35" s="63">
        <f t="shared" si="9"/>
        <v>1707.89</v>
      </c>
      <c r="I35" s="63">
        <f>GEW!$E$12+($F35-GEW!$E$12)*SUM(Fasering!$D$5)</f>
        <v>1821.9627753333334</v>
      </c>
      <c r="J35" s="63">
        <f>GEW!$E$12+($F35-GEW!$E$12)*SUM(Fasering!$D$5:$D$6)</f>
        <v>2061.1872759873299</v>
      </c>
      <c r="K35" s="63">
        <f>GEW!$E$12+($F35-GEW!$E$12)*SUM(Fasering!$D$5:$D$7)</f>
        <v>2198.4451488232285</v>
      </c>
      <c r="L35" s="63">
        <f>GEW!$E$12+($F35-GEW!$E$12)*SUM(Fasering!$D$5:$D$8)</f>
        <v>2335.7030216591265</v>
      </c>
      <c r="M35" s="63">
        <f>GEW!$E$12+($F35-GEW!$E$12)*SUM(Fasering!$D$5:$D$9)</f>
        <v>2472.9608944950251</v>
      </c>
      <c r="N35" s="63">
        <f>GEW!$E$12+($F35-GEW!$E$12)*SUM(Fasering!$D$5:$D$10)</f>
        <v>2609.9102099974348</v>
      </c>
      <c r="O35" s="66">
        <f>GEW!$E$12+($F35-GEW!$E$12)*SUM(Fasering!$D$5:$D$11)</f>
        <v>2747.1680828333333</v>
      </c>
      <c r="P35" s="129">
        <f t="shared" si="3"/>
        <v>0</v>
      </c>
      <c r="Q35" s="131">
        <f t="shared" si="4"/>
        <v>0</v>
      </c>
      <c r="R35" s="45">
        <f>$P35*SUM(Fasering!$D$5)</f>
        <v>0</v>
      </c>
      <c r="S35" s="45">
        <f>$P35*SUM(Fasering!$D$5:$D$6)</f>
        <v>0</v>
      </c>
      <c r="T35" s="45">
        <f>$P35*SUM(Fasering!$D$5:$D$7)</f>
        <v>0</v>
      </c>
      <c r="U35" s="45">
        <f>$P35*SUM(Fasering!$D$5:$D$8)</f>
        <v>0</v>
      </c>
      <c r="V35" s="45">
        <f>$P35*SUM(Fasering!$D$5:$D$9)</f>
        <v>0</v>
      </c>
      <c r="W35" s="45">
        <f>$P35*SUM(Fasering!$D$5:$D$10)</f>
        <v>0</v>
      </c>
      <c r="X35" s="55">
        <f>$P35*SUM(Fasering!$D$5:$D$11)</f>
        <v>0</v>
      </c>
      <c r="Y35" s="129">
        <f t="shared" si="5"/>
        <v>0</v>
      </c>
      <c r="Z35" s="131">
        <f t="shared" si="6"/>
        <v>0</v>
      </c>
      <c r="AA35" s="54">
        <f>$Y35*SUM(Fasering!$D$5)</f>
        <v>0</v>
      </c>
      <c r="AB35" s="45">
        <f>$Y35*SUM(Fasering!$D$5:$D$6)</f>
        <v>0</v>
      </c>
      <c r="AC35" s="45">
        <f>$Y35*SUM(Fasering!$D$5:$D$7)</f>
        <v>0</v>
      </c>
      <c r="AD35" s="45">
        <f>$Y35*SUM(Fasering!$D$5:$D$8)</f>
        <v>0</v>
      </c>
      <c r="AE35" s="45">
        <f>$Y35*SUM(Fasering!$D$5:$D$9)</f>
        <v>0</v>
      </c>
      <c r="AF35" s="45">
        <f>$Y35*SUM(Fasering!$D$5:$D$10)</f>
        <v>0</v>
      </c>
      <c r="AG35" s="55">
        <f>$Y35*SUM(Fasering!$D$5:$D$11)</f>
        <v>0</v>
      </c>
      <c r="AH35" s="5">
        <f>($AK$3+(I35+R35)*12*7.57%)*SUM(Fasering!$D$5)</f>
        <v>0</v>
      </c>
      <c r="AI35" s="9">
        <f>($AK$3+(J35+S35)*12*7.57%)*SUM(Fasering!$D$5:$D$6)</f>
        <v>519.12932000693422</v>
      </c>
      <c r="AJ35" s="9">
        <f>($AK$3+(K35+T35)*12*7.57%)*SUM(Fasering!$D$5:$D$7)</f>
        <v>867.72242608460419</v>
      </c>
      <c r="AK35" s="9">
        <f>($AK$3+(L35+U35)*12*7.57%)*SUM(Fasering!$D$5:$D$8)</f>
        <v>1253.3105749487047</v>
      </c>
      <c r="AL35" s="9">
        <f>($AK$3+(M35+V35)*12*7.57%)*SUM(Fasering!$D$5:$D$9)</f>
        <v>1675.8937665992366</v>
      </c>
      <c r="AM35" s="9">
        <f>($AK$3+(N35+W35)*12*7.57%)*SUM(Fasering!$D$5:$D$10)</f>
        <v>2134.3973745193666</v>
      </c>
      <c r="AN35" s="86">
        <f>($AK$3+(O35+X35)*12*7.57%)*SUM(Fasering!$D$5:$D$11)</f>
        <v>2630.8874864458003</v>
      </c>
      <c r="AO35" s="5">
        <f>($AK$3+(I35+AA35)*12*7.57%)*SUM(Fasering!$D$5)</f>
        <v>0</v>
      </c>
      <c r="AP35" s="9">
        <f>($AK$3+(J35+AB35)*12*7.57%)*SUM(Fasering!$D$5:$D$6)</f>
        <v>519.12932000693422</v>
      </c>
      <c r="AQ35" s="9">
        <f>($AK$3+(K35+AC35)*12*7.57%)*SUM(Fasering!$D$5:$D$7)</f>
        <v>867.72242608460419</v>
      </c>
      <c r="AR35" s="9">
        <f>($AK$3+(L35+AD35)*12*7.57%)*SUM(Fasering!$D$5:$D$8)</f>
        <v>1253.3105749487047</v>
      </c>
      <c r="AS35" s="9">
        <f>($AK$3+(M35+AE35)*12*7.57%)*SUM(Fasering!$D$5:$D$9)</f>
        <v>1675.8937665992366</v>
      </c>
      <c r="AT35" s="9">
        <f>($AK$3+(N35+AF35)*12*7.57%)*SUM(Fasering!$D$5:$D$10)</f>
        <v>2134.3973745193666</v>
      </c>
      <c r="AU35" s="86">
        <f>($AK$3+(O35+AG35)*12*7.57%)*SUM(Fasering!$D$5:$D$11)</f>
        <v>2630.8874864458003</v>
      </c>
    </row>
    <row r="36" spans="1:47" x14ac:dyDescent="0.3">
      <c r="A36" s="32">
        <f t="shared" si="7"/>
        <v>26</v>
      </c>
      <c r="B36" s="129">
        <v>24493.66</v>
      </c>
      <c r="C36" s="130"/>
      <c r="D36" s="129">
        <f t="shared" si="8"/>
        <v>32966.016994000005</v>
      </c>
      <c r="E36" s="131">
        <f t="shared" si="0"/>
        <v>817.20621503771713</v>
      </c>
      <c r="F36" s="129">
        <f t="shared" si="1"/>
        <v>2747.1680828333333</v>
      </c>
      <c r="G36" s="131">
        <f t="shared" si="2"/>
        <v>68.100517919809747</v>
      </c>
      <c r="H36" s="63">
        <f t="shared" si="9"/>
        <v>1707.89</v>
      </c>
      <c r="I36" s="63">
        <f>GEW!$E$12+($F36-GEW!$E$12)*SUM(Fasering!$D$5)</f>
        <v>1821.9627753333334</v>
      </c>
      <c r="J36" s="63">
        <f>GEW!$E$12+($F36-GEW!$E$12)*SUM(Fasering!$D$5:$D$6)</f>
        <v>2061.1872759873299</v>
      </c>
      <c r="K36" s="63">
        <f>GEW!$E$12+($F36-GEW!$E$12)*SUM(Fasering!$D$5:$D$7)</f>
        <v>2198.4451488232285</v>
      </c>
      <c r="L36" s="63">
        <f>GEW!$E$12+($F36-GEW!$E$12)*SUM(Fasering!$D$5:$D$8)</f>
        <v>2335.7030216591265</v>
      </c>
      <c r="M36" s="63">
        <f>GEW!$E$12+($F36-GEW!$E$12)*SUM(Fasering!$D$5:$D$9)</f>
        <v>2472.9608944950251</v>
      </c>
      <c r="N36" s="63">
        <f>GEW!$E$12+($F36-GEW!$E$12)*SUM(Fasering!$D$5:$D$10)</f>
        <v>2609.9102099974348</v>
      </c>
      <c r="O36" s="66">
        <f>GEW!$E$12+($F36-GEW!$E$12)*SUM(Fasering!$D$5:$D$11)</f>
        <v>2747.1680828333333</v>
      </c>
      <c r="P36" s="129">
        <f t="shared" si="3"/>
        <v>0</v>
      </c>
      <c r="Q36" s="131">
        <f t="shared" si="4"/>
        <v>0</v>
      </c>
      <c r="R36" s="45">
        <f>$P36*SUM(Fasering!$D$5)</f>
        <v>0</v>
      </c>
      <c r="S36" s="45">
        <f>$P36*SUM(Fasering!$D$5:$D$6)</f>
        <v>0</v>
      </c>
      <c r="T36" s="45">
        <f>$P36*SUM(Fasering!$D$5:$D$7)</f>
        <v>0</v>
      </c>
      <c r="U36" s="45">
        <f>$P36*SUM(Fasering!$D$5:$D$8)</f>
        <v>0</v>
      </c>
      <c r="V36" s="45">
        <f>$P36*SUM(Fasering!$D$5:$D$9)</f>
        <v>0</v>
      </c>
      <c r="W36" s="45">
        <f>$P36*SUM(Fasering!$D$5:$D$10)</f>
        <v>0</v>
      </c>
      <c r="X36" s="55">
        <f>$P36*SUM(Fasering!$D$5:$D$11)</f>
        <v>0</v>
      </c>
      <c r="Y36" s="129">
        <f t="shared" si="5"/>
        <v>0</v>
      </c>
      <c r="Z36" s="131">
        <f t="shared" si="6"/>
        <v>0</v>
      </c>
      <c r="AA36" s="54">
        <f>$Y36*SUM(Fasering!$D$5)</f>
        <v>0</v>
      </c>
      <c r="AB36" s="45">
        <f>$Y36*SUM(Fasering!$D$5:$D$6)</f>
        <v>0</v>
      </c>
      <c r="AC36" s="45">
        <f>$Y36*SUM(Fasering!$D$5:$D$7)</f>
        <v>0</v>
      </c>
      <c r="AD36" s="45">
        <f>$Y36*SUM(Fasering!$D$5:$D$8)</f>
        <v>0</v>
      </c>
      <c r="AE36" s="45">
        <f>$Y36*SUM(Fasering!$D$5:$D$9)</f>
        <v>0</v>
      </c>
      <c r="AF36" s="45">
        <f>$Y36*SUM(Fasering!$D$5:$D$10)</f>
        <v>0</v>
      </c>
      <c r="AG36" s="55">
        <f>$Y36*SUM(Fasering!$D$5:$D$11)</f>
        <v>0</v>
      </c>
      <c r="AH36" s="5">
        <f>($AK$3+(I36+R36)*12*7.57%)*SUM(Fasering!$D$5)</f>
        <v>0</v>
      </c>
      <c r="AI36" s="9">
        <f>($AK$3+(J36+S36)*12*7.57%)*SUM(Fasering!$D$5:$D$6)</f>
        <v>519.12932000693422</v>
      </c>
      <c r="AJ36" s="9">
        <f>($AK$3+(K36+T36)*12*7.57%)*SUM(Fasering!$D$5:$D$7)</f>
        <v>867.72242608460419</v>
      </c>
      <c r="AK36" s="9">
        <f>($AK$3+(L36+U36)*12*7.57%)*SUM(Fasering!$D$5:$D$8)</f>
        <v>1253.3105749487047</v>
      </c>
      <c r="AL36" s="9">
        <f>($AK$3+(M36+V36)*12*7.57%)*SUM(Fasering!$D$5:$D$9)</f>
        <v>1675.8937665992366</v>
      </c>
      <c r="AM36" s="9">
        <f>($AK$3+(N36+W36)*12*7.57%)*SUM(Fasering!$D$5:$D$10)</f>
        <v>2134.3973745193666</v>
      </c>
      <c r="AN36" s="86">
        <f>($AK$3+(O36+X36)*12*7.57%)*SUM(Fasering!$D$5:$D$11)</f>
        <v>2630.8874864458003</v>
      </c>
      <c r="AO36" s="5">
        <f>($AK$3+(I36+AA36)*12*7.57%)*SUM(Fasering!$D$5)</f>
        <v>0</v>
      </c>
      <c r="AP36" s="9">
        <f>($AK$3+(J36+AB36)*12*7.57%)*SUM(Fasering!$D$5:$D$6)</f>
        <v>519.12932000693422</v>
      </c>
      <c r="AQ36" s="9">
        <f>($AK$3+(K36+AC36)*12*7.57%)*SUM(Fasering!$D$5:$D$7)</f>
        <v>867.72242608460419</v>
      </c>
      <c r="AR36" s="9">
        <f>($AK$3+(L36+AD36)*12*7.57%)*SUM(Fasering!$D$5:$D$8)</f>
        <v>1253.3105749487047</v>
      </c>
      <c r="AS36" s="9">
        <f>($AK$3+(M36+AE36)*12*7.57%)*SUM(Fasering!$D$5:$D$9)</f>
        <v>1675.8937665992366</v>
      </c>
      <c r="AT36" s="9">
        <f>($AK$3+(N36+AF36)*12*7.57%)*SUM(Fasering!$D$5:$D$10)</f>
        <v>2134.3973745193666</v>
      </c>
      <c r="AU36" s="86">
        <f>($AK$3+(O36+AG36)*12*7.57%)*SUM(Fasering!$D$5:$D$11)</f>
        <v>2630.8874864458003</v>
      </c>
    </row>
    <row r="37" spans="1:47" x14ac:dyDescent="0.3">
      <c r="A37" s="32">
        <f t="shared" si="7"/>
        <v>27</v>
      </c>
      <c r="B37" s="129">
        <v>24493.66</v>
      </c>
      <c r="C37" s="130"/>
      <c r="D37" s="129">
        <f t="shared" si="8"/>
        <v>32966.016994000005</v>
      </c>
      <c r="E37" s="131">
        <f t="shared" si="0"/>
        <v>817.20621503771713</v>
      </c>
      <c r="F37" s="129">
        <f t="shared" si="1"/>
        <v>2747.1680828333333</v>
      </c>
      <c r="G37" s="131">
        <f t="shared" si="2"/>
        <v>68.100517919809747</v>
      </c>
      <c r="H37" s="63">
        <f t="shared" si="9"/>
        <v>1707.89</v>
      </c>
      <c r="I37" s="63">
        <f>GEW!$E$12+($F37-GEW!$E$12)*SUM(Fasering!$D$5)</f>
        <v>1821.9627753333334</v>
      </c>
      <c r="J37" s="63">
        <f>GEW!$E$12+($F37-GEW!$E$12)*SUM(Fasering!$D$5:$D$6)</f>
        <v>2061.1872759873299</v>
      </c>
      <c r="K37" s="63">
        <f>GEW!$E$12+($F37-GEW!$E$12)*SUM(Fasering!$D$5:$D$7)</f>
        <v>2198.4451488232285</v>
      </c>
      <c r="L37" s="63">
        <f>GEW!$E$12+($F37-GEW!$E$12)*SUM(Fasering!$D$5:$D$8)</f>
        <v>2335.7030216591265</v>
      </c>
      <c r="M37" s="63">
        <f>GEW!$E$12+($F37-GEW!$E$12)*SUM(Fasering!$D$5:$D$9)</f>
        <v>2472.9608944950251</v>
      </c>
      <c r="N37" s="63">
        <f>GEW!$E$12+($F37-GEW!$E$12)*SUM(Fasering!$D$5:$D$10)</f>
        <v>2609.9102099974348</v>
      </c>
      <c r="O37" s="66">
        <f>GEW!$E$12+($F37-GEW!$E$12)*SUM(Fasering!$D$5:$D$11)</f>
        <v>2747.1680828333333</v>
      </c>
      <c r="P37" s="129">
        <f t="shared" si="3"/>
        <v>0</v>
      </c>
      <c r="Q37" s="131">
        <f t="shared" si="4"/>
        <v>0</v>
      </c>
      <c r="R37" s="45">
        <f>$P37*SUM(Fasering!$D$5)</f>
        <v>0</v>
      </c>
      <c r="S37" s="45">
        <f>$P37*SUM(Fasering!$D$5:$D$6)</f>
        <v>0</v>
      </c>
      <c r="T37" s="45">
        <f>$P37*SUM(Fasering!$D$5:$D$7)</f>
        <v>0</v>
      </c>
      <c r="U37" s="45">
        <f>$P37*SUM(Fasering!$D$5:$D$8)</f>
        <v>0</v>
      </c>
      <c r="V37" s="45">
        <f>$P37*SUM(Fasering!$D$5:$D$9)</f>
        <v>0</v>
      </c>
      <c r="W37" s="45">
        <f>$P37*SUM(Fasering!$D$5:$D$10)</f>
        <v>0</v>
      </c>
      <c r="X37" s="55">
        <f>$P37*SUM(Fasering!$D$5:$D$11)</f>
        <v>0</v>
      </c>
      <c r="Y37" s="129">
        <f t="shared" si="5"/>
        <v>0</v>
      </c>
      <c r="Z37" s="131">
        <f t="shared" si="6"/>
        <v>0</v>
      </c>
      <c r="AA37" s="54">
        <f>$Y37*SUM(Fasering!$D$5)</f>
        <v>0</v>
      </c>
      <c r="AB37" s="45">
        <f>$Y37*SUM(Fasering!$D$5:$D$6)</f>
        <v>0</v>
      </c>
      <c r="AC37" s="45">
        <f>$Y37*SUM(Fasering!$D$5:$D$7)</f>
        <v>0</v>
      </c>
      <c r="AD37" s="45">
        <f>$Y37*SUM(Fasering!$D$5:$D$8)</f>
        <v>0</v>
      </c>
      <c r="AE37" s="45">
        <f>$Y37*SUM(Fasering!$D$5:$D$9)</f>
        <v>0</v>
      </c>
      <c r="AF37" s="45">
        <f>$Y37*SUM(Fasering!$D$5:$D$10)</f>
        <v>0</v>
      </c>
      <c r="AG37" s="55">
        <f>$Y37*SUM(Fasering!$D$5:$D$11)</f>
        <v>0</v>
      </c>
      <c r="AH37" s="5">
        <f>($AK$3+(I37+R37)*12*7.57%)*SUM(Fasering!$D$5)</f>
        <v>0</v>
      </c>
      <c r="AI37" s="9">
        <f>($AK$3+(J37+S37)*12*7.57%)*SUM(Fasering!$D$5:$D$6)</f>
        <v>519.12932000693422</v>
      </c>
      <c r="AJ37" s="9">
        <f>($AK$3+(K37+T37)*12*7.57%)*SUM(Fasering!$D$5:$D$7)</f>
        <v>867.72242608460419</v>
      </c>
      <c r="AK37" s="9">
        <f>($AK$3+(L37+U37)*12*7.57%)*SUM(Fasering!$D$5:$D$8)</f>
        <v>1253.3105749487047</v>
      </c>
      <c r="AL37" s="9">
        <f>($AK$3+(M37+V37)*12*7.57%)*SUM(Fasering!$D$5:$D$9)</f>
        <v>1675.8937665992366</v>
      </c>
      <c r="AM37" s="9">
        <f>($AK$3+(N37+W37)*12*7.57%)*SUM(Fasering!$D$5:$D$10)</f>
        <v>2134.3973745193666</v>
      </c>
      <c r="AN37" s="86">
        <f>($AK$3+(O37+X37)*12*7.57%)*SUM(Fasering!$D$5:$D$11)</f>
        <v>2630.8874864458003</v>
      </c>
      <c r="AO37" s="5">
        <f>($AK$3+(I37+AA37)*12*7.57%)*SUM(Fasering!$D$5)</f>
        <v>0</v>
      </c>
      <c r="AP37" s="9">
        <f>($AK$3+(J37+AB37)*12*7.57%)*SUM(Fasering!$D$5:$D$6)</f>
        <v>519.12932000693422</v>
      </c>
      <c r="AQ37" s="9">
        <f>($AK$3+(K37+AC37)*12*7.57%)*SUM(Fasering!$D$5:$D$7)</f>
        <v>867.72242608460419</v>
      </c>
      <c r="AR37" s="9">
        <f>($AK$3+(L37+AD37)*12*7.57%)*SUM(Fasering!$D$5:$D$8)</f>
        <v>1253.3105749487047</v>
      </c>
      <c r="AS37" s="9">
        <f>($AK$3+(M37+AE37)*12*7.57%)*SUM(Fasering!$D$5:$D$9)</f>
        <v>1675.8937665992366</v>
      </c>
      <c r="AT37" s="9">
        <f>($AK$3+(N37+AF37)*12*7.57%)*SUM(Fasering!$D$5:$D$10)</f>
        <v>2134.3973745193666</v>
      </c>
      <c r="AU37" s="86">
        <f>($AK$3+(O37+AG37)*12*7.57%)*SUM(Fasering!$D$5:$D$11)</f>
        <v>2630.8874864458003</v>
      </c>
    </row>
    <row r="38" spans="1:47" x14ac:dyDescent="0.3">
      <c r="A38" s="35"/>
      <c r="B38" s="132"/>
      <c r="C38" s="133"/>
      <c r="D38" s="132"/>
      <c r="E38" s="133"/>
      <c r="F38" s="132"/>
      <c r="G38" s="133"/>
      <c r="H38" s="46"/>
      <c r="I38" s="46"/>
      <c r="J38" s="46"/>
      <c r="K38" s="46"/>
      <c r="L38" s="46"/>
      <c r="M38" s="46"/>
      <c r="N38" s="46"/>
      <c r="O38" s="52"/>
      <c r="P38" s="132"/>
      <c r="Q38" s="133"/>
      <c r="R38" s="46"/>
      <c r="S38" s="46"/>
      <c r="T38" s="46"/>
      <c r="U38" s="46"/>
      <c r="V38" s="46"/>
      <c r="W38" s="46"/>
      <c r="X38" s="52"/>
      <c r="Y38" s="132"/>
      <c r="Z38" s="133"/>
      <c r="AA38" s="46"/>
      <c r="AB38" s="46"/>
      <c r="AC38" s="46"/>
      <c r="AD38" s="46"/>
      <c r="AE38" s="46"/>
      <c r="AF38" s="46"/>
      <c r="AG38" s="52"/>
      <c r="AH38" s="87"/>
      <c r="AI38" s="88"/>
      <c r="AJ38" s="88"/>
      <c r="AK38" s="88"/>
      <c r="AL38" s="88"/>
      <c r="AM38" s="88"/>
      <c r="AN38" s="89"/>
      <c r="AO38" s="87"/>
      <c r="AP38" s="88"/>
      <c r="AQ38" s="88"/>
      <c r="AR38" s="88"/>
      <c r="AS38" s="88"/>
      <c r="AT38" s="88"/>
      <c r="AU38" s="89"/>
    </row>
  </sheetData>
  <mergeCells count="166">
    <mergeCell ref="AH6:AN6"/>
    <mergeCell ref="AO6:AU6"/>
    <mergeCell ref="B6:E6"/>
    <mergeCell ref="P6:Q6"/>
    <mergeCell ref="Y6:Z6"/>
    <mergeCell ref="B7:C7"/>
    <mergeCell ref="D7:E7"/>
    <mergeCell ref="F7:G7"/>
    <mergeCell ref="P7:Q7"/>
    <mergeCell ref="Y7:Z7"/>
    <mergeCell ref="F6:G6"/>
    <mergeCell ref="R6:X6"/>
    <mergeCell ref="AA6:AG6"/>
    <mergeCell ref="H6:O6"/>
    <mergeCell ref="B10:C10"/>
    <mergeCell ref="D10:E10"/>
    <mergeCell ref="F10:G10"/>
    <mergeCell ref="P10:Q10"/>
    <mergeCell ref="Y10:Z10"/>
    <mergeCell ref="B9:C9"/>
    <mergeCell ref="D9:E9"/>
    <mergeCell ref="B8:C8"/>
    <mergeCell ref="D8:E8"/>
    <mergeCell ref="P8:Q8"/>
    <mergeCell ref="Y8:Z8"/>
    <mergeCell ref="F8:G8"/>
    <mergeCell ref="B12:C12"/>
    <mergeCell ref="D12:E12"/>
    <mergeCell ref="F12:G12"/>
    <mergeCell ref="P12:Q12"/>
    <mergeCell ref="Y12:Z12"/>
    <mergeCell ref="B11:C11"/>
    <mergeCell ref="D11:E11"/>
    <mergeCell ref="F11:G11"/>
    <mergeCell ref="P11:Q11"/>
    <mergeCell ref="Y11:Z11"/>
    <mergeCell ref="B14:C14"/>
    <mergeCell ref="D14:E14"/>
    <mergeCell ref="F14:G14"/>
    <mergeCell ref="P14:Q14"/>
    <mergeCell ref="Y14:Z14"/>
    <mergeCell ref="B13:C13"/>
    <mergeCell ref="D13:E13"/>
    <mergeCell ref="F13:G13"/>
    <mergeCell ref="P13:Q13"/>
    <mergeCell ref="Y13:Z13"/>
    <mergeCell ref="B16:C16"/>
    <mergeCell ref="D16:E16"/>
    <mergeCell ref="F16:G16"/>
    <mergeCell ref="P16:Q16"/>
    <mergeCell ref="Y16:Z16"/>
    <mergeCell ref="B15:C15"/>
    <mergeCell ref="D15:E15"/>
    <mergeCell ref="F15:G15"/>
    <mergeCell ref="P15:Q15"/>
    <mergeCell ref="Y15:Z15"/>
    <mergeCell ref="B18:C18"/>
    <mergeCell ref="D18:E18"/>
    <mergeCell ref="F18:G18"/>
    <mergeCell ref="P18:Q18"/>
    <mergeCell ref="Y18:Z18"/>
    <mergeCell ref="B17:C17"/>
    <mergeCell ref="D17:E17"/>
    <mergeCell ref="F17:G17"/>
    <mergeCell ref="P17:Q17"/>
    <mergeCell ref="Y17:Z17"/>
    <mergeCell ref="B20:C20"/>
    <mergeCell ref="D20:E20"/>
    <mergeCell ref="F20:G20"/>
    <mergeCell ref="P20:Q20"/>
    <mergeCell ref="Y20:Z20"/>
    <mergeCell ref="B19:C19"/>
    <mergeCell ref="D19:E19"/>
    <mergeCell ref="F19:G19"/>
    <mergeCell ref="P19:Q19"/>
    <mergeCell ref="Y19:Z19"/>
    <mergeCell ref="B22:C22"/>
    <mergeCell ref="D22:E22"/>
    <mergeCell ref="F22:G22"/>
    <mergeCell ref="P22:Q22"/>
    <mergeCell ref="Y22:Z22"/>
    <mergeCell ref="B21:C21"/>
    <mergeCell ref="D21:E21"/>
    <mergeCell ref="F21:G21"/>
    <mergeCell ref="P21:Q21"/>
    <mergeCell ref="Y21:Z21"/>
    <mergeCell ref="B24:C24"/>
    <mergeCell ref="D24:E24"/>
    <mergeCell ref="F24:G24"/>
    <mergeCell ref="P24:Q24"/>
    <mergeCell ref="Y24:Z24"/>
    <mergeCell ref="B23:C23"/>
    <mergeCell ref="D23:E23"/>
    <mergeCell ref="F23:G23"/>
    <mergeCell ref="P23:Q23"/>
    <mergeCell ref="Y23:Z23"/>
    <mergeCell ref="B26:C26"/>
    <mergeCell ref="D26:E26"/>
    <mergeCell ref="F26:G26"/>
    <mergeCell ref="P26:Q26"/>
    <mergeCell ref="Y26:Z26"/>
    <mergeCell ref="B25:C25"/>
    <mergeCell ref="D25:E25"/>
    <mergeCell ref="F25:G25"/>
    <mergeCell ref="P25:Q25"/>
    <mergeCell ref="Y25:Z25"/>
    <mergeCell ref="B28:C28"/>
    <mergeCell ref="D28:E28"/>
    <mergeCell ref="F28:G28"/>
    <mergeCell ref="P28:Q28"/>
    <mergeCell ref="Y28:Z28"/>
    <mergeCell ref="B27:C27"/>
    <mergeCell ref="D27:E27"/>
    <mergeCell ref="F27:G27"/>
    <mergeCell ref="P27:Q27"/>
    <mergeCell ref="Y27:Z27"/>
    <mergeCell ref="B30:C30"/>
    <mergeCell ref="D30:E30"/>
    <mergeCell ref="F30:G30"/>
    <mergeCell ref="P30:Q30"/>
    <mergeCell ref="Y30:Z30"/>
    <mergeCell ref="B29:C29"/>
    <mergeCell ref="D29:E29"/>
    <mergeCell ref="F29:G29"/>
    <mergeCell ref="P29:Q29"/>
    <mergeCell ref="Y29:Z29"/>
    <mergeCell ref="B32:C32"/>
    <mergeCell ref="D32:E32"/>
    <mergeCell ref="F32:G32"/>
    <mergeCell ref="P32:Q32"/>
    <mergeCell ref="Y32:Z32"/>
    <mergeCell ref="B31:C31"/>
    <mergeCell ref="D31:E31"/>
    <mergeCell ref="F31:G31"/>
    <mergeCell ref="P31:Q31"/>
    <mergeCell ref="Y31:Z31"/>
    <mergeCell ref="B34:C34"/>
    <mergeCell ref="D34:E34"/>
    <mergeCell ref="F34:G34"/>
    <mergeCell ref="P34:Q34"/>
    <mergeCell ref="Y34:Z34"/>
    <mergeCell ref="B33:C33"/>
    <mergeCell ref="D33:E33"/>
    <mergeCell ref="F33:G33"/>
    <mergeCell ref="P33:Q33"/>
    <mergeCell ref="Y33:Z33"/>
    <mergeCell ref="B38:C38"/>
    <mergeCell ref="D38:E38"/>
    <mergeCell ref="F38:G38"/>
    <mergeCell ref="P38:Q38"/>
    <mergeCell ref="Y38:Z38"/>
    <mergeCell ref="B37:C37"/>
    <mergeCell ref="D37:E37"/>
    <mergeCell ref="F37:G37"/>
    <mergeCell ref="P37:Q37"/>
    <mergeCell ref="Y37:Z37"/>
    <mergeCell ref="B36:C36"/>
    <mergeCell ref="D36:E36"/>
    <mergeCell ref="F36:G36"/>
    <mergeCell ref="P36:Q36"/>
    <mergeCell ref="Y36:Z36"/>
    <mergeCell ref="B35:C35"/>
    <mergeCell ref="D35:E35"/>
    <mergeCell ref="F35:G35"/>
    <mergeCell ref="P35:Q35"/>
    <mergeCell ref="Y35:Z3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3" manualBreakCount="3">
    <brk id="15" max="1048575" man="1"/>
    <brk id="24" max="1048575" man="1"/>
    <brk id="33" max="1048575" man="1"/>
  </colBreaks>
  <ignoredErrors>
    <ignoredError sqref="I8:AU8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zoomScale="80" zoomScaleNormal="80" workbookViewId="0"/>
  </sheetViews>
  <sheetFormatPr defaultRowHeight="15" x14ac:dyDescent="0.3"/>
  <cols>
    <col min="1" max="1" width="3.2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375" style="23" customWidth="1"/>
    <col min="16" max="17" width="7.75" style="23" customWidth="1"/>
    <col min="18" max="24" width="11.375" style="23" customWidth="1"/>
    <col min="25" max="26" width="7.75" style="23" customWidth="1"/>
    <col min="27" max="33" width="11.375" style="23" customWidth="1"/>
    <col min="34" max="43" width="11.25" customWidth="1"/>
    <col min="44" max="45" width="11.25" style="23" customWidth="1"/>
    <col min="46" max="47" width="11.25" customWidth="1"/>
  </cols>
  <sheetData>
    <row r="1" spans="1:47" s="23" customFormat="1" ht="16.5" x14ac:dyDescent="0.3">
      <c r="A1" s="21" t="s">
        <v>50</v>
      </c>
      <c r="B1" s="21" t="s">
        <v>19</v>
      </c>
      <c r="C1" s="21" t="s">
        <v>51</v>
      </c>
      <c r="D1" s="21"/>
      <c r="E1" s="22"/>
      <c r="G1" s="56"/>
      <c r="H1" s="56"/>
      <c r="I1" s="56"/>
      <c r="L1" s="104">
        <f>D8</f>
        <v>43374</v>
      </c>
      <c r="O1" s="24" t="s">
        <v>52</v>
      </c>
    </row>
    <row r="2" spans="1:47" s="23" customFormat="1" ht="17.25" x14ac:dyDescent="0.35">
      <c r="A2" s="21"/>
      <c r="B2" s="21"/>
      <c r="C2" s="21"/>
      <c r="D2" s="21"/>
      <c r="E2"/>
      <c r="F2"/>
      <c r="G2"/>
      <c r="H2"/>
      <c r="I2"/>
      <c r="J2" s="58"/>
      <c r="V2" s="25"/>
      <c r="AH2" s="80" t="str">
        <f>'L4'!$AH$2</f>
        <v>Berekening eindejaarspremie 2018:</v>
      </c>
      <c r="AI2"/>
      <c r="AJ2"/>
      <c r="AK2"/>
      <c r="AL2"/>
    </row>
    <row r="3" spans="1:47" s="23" customFormat="1" ht="17.25" x14ac:dyDescent="0.35">
      <c r="A3" s="21"/>
      <c r="B3" s="21"/>
      <c r="C3" s="21"/>
      <c r="D3" s="21"/>
      <c r="E3"/>
      <c r="F3"/>
      <c r="G3"/>
      <c r="H3"/>
      <c r="I3"/>
      <c r="J3" s="58"/>
      <c r="N3" s="23" t="s">
        <v>21</v>
      </c>
      <c r="O3" s="71">
        <f>'L4'!O3</f>
        <v>1.3459000000000001</v>
      </c>
      <c r="V3" s="25"/>
      <c r="AH3" s="81" t="s">
        <v>94</v>
      </c>
      <c r="AI3"/>
      <c r="AK3" s="82">
        <f>'L4'!$AK$3</f>
        <v>135.36000000000001</v>
      </c>
      <c r="AL3"/>
    </row>
    <row r="4" spans="1:47" s="23" customFormat="1" ht="17.25" x14ac:dyDescent="0.35">
      <c r="A4" s="21"/>
      <c r="B4" s="21"/>
      <c r="C4" s="21"/>
      <c r="D4" s="21"/>
      <c r="E4"/>
      <c r="F4"/>
      <c r="G4"/>
      <c r="H4"/>
      <c r="I4"/>
      <c r="J4" s="58"/>
      <c r="V4" s="25"/>
      <c r="AH4" s="81" t="s">
        <v>49</v>
      </c>
      <c r="AI4"/>
      <c r="AJ4"/>
      <c r="AK4"/>
      <c r="AL4"/>
    </row>
    <row r="6" spans="1:47" x14ac:dyDescent="0.3">
      <c r="A6" s="28"/>
      <c r="B6" s="138" t="s">
        <v>22</v>
      </c>
      <c r="C6" s="153"/>
      <c r="D6" s="153"/>
      <c r="E6" s="139"/>
      <c r="F6" s="138" t="s">
        <v>23</v>
      </c>
      <c r="G6" s="139"/>
      <c r="H6" s="150" t="s">
        <v>38</v>
      </c>
      <c r="I6" s="151"/>
      <c r="J6" s="151"/>
      <c r="K6" s="151"/>
      <c r="L6" s="151"/>
      <c r="M6" s="151"/>
      <c r="N6" s="151"/>
      <c r="O6" s="152"/>
      <c r="P6" s="138" t="s">
        <v>24</v>
      </c>
      <c r="Q6" s="141"/>
      <c r="R6" s="150" t="s">
        <v>39</v>
      </c>
      <c r="S6" s="151"/>
      <c r="T6" s="151"/>
      <c r="U6" s="151"/>
      <c r="V6" s="151"/>
      <c r="W6" s="151"/>
      <c r="X6" s="152"/>
      <c r="Y6" s="138" t="s">
        <v>25</v>
      </c>
      <c r="Z6" s="139"/>
      <c r="AA6" s="150" t="s">
        <v>40</v>
      </c>
      <c r="AB6" s="151"/>
      <c r="AC6" s="151"/>
      <c r="AD6" s="151"/>
      <c r="AE6" s="151"/>
      <c r="AF6" s="151"/>
      <c r="AG6" s="152"/>
      <c r="AH6" s="150" t="s">
        <v>101</v>
      </c>
      <c r="AI6" s="151"/>
      <c r="AJ6" s="151"/>
      <c r="AK6" s="151"/>
      <c r="AL6" s="151"/>
      <c r="AM6" s="151"/>
      <c r="AN6" s="152"/>
      <c r="AO6" s="150" t="s">
        <v>102</v>
      </c>
      <c r="AP6" s="151"/>
      <c r="AQ6" s="151"/>
      <c r="AR6" s="151"/>
      <c r="AS6" s="151"/>
      <c r="AT6" s="151"/>
      <c r="AU6" s="152"/>
    </row>
    <row r="7" spans="1:47" x14ac:dyDescent="0.3">
      <c r="A7" s="32"/>
      <c r="B7" s="154">
        <v>1</v>
      </c>
      <c r="C7" s="155"/>
      <c r="D7" s="154"/>
      <c r="E7" s="155"/>
      <c r="F7" s="154"/>
      <c r="G7" s="155"/>
      <c r="H7" s="43" t="s">
        <v>107</v>
      </c>
      <c r="I7" s="43" t="s">
        <v>108</v>
      </c>
      <c r="J7" s="43" t="s">
        <v>32</v>
      </c>
      <c r="K7" s="43" t="s">
        <v>33</v>
      </c>
      <c r="L7" s="43" t="s">
        <v>34</v>
      </c>
      <c r="M7" s="43" t="s">
        <v>35</v>
      </c>
      <c r="N7" s="43" t="s">
        <v>36</v>
      </c>
      <c r="O7" s="79" t="s">
        <v>37</v>
      </c>
      <c r="P7" s="154"/>
      <c r="Q7" s="155"/>
      <c r="R7" s="43" t="s">
        <v>109</v>
      </c>
      <c r="S7" s="43" t="s">
        <v>32</v>
      </c>
      <c r="T7" s="43" t="s">
        <v>33</v>
      </c>
      <c r="U7" s="43" t="s">
        <v>34</v>
      </c>
      <c r="V7" s="43" t="s">
        <v>35</v>
      </c>
      <c r="W7" s="43" t="s">
        <v>36</v>
      </c>
      <c r="X7" s="79" t="s">
        <v>37</v>
      </c>
      <c r="Y7" s="156" t="s">
        <v>27</v>
      </c>
      <c r="Z7" s="155"/>
      <c r="AA7" s="43" t="s">
        <v>109</v>
      </c>
      <c r="AB7" s="43" t="s">
        <v>32</v>
      </c>
      <c r="AC7" s="43" t="s">
        <v>33</v>
      </c>
      <c r="AD7" s="43" t="s">
        <v>34</v>
      </c>
      <c r="AE7" s="43" t="s">
        <v>35</v>
      </c>
      <c r="AF7" s="43" t="s">
        <v>36</v>
      </c>
      <c r="AG7" s="79" t="s">
        <v>37</v>
      </c>
      <c r="AH7" s="43" t="s">
        <v>109</v>
      </c>
      <c r="AI7" s="43" t="s">
        <v>32</v>
      </c>
      <c r="AJ7" s="43" t="s">
        <v>33</v>
      </c>
      <c r="AK7" s="43" t="s">
        <v>34</v>
      </c>
      <c r="AL7" s="43" t="s">
        <v>35</v>
      </c>
      <c r="AM7" s="43" t="s">
        <v>36</v>
      </c>
      <c r="AN7" s="103" t="s">
        <v>37</v>
      </c>
      <c r="AO7" s="43" t="s">
        <v>109</v>
      </c>
      <c r="AP7" s="43" t="s">
        <v>32</v>
      </c>
      <c r="AQ7" s="43" t="s">
        <v>33</v>
      </c>
      <c r="AR7" s="43" t="s">
        <v>34</v>
      </c>
      <c r="AS7" s="43" t="s">
        <v>35</v>
      </c>
      <c r="AT7" s="43" t="s">
        <v>36</v>
      </c>
      <c r="AU7" s="103" t="s">
        <v>37</v>
      </c>
    </row>
    <row r="8" spans="1:47" x14ac:dyDescent="0.3">
      <c r="A8" s="32"/>
      <c r="B8" s="142" t="s">
        <v>30</v>
      </c>
      <c r="C8" s="143"/>
      <c r="D8" s="148">
        <f>'L4'!$D$8</f>
        <v>43374</v>
      </c>
      <c r="E8" s="147"/>
      <c r="F8" s="148">
        <f>D8</f>
        <v>43374</v>
      </c>
      <c r="G8" s="149"/>
      <c r="H8" s="113"/>
      <c r="I8" s="114" t="s">
        <v>103</v>
      </c>
      <c r="J8" s="114" t="s">
        <v>104</v>
      </c>
      <c r="K8" s="114" t="s">
        <v>105</v>
      </c>
      <c r="L8" s="47" t="s">
        <v>105</v>
      </c>
      <c r="M8" s="47" t="s">
        <v>105</v>
      </c>
      <c r="N8" s="47" t="s">
        <v>106</v>
      </c>
      <c r="O8" s="53" t="s">
        <v>105</v>
      </c>
      <c r="P8" s="146"/>
      <c r="Q8" s="147"/>
      <c r="R8" s="47" t="s">
        <v>103</v>
      </c>
      <c r="S8" s="47" t="s">
        <v>104</v>
      </c>
      <c r="T8" s="47" t="s">
        <v>105</v>
      </c>
      <c r="U8" s="47" t="s">
        <v>105</v>
      </c>
      <c r="V8" s="47" t="s">
        <v>105</v>
      </c>
      <c r="W8" s="47" t="s">
        <v>106</v>
      </c>
      <c r="X8" s="53" t="s">
        <v>105</v>
      </c>
      <c r="Y8" s="146"/>
      <c r="Z8" s="147"/>
      <c r="AA8" s="47" t="s">
        <v>103</v>
      </c>
      <c r="AB8" s="47" t="s">
        <v>104</v>
      </c>
      <c r="AC8" s="47" t="s">
        <v>105</v>
      </c>
      <c r="AD8" s="47" t="s">
        <v>105</v>
      </c>
      <c r="AE8" s="47" t="s">
        <v>105</v>
      </c>
      <c r="AF8" s="47" t="s">
        <v>106</v>
      </c>
      <c r="AG8" s="53" t="s">
        <v>105</v>
      </c>
      <c r="AH8" s="47" t="s">
        <v>103</v>
      </c>
      <c r="AI8" s="47" t="s">
        <v>104</v>
      </c>
      <c r="AJ8" s="47" t="s">
        <v>105</v>
      </c>
      <c r="AK8" s="47" t="s">
        <v>105</v>
      </c>
      <c r="AL8" s="47" t="s">
        <v>105</v>
      </c>
      <c r="AM8" s="47" t="s">
        <v>106</v>
      </c>
      <c r="AN8" s="53" t="s">
        <v>105</v>
      </c>
      <c r="AO8" s="47" t="s">
        <v>103</v>
      </c>
      <c r="AP8" s="47" t="s">
        <v>104</v>
      </c>
      <c r="AQ8" s="47" t="s">
        <v>105</v>
      </c>
      <c r="AR8" s="47" t="s">
        <v>105</v>
      </c>
      <c r="AS8" s="47" t="s">
        <v>105</v>
      </c>
      <c r="AT8" s="47" t="s">
        <v>106</v>
      </c>
      <c r="AU8" s="53" t="s">
        <v>105</v>
      </c>
    </row>
    <row r="9" spans="1:47" x14ac:dyDescent="0.3">
      <c r="A9" s="32"/>
      <c r="B9" s="138"/>
      <c r="C9" s="139"/>
      <c r="D9" s="140"/>
      <c r="E9" s="141"/>
      <c r="F9"/>
      <c r="G9"/>
      <c r="H9"/>
      <c r="I9"/>
      <c r="J9"/>
      <c r="K9"/>
      <c r="L9" s="65"/>
      <c r="M9" s="65"/>
      <c r="N9" s="65"/>
      <c r="O9" s="62"/>
      <c r="P9" s="61"/>
      <c r="Q9" s="62"/>
      <c r="R9" s="44"/>
      <c r="S9" s="44"/>
      <c r="T9" s="44"/>
      <c r="U9" s="44"/>
      <c r="V9" s="44"/>
      <c r="W9" s="44"/>
      <c r="X9" s="78"/>
      <c r="Y9" s="61"/>
      <c r="Z9" s="62"/>
      <c r="AA9" s="77"/>
      <c r="AB9" s="44"/>
      <c r="AC9" s="44"/>
      <c r="AD9" s="44"/>
      <c r="AE9" s="44"/>
      <c r="AF9" s="44"/>
      <c r="AG9" s="78"/>
      <c r="AH9" s="83"/>
      <c r="AI9" s="84"/>
      <c r="AJ9" s="84"/>
      <c r="AK9" s="84"/>
      <c r="AL9" s="84"/>
      <c r="AM9" s="84"/>
      <c r="AN9" s="85"/>
      <c r="AO9" s="83"/>
      <c r="AP9" s="84"/>
      <c r="AQ9" s="84"/>
      <c r="AR9" s="84"/>
      <c r="AS9" s="84"/>
      <c r="AT9" s="84"/>
      <c r="AU9" s="85"/>
    </row>
    <row r="10" spans="1:47" x14ac:dyDescent="0.3">
      <c r="A10" s="32">
        <v>0</v>
      </c>
      <c r="B10" s="129">
        <v>15682.44</v>
      </c>
      <c r="C10" s="130"/>
      <c r="D10" s="129">
        <f t="shared" ref="D10:D37" si="0">B10*$O$3</f>
        <v>21106.995996000001</v>
      </c>
      <c r="E10" s="131">
        <f t="shared" ref="E10:E37" si="1">D10/40.3399</f>
        <v>523.22876348230909</v>
      </c>
      <c r="F10" s="134">
        <f t="shared" ref="F10:F37" si="2">B10/12*$O$3</f>
        <v>1758.9163330000003</v>
      </c>
      <c r="G10" s="135"/>
      <c r="H10" s="63">
        <f>'L4'!$H$10</f>
        <v>1707.89</v>
      </c>
      <c r="I10" s="63">
        <f>GEW!$E$12</f>
        <v>1821.9627753333334</v>
      </c>
      <c r="J10" s="63">
        <f>GEW!$E$12</f>
        <v>1821.9627753333334</v>
      </c>
      <c r="K10" s="63">
        <f>GEW!$E$12</f>
        <v>1821.9627753333334</v>
      </c>
      <c r="L10" s="63">
        <f>GEW!$E$12</f>
        <v>1821.9627753333334</v>
      </c>
      <c r="M10" s="63">
        <f>GEW!$E$12</f>
        <v>1821.9627753333334</v>
      </c>
      <c r="N10" s="63">
        <f>GEW!$E$12</f>
        <v>1821.9627753333334</v>
      </c>
      <c r="O10" s="76">
        <f>GEW!$E$12</f>
        <v>1821.9627753333334</v>
      </c>
      <c r="P10" s="134">
        <f t="shared" ref="P10:P37" si="3">((B10&lt;19968.2)*913.03+(B10&gt;19968.2)*(B10&lt;20424.71)*(20424.71-B10+456.51)+(B10&gt;20424.71)*(B10&lt;22659.62)*456.51+(B10&gt;22659.62)*(B10&lt;23116.13)*(23116.13-B10))/12*$O$3</f>
        <v>102.40392308333332</v>
      </c>
      <c r="Q10" s="135">
        <f t="shared" ref="Q10:Q37" si="4">P10/40.3399</f>
        <v>2.538526944373519</v>
      </c>
      <c r="R10" s="45">
        <f>$P10*SUM(Fasering!$D$5)</f>
        <v>0</v>
      </c>
      <c r="S10" s="45">
        <f>$P10*SUM(Fasering!$D$5:$D$6)</f>
        <v>26.477936481812353</v>
      </c>
      <c r="T10" s="45">
        <f>$P10*SUM(Fasering!$D$5:$D$7)</f>
        <v>41.669964173967912</v>
      </c>
      <c r="U10" s="45">
        <f>$P10*SUM(Fasering!$D$5:$D$8)</f>
        <v>56.861991866123475</v>
      </c>
      <c r="V10" s="45">
        <f>$P10*SUM(Fasering!$D$5:$D$9)</f>
        <v>72.054019558279037</v>
      </c>
      <c r="W10" s="45">
        <f>$P10*SUM(Fasering!$D$5:$D$10)</f>
        <v>87.211895391177777</v>
      </c>
      <c r="X10" s="75">
        <f>$P10*SUM(Fasering!$D$5:$D$11)</f>
        <v>102.40392308333332</v>
      </c>
      <c r="Y10" s="134">
        <f t="shared" ref="Y10:Y37" si="5">((B10&lt;19968.2)*456.51+(B10&gt;19968.2)*(B10&lt;20196.46)*(20196.46-B10+228.26)+(B10&gt;20196.46)*(B10&lt;22659.62)*228.26+(B10&gt;22659.62)*(B10&lt;22887.88)*(22887.88-B10))/12*$O$3</f>
        <v>51.201400749999998</v>
      </c>
      <c r="Z10" s="135">
        <f t="shared" ref="Z10:Z37" si="6">Y10/40.3399</f>
        <v>1.2692495705244682</v>
      </c>
      <c r="AA10" s="74">
        <f>$Y10*SUM(Fasering!$D$5)</f>
        <v>0</v>
      </c>
      <c r="AB10" s="45">
        <f>$Y10*SUM(Fasering!$D$5:$D$6)</f>
        <v>13.238823240542105</v>
      </c>
      <c r="AC10" s="45">
        <f>$Y10*SUM(Fasering!$D$5:$D$7)</f>
        <v>20.834753890954396</v>
      </c>
      <c r="AD10" s="45">
        <f>$Y10*SUM(Fasering!$D$5:$D$8)</f>
        <v>28.430684541366688</v>
      </c>
      <c r="AE10" s="45">
        <f>$Y10*SUM(Fasering!$D$5:$D$9)</f>
        <v>36.02661519177898</v>
      </c>
      <c r="AF10" s="45">
        <f>$Y10*SUM(Fasering!$D$5:$D$10)</f>
        <v>43.605470099587713</v>
      </c>
      <c r="AG10" s="75">
        <f>$Y10*SUM(Fasering!$D$5:$D$11)</f>
        <v>51.201400749999998</v>
      </c>
      <c r="AH10" s="5">
        <f>($AK$3+(I10+R10)*12*7.57%)*SUM(Fasering!$D$5)</f>
        <v>0</v>
      </c>
      <c r="AI10" s="9">
        <f>($AK$3+(J10+S10)*12*7.57%)*SUM(Fasering!$D$5:$D$6)</f>
        <v>469.15956480984647</v>
      </c>
      <c r="AJ10" s="9">
        <f>($AK$3+(K10+T10)*12*7.57%)*SUM(Fasering!$D$5:$D$7)</f>
        <v>743.96102879895807</v>
      </c>
      <c r="AK10" s="9">
        <f>($AK$3+(L10+U10)*12*7.57%)*SUM(Fasering!$D$5:$D$8)</f>
        <v>1022.8571920783311</v>
      </c>
      <c r="AL10" s="9">
        <f>($AK$3+(M10+V10)*12*7.57%)*SUM(Fasering!$D$5:$D$9)</f>
        <v>1305.8480546479655</v>
      </c>
      <c r="AM10" s="9">
        <f>($AK$3+(N10+W10)*12*7.57%)*SUM(Fasering!$D$5:$D$10)</f>
        <v>1592.2836526243341</v>
      </c>
      <c r="AN10" s="86">
        <f>($AK$3+(O10+X10)*12*7.57%)*SUM(Fasering!$D$5:$D$11)</f>
        <v>1883.4547088417003</v>
      </c>
      <c r="AO10" s="5">
        <f>($AK$3+(I10+AA10)*12*7.57%)*SUM(Fasering!$D$5)</f>
        <v>0</v>
      </c>
      <c r="AP10" s="9">
        <f>($AK$3+(J10+AB10)*12*7.57%)*SUM(Fasering!$D$5:$D$6)</f>
        <v>466.0499717112836</v>
      </c>
      <c r="AQ10" s="9">
        <f>($AK$3+(K10+AC10)*12*7.57%)*SUM(Fasering!$D$5:$D$7)</f>
        <v>736.25941838781921</v>
      </c>
      <c r="AR10" s="9">
        <f>($AK$3+(L10+AD10)*12*7.57%)*SUM(Fasering!$D$5:$D$8)</f>
        <v>1008.5161922858014</v>
      </c>
      <c r="AS10" s="9">
        <f>($AK$3+(M10+AE10)*12*7.57%)*SUM(Fasering!$D$5:$D$9)</f>
        <v>1282.8202934052304</v>
      </c>
      <c r="AT10" s="9">
        <f>($AK$3+(N10+AF10)*12*7.57%)*SUM(Fasering!$D$5:$D$10)</f>
        <v>1558.5481844077653</v>
      </c>
      <c r="AU10" s="86">
        <f>($AK$3+(O10+AG10)*12*7.57%)*SUM(Fasering!$D$5:$D$11)</f>
        <v>1836.9423375541</v>
      </c>
    </row>
    <row r="11" spans="1:47" x14ac:dyDescent="0.3">
      <c r="A11" s="32">
        <f t="shared" ref="A11:A37" si="7">+A10+1</f>
        <v>1</v>
      </c>
      <c r="B11" s="129">
        <v>16325.8</v>
      </c>
      <c r="C11" s="130"/>
      <c r="D11" s="129">
        <f t="shared" si="0"/>
        <v>21972.894220000002</v>
      </c>
      <c r="E11" s="131">
        <f t="shared" si="1"/>
        <v>544.69381976653392</v>
      </c>
      <c r="F11" s="134">
        <f t="shared" si="2"/>
        <v>1831.0745183333336</v>
      </c>
      <c r="G11" s="135">
        <f t="shared" ref="G11:G37" si="8">F11/40.3399</f>
        <v>45.39115164721116</v>
      </c>
      <c r="H11" s="63">
        <f>'L4'!$H$10</f>
        <v>1707.89</v>
      </c>
      <c r="I11" s="63">
        <f>GEW!$E$12+($F11-GEW!$E$12)*SUM(Fasering!$D$5)</f>
        <v>1821.9627753333334</v>
      </c>
      <c r="J11" s="63">
        <f>GEW!$E$12+($F11-GEW!$E$12)*SUM(Fasering!$D$5:$D$6)</f>
        <v>1824.3187412487825</v>
      </c>
      <c r="K11" s="63">
        <f>GEW!$E$12+($F11-GEW!$E$12)*SUM(Fasering!$D$5:$D$7)</f>
        <v>1825.6705044216362</v>
      </c>
      <c r="L11" s="63">
        <f>GEW!$E$12+($F11-GEW!$E$12)*SUM(Fasering!$D$5:$D$8)</f>
        <v>1827.0222675944901</v>
      </c>
      <c r="M11" s="63">
        <f>GEW!$E$12+($F11-GEW!$E$12)*SUM(Fasering!$D$5:$D$9)</f>
        <v>1828.374030767344</v>
      </c>
      <c r="N11" s="63">
        <f>GEW!$E$12+($F11-GEW!$E$12)*SUM(Fasering!$D$5:$D$10)</f>
        <v>1829.7227551604797</v>
      </c>
      <c r="O11" s="76">
        <f>GEW!$E$12+($F11-GEW!$E$12)*SUM(Fasering!$D$5:$D$11)</f>
        <v>1831.0745183333336</v>
      </c>
      <c r="P11" s="134">
        <f t="shared" si="3"/>
        <v>102.40392308333332</v>
      </c>
      <c r="Q11" s="135">
        <f t="shared" si="4"/>
        <v>2.538526944373519</v>
      </c>
      <c r="R11" s="45">
        <f>$P11*SUM(Fasering!$D$5)</f>
        <v>0</v>
      </c>
      <c r="S11" s="45">
        <f>$P11*SUM(Fasering!$D$5:$D$6)</f>
        <v>26.477936481812353</v>
      </c>
      <c r="T11" s="45">
        <f>$P11*SUM(Fasering!$D$5:$D$7)</f>
        <v>41.669964173967912</v>
      </c>
      <c r="U11" s="45">
        <f>$P11*SUM(Fasering!$D$5:$D$8)</f>
        <v>56.861991866123475</v>
      </c>
      <c r="V11" s="45">
        <f>$P11*SUM(Fasering!$D$5:$D$9)</f>
        <v>72.054019558279037</v>
      </c>
      <c r="W11" s="45">
        <f>$P11*SUM(Fasering!$D$5:$D$10)</f>
        <v>87.211895391177777</v>
      </c>
      <c r="X11" s="75">
        <f>$P11*SUM(Fasering!$D$5:$D$11)</f>
        <v>102.40392308333332</v>
      </c>
      <c r="Y11" s="134">
        <f t="shared" si="5"/>
        <v>51.201400749999998</v>
      </c>
      <c r="Z11" s="135">
        <f t="shared" si="6"/>
        <v>1.2692495705244682</v>
      </c>
      <c r="AA11" s="74">
        <f>$Y11*SUM(Fasering!$D$5)</f>
        <v>0</v>
      </c>
      <c r="AB11" s="45">
        <f>$Y11*SUM(Fasering!$D$5:$D$6)</f>
        <v>13.238823240542105</v>
      </c>
      <c r="AC11" s="45">
        <f>$Y11*SUM(Fasering!$D$5:$D$7)</f>
        <v>20.834753890954396</v>
      </c>
      <c r="AD11" s="45">
        <f>$Y11*SUM(Fasering!$D$5:$D$8)</f>
        <v>28.430684541366688</v>
      </c>
      <c r="AE11" s="45">
        <f>$Y11*SUM(Fasering!$D$5:$D$9)</f>
        <v>36.02661519177898</v>
      </c>
      <c r="AF11" s="45">
        <f>$Y11*SUM(Fasering!$D$5:$D$10)</f>
        <v>43.605470099587713</v>
      </c>
      <c r="AG11" s="75">
        <f>$Y11*SUM(Fasering!$D$5:$D$11)</f>
        <v>51.201400749999998</v>
      </c>
      <c r="AH11" s="5">
        <f>($AK$3+(I11+R11)*12*7.57%)*SUM(Fasering!$D$5)</f>
        <v>0</v>
      </c>
      <c r="AI11" s="9">
        <f>($AK$3+(J11+S11)*12*7.57%)*SUM(Fasering!$D$5:$D$6)</f>
        <v>469.71293233663022</v>
      </c>
      <c r="AJ11" s="9">
        <f>($AK$3+(K11+T11)*12*7.57%)*SUM(Fasering!$D$5:$D$7)</f>
        <v>745.33156859962605</v>
      </c>
      <c r="AK11" s="9">
        <f>($AK$3+(L11+U11)*12*7.57%)*SUM(Fasering!$D$5:$D$8)</f>
        <v>1025.4092441749426</v>
      </c>
      <c r="AL11" s="9">
        <f>($AK$3+(M11+V11)*12*7.57%)*SUM(Fasering!$D$5:$D$9)</f>
        <v>1309.9459590625804</v>
      </c>
      <c r="AM11" s="9">
        <f>($AK$3+(N11+W11)*12*7.57%)*SUM(Fasering!$D$5:$D$10)</f>
        <v>1598.2870466441227</v>
      </c>
      <c r="AN11" s="86">
        <f>($AK$3+(O11+X11)*12*7.57%)*SUM(Fasering!$D$5:$D$11)</f>
        <v>1891.7318161829003</v>
      </c>
      <c r="AO11" s="5">
        <f>($AK$3+(I11+AA11)*12*7.57%)*SUM(Fasering!$D$5)</f>
        <v>0</v>
      </c>
      <c r="AP11" s="9">
        <f>($AK$3+(J11+AB11)*12*7.57%)*SUM(Fasering!$D$5:$D$6)</f>
        <v>466.60333923806724</v>
      </c>
      <c r="AQ11" s="9">
        <f>($AK$3+(K11+AC11)*12*7.57%)*SUM(Fasering!$D$5:$D$7)</f>
        <v>737.62995818848708</v>
      </c>
      <c r="AR11" s="9">
        <f>($AK$3+(L11+AD11)*12*7.57%)*SUM(Fasering!$D$5:$D$8)</f>
        <v>1011.0682443824132</v>
      </c>
      <c r="AS11" s="9">
        <f>($AK$3+(M11+AE11)*12*7.57%)*SUM(Fasering!$D$5:$D$9)</f>
        <v>1286.9181978198449</v>
      </c>
      <c r="AT11" s="9">
        <f>($AK$3+(N11+AF11)*12*7.57%)*SUM(Fasering!$D$5:$D$10)</f>
        <v>1564.5515784275547</v>
      </c>
      <c r="AU11" s="86">
        <f>($AK$3+(O11+AG11)*12*7.57%)*SUM(Fasering!$D$5:$D$11)</f>
        <v>1845.2194448953005</v>
      </c>
    </row>
    <row r="12" spans="1:47" x14ac:dyDescent="0.3">
      <c r="A12" s="32">
        <f t="shared" si="7"/>
        <v>2</v>
      </c>
      <c r="B12" s="129">
        <v>16969.169999999998</v>
      </c>
      <c r="C12" s="130"/>
      <c r="D12" s="129">
        <f t="shared" si="0"/>
        <v>22838.805903</v>
      </c>
      <c r="E12" s="131">
        <f t="shared" si="1"/>
        <v>566.15920969065371</v>
      </c>
      <c r="F12" s="134">
        <f t="shared" si="2"/>
        <v>1903.2338252499999</v>
      </c>
      <c r="G12" s="135">
        <f t="shared" si="8"/>
        <v>47.179934140887802</v>
      </c>
      <c r="H12" s="63">
        <f>'L4'!$H$10</f>
        <v>1707.89</v>
      </c>
      <c r="I12" s="63">
        <f>GEW!$E$12+($F12-GEW!$E$12)*SUM(Fasering!$D$5)</f>
        <v>1821.9627753333334</v>
      </c>
      <c r="J12" s="63">
        <f>GEW!$E$12+($F12-GEW!$E$12)*SUM(Fasering!$D$5:$D$6)</f>
        <v>1842.9765180954398</v>
      </c>
      <c r="K12" s="63">
        <f>GEW!$E$12+($F12-GEW!$E$12)*SUM(Fasering!$D$5:$D$7)</f>
        <v>1855.0334003293344</v>
      </c>
      <c r="L12" s="63">
        <f>GEW!$E$12+($F12-GEW!$E$12)*SUM(Fasering!$D$5:$D$8)</f>
        <v>1867.090282563229</v>
      </c>
      <c r="M12" s="63">
        <f>GEW!$E$12+($F12-GEW!$E$12)*SUM(Fasering!$D$5:$D$9)</f>
        <v>1879.1471647971237</v>
      </c>
      <c r="N12" s="63">
        <f>GEW!$E$12+($F12-GEW!$E$12)*SUM(Fasering!$D$5:$D$10)</f>
        <v>1891.1769430161053</v>
      </c>
      <c r="O12" s="76">
        <f>GEW!$E$12+($F12-GEW!$E$12)*SUM(Fasering!$D$5:$D$11)</f>
        <v>1903.2338252499999</v>
      </c>
      <c r="P12" s="134">
        <f t="shared" si="3"/>
        <v>102.40392308333332</v>
      </c>
      <c r="Q12" s="135">
        <f t="shared" si="4"/>
        <v>2.538526944373519</v>
      </c>
      <c r="R12" s="45">
        <f>$P12*SUM(Fasering!$D$5)</f>
        <v>0</v>
      </c>
      <c r="S12" s="45">
        <f>$P12*SUM(Fasering!$D$5:$D$6)</f>
        <v>26.477936481812353</v>
      </c>
      <c r="T12" s="45">
        <f>$P12*SUM(Fasering!$D$5:$D$7)</f>
        <v>41.669964173967912</v>
      </c>
      <c r="U12" s="45">
        <f>$P12*SUM(Fasering!$D$5:$D$8)</f>
        <v>56.861991866123475</v>
      </c>
      <c r="V12" s="45">
        <f>$P12*SUM(Fasering!$D$5:$D$9)</f>
        <v>72.054019558279037</v>
      </c>
      <c r="W12" s="45">
        <f>$P12*SUM(Fasering!$D$5:$D$10)</f>
        <v>87.211895391177777</v>
      </c>
      <c r="X12" s="75">
        <f>$P12*SUM(Fasering!$D$5:$D$11)</f>
        <v>102.40392308333332</v>
      </c>
      <c r="Y12" s="134">
        <f t="shared" si="5"/>
        <v>51.201400749999998</v>
      </c>
      <c r="Z12" s="135">
        <f t="shared" si="6"/>
        <v>1.2692495705244682</v>
      </c>
      <c r="AA12" s="74">
        <f>$Y12*SUM(Fasering!$D$5)</f>
        <v>0</v>
      </c>
      <c r="AB12" s="45">
        <f>$Y12*SUM(Fasering!$D$5:$D$6)</f>
        <v>13.238823240542105</v>
      </c>
      <c r="AC12" s="45">
        <f>$Y12*SUM(Fasering!$D$5:$D$7)</f>
        <v>20.834753890954396</v>
      </c>
      <c r="AD12" s="45">
        <f>$Y12*SUM(Fasering!$D$5:$D$8)</f>
        <v>28.430684541366688</v>
      </c>
      <c r="AE12" s="45">
        <f>$Y12*SUM(Fasering!$D$5:$D$9)</f>
        <v>36.02661519177898</v>
      </c>
      <c r="AF12" s="45">
        <f>$Y12*SUM(Fasering!$D$5:$D$10)</f>
        <v>43.605470099587713</v>
      </c>
      <c r="AG12" s="75">
        <f>$Y12*SUM(Fasering!$D$5:$D$11)</f>
        <v>51.201400749999998</v>
      </c>
      <c r="AH12" s="5">
        <f>($AK$3+(I12+R12)*12*7.57%)*SUM(Fasering!$D$5)</f>
        <v>0</v>
      </c>
      <c r="AI12" s="9">
        <f>($AK$3+(J12+S12)*12*7.57%)*SUM(Fasering!$D$5:$D$6)</f>
        <v>474.0952571237641</v>
      </c>
      <c r="AJ12" s="9">
        <f>($AK$3+(K12+T12)*12*7.57%)*SUM(Fasering!$D$5:$D$7)</f>
        <v>756.18538681178393</v>
      </c>
      <c r="AK12" s="9">
        <f>($AK$3+(L12+U12)*12*7.57%)*SUM(Fasering!$D$5:$D$8)</f>
        <v>1045.6199009622023</v>
      </c>
      <c r="AL12" s="9">
        <f>($AK$3+(M12+V12)*12*7.57%)*SUM(Fasering!$D$5:$D$9)</f>
        <v>1342.3987995750192</v>
      </c>
      <c r="AM12" s="9">
        <f>($AK$3+(N12+W12)*12*7.57%)*SUM(Fasering!$D$5:$D$10)</f>
        <v>1645.8301733121623</v>
      </c>
      <c r="AN12" s="86">
        <f>($AK$3+(O12+X12)*12*7.57%)*SUM(Fasering!$D$5:$D$11)</f>
        <v>1957.281330586</v>
      </c>
      <c r="AO12" s="5">
        <f>($AK$3+(I12+AA12)*12*7.57%)*SUM(Fasering!$D$5)</f>
        <v>0</v>
      </c>
      <c r="AP12" s="9">
        <f>($AK$3+(J12+AB12)*12*7.57%)*SUM(Fasering!$D$5:$D$6)</f>
        <v>470.98566402520123</v>
      </c>
      <c r="AQ12" s="9">
        <f>($AK$3+(K12+AC12)*12*7.57%)*SUM(Fasering!$D$5:$D$7)</f>
        <v>748.48377640064518</v>
      </c>
      <c r="AR12" s="9">
        <f>($AK$3+(L12+AD12)*12*7.57%)*SUM(Fasering!$D$5:$D$8)</f>
        <v>1031.2789011696725</v>
      </c>
      <c r="AS12" s="9">
        <f>($AK$3+(M12+AE12)*12*7.57%)*SUM(Fasering!$D$5:$D$9)</f>
        <v>1319.3710383322837</v>
      </c>
      <c r="AT12" s="9">
        <f>($AK$3+(N12+AF12)*12*7.57%)*SUM(Fasering!$D$5:$D$10)</f>
        <v>1612.0947050955945</v>
      </c>
      <c r="AU12" s="86">
        <f>($AK$3+(O12+AG12)*12*7.57%)*SUM(Fasering!$D$5:$D$11)</f>
        <v>1910.7689592984002</v>
      </c>
    </row>
    <row r="13" spans="1:47" x14ac:dyDescent="0.3">
      <c r="A13" s="32">
        <f t="shared" si="7"/>
        <v>3</v>
      </c>
      <c r="B13" s="129">
        <v>17612.560000000001</v>
      </c>
      <c r="C13" s="130"/>
      <c r="D13" s="129">
        <f t="shared" si="0"/>
        <v>23704.744504000002</v>
      </c>
      <c r="E13" s="131">
        <f t="shared" si="1"/>
        <v>587.62526689456354</v>
      </c>
      <c r="F13" s="134">
        <f t="shared" si="2"/>
        <v>1975.3953753333335</v>
      </c>
      <c r="G13" s="135">
        <f t="shared" si="8"/>
        <v>48.968772241213628</v>
      </c>
      <c r="H13" s="63">
        <f>'L4'!$H$10</f>
        <v>1707.89</v>
      </c>
      <c r="I13" s="63">
        <f>GEW!$E$12+($F13-GEW!$E$12)*SUM(Fasering!$D$5)</f>
        <v>1821.9627753333334</v>
      </c>
      <c r="J13" s="63">
        <f>GEW!$E$12+($F13-GEW!$E$12)*SUM(Fasering!$D$5:$D$6)</f>
        <v>1861.6348749435535</v>
      </c>
      <c r="K13" s="63">
        <f>GEW!$E$12+($F13-GEW!$E$12)*SUM(Fasering!$D$5:$D$7)</f>
        <v>1884.397209021151</v>
      </c>
      <c r="L13" s="63">
        <f>GEW!$E$12+($F13-GEW!$E$12)*SUM(Fasering!$D$5:$D$8)</f>
        <v>1907.1595430987486</v>
      </c>
      <c r="M13" s="63">
        <f>GEW!$E$12+($F13-GEW!$E$12)*SUM(Fasering!$D$5:$D$9)</f>
        <v>1929.921877176346</v>
      </c>
      <c r="N13" s="63">
        <f>GEW!$E$12+($F13-GEW!$E$12)*SUM(Fasering!$D$5:$D$10)</f>
        <v>1952.6330412557361</v>
      </c>
      <c r="O13" s="76">
        <f>GEW!$E$12+($F13-GEW!$E$12)*SUM(Fasering!$D$5:$D$11)</f>
        <v>1975.3953753333335</v>
      </c>
      <c r="P13" s="134">
        <f t="shared" si="3"/>
        <v>102.40392308333332</v>
      </c>
      <c r="Q13" s="135">
        <f t="shared" si="4"/>
        <v>2.538526944373519</v>
      </c>
      <c r="R13" s="45">
        <f>$P13*SUM(Fasering!$D$5)</f>
        <v>0</v>
      </c>
      <c r="S13" s="45">
        <f>$P13*SUM(Fasering!$D$5:$D$6)</f>
        <v>26.477936481812353</v>
      </c>
      <c r="T13" s="45">
        <f>$P13*SUM(Fasering!$D$5:$D$7)</f>
        <v>41.669964173967912</v>
      </c>
      <c r="U13" s="45">
        <f>$P13*SUM(Fasering!$D$5:$D$8)</f>
        <v>56.861991866123475</v>
      </c>
      <c r="V13" s="45">
        <f>$P13*SUM(Fasering!$D$5:$D$9)</f>
        <v>72.054019558279037</v>
      </c>
      <c r="W13" s="45">
        <f>$P13*SUM(Fasering!$D$5:$D$10)</f>
        <v>87.211895391177777</v>
      </c>
      <c r="X13" s="75">
        <f>$P13*SUM(Fasering!$D$5:$D$11)</f>
        <v>102.40392308333332</v>
      </c>
      <c r="Y13" s="134">
        <f t="shared" si="5"/>
        <v>51.201400749999998</v>
      </c>
      <c r="Z13" s="135">
        <f t="shared" si="6"/>
        <v>1.2692495705244682</v>
      </c>
      <c r="AA13" s="74">
        <f>$Y13*SUM(Fasering!$D$5)</f>
        <v>0</v>
      </c>
      <c r="AB13" s="45">
        <f>$Y13*SUM(Fasering!$D$5:$D$6)</f>
        <v>13.238823240542105</v>
      </c>
      <c r="AC13" s="45">
        <f>$Y13*SUM(Fasering!$D$5:$D$7)</f>
        <v>20.834753890954396</v>
      </c>
      <c r="AD13" s="45">
        <f>$Y13*SUM(Fasering!$D$5:$D$8)</f>
        <v>28.430684541366688</v>
      </c>
      <c r="AE13" s="45">
        <f>$Y13*SUM(Fasering!$D$5:$D$9)</f>
        <v>36.02661519177898</v>
      </c>
      <c r="AF13" s="45">
        <f>$Y13*SUM(Fasering!$D$5:$D$10)</f>
        <v>43.605470099587713</v>
      </c>
      <c r="AG13" s="75">
        <f>$Y13*SUM(Fasering!$D$5:$D$11)</f>
        <v>51.201400749999998</v>
      </c>
      <c r="AH13" s="5">
        <f>($AK$3+(I13+R13)*12*7.57%)*SUM(Fasering!$D$5)</f>
        <v>0</v>
      </c>
      <c r="AI13" s="9">
        <f>($AK$3+(J13+S13)*12*7.57%)*SUM(Fasering!$D$5:$D$6)</f>
        <v>478.47771814121</v>
      </c>
      <c r="AJ13" s="9">
        <f>($AK$3+(K13+T13)*12*7.57%)*SUM(Fasering!$D$5:$D$7)</f>
        <v>767.03954242911209</v>
      </c>
      <c r="AK13" s="9">
        <f>($AK$3+(L13+U13)*12*7.57%)*SUM(Fasering!$D$5:$D$8)</f>
        <v>1065.8311860242275</v>
      </c>
      <c r="AL13" s="9">
        <f>($AK$3+(M13+V13)*12*7.57%)*SUM(Fasering!$D$5:$D$9)</f>
        <v>1374.8526489265562</v>
      </c>
      <c r="AM13" s="9">
        <f>($AK$3+(N13+W13)*12*7.57%)*SUM(Fasering!$D$5:$D$10)</f>
        <v>1693.3747779206305</v>
      </c>
      <c r="AN13" s="86">
        <f>($AK$3+(O13+X13)*12*7.57%)*SUM(Fasering!$D$5:$D$11)</f>
        <v>2022.8328826817001</v>
      </c>
      <c r="AO13" s="5">
        <f>($AK$3+(I13+AA13)*12*7.57%)*SUM(Fasering!$D$5)</f>
        <v>0</v>
      </c>
      <c r="AP13" s="9">
        <f>($AK$3+(J13+AB13)*12*7.57%)*SUM(Fasering!$D$5:$D$6)</f>
        <v>475.36812504264714</v>
      </c>
      <c r="AQ13" s="9">
        <f>($AK$3+(K13+AC13)*12*7.57%)*SUM(Fasering!$D$5:$D$7)</f>
        <v>759.33793201797323</v>
      </c>
      <c r="AR13" s="9">
        <f>($AK$3+(L13+AD13)*12*7.57%)*SUM(Fasering!$D$5:$D$8)</f>
        <v>1051.4901862316979</v>
      </c>
      <c r="AS13" s="9">
        <f>($AK$3+(M13+AE13)*12*7.57%)*SUM(Fasering!$D$5:$D$9)</f>
        <v>1351.8248876838206</v>
      </c>
      <c r="AT13" s="9">
        <f>($AK$3+(N13+AF13)*12*7.57%)*SUM(Fasering!$D$5:$D$10)</f>
        <v>1659.6393097040627</v>
      </c>
      <c r="AU13" s="86">
        <f>($AK$3+(O13+AG13)*12*7.57%)*SUM(Fasering!$D$5:$D$11)</f>
        <v>1976.3205113941003</v>
      </c>
    </row>
    <row r="14" spans="1:47" x14ac:dyDescent="0.3">
      <c r="A14" s="32">
        <f t="shared" si="7"/>
        <v>4</v>
      </c>
      <c r="B14" s="129">
        <v>18255.93</v>
      </c>
      <c r="C14" s="130"/>
      <c r="D14" s="129">
        <f t="shared" si="0"/>
        <v>24570.656187000001</v>
      </c>
      <c r="E14" s="131">
        <f t="shared" si="1"/>
        <v>609.09065681868321</v>
      </c>
      <c r="F14" s="134">
        <f t="shared" si="2"/>
        <v>2047.5546822500003</v>
      </c>
      <c r="G14" s="135">
        <f t="shared" si="8"/>
        <v>50.757554734890277</v>
      </c>
      <c r="H14" s="63">
        <f>'L4'!$H$10</f>
        <v>1707.89</v>
      </c>
      <c r="I14" s="63">
        <f>GEW!$E$12+($F14-GEW!$E$12)*SUM(Fasering!$D$5)</f>
        <v>1821.9627753333334</v>
      </c>
      <c r="J14" s="63">
        <f>GEW!$E$12+($F14-GEW!$E$12)*SUM(Fasering!$D$5:$D$6)</f>
        <v>1880.292651790211</v>
      </c>
      <c r="K14" s="63">
        <f>GEW!$E$12+($F14-GEW!$E$12)*SUM(Fasering!$D$5:$D$7)</f>
        <v>1913.7601049288494</v>
      </c>
      <c r="L14" s="63">
        <f>GEW!$E$12+($F14-GEW!$E$12)*SUM(Fasering!$D$5:$D$8)</f>
        <v>1947.2275580674877</v>
      </c>
      <c r="M14" s="63">
        <f>GEW!$E$12+($F14-GEW!$E$12)*SUM(Fasering!$D$5:$D$9)</f>
        <v>1980.6950112061261</v>
      </c>
      <c r="N14" s="63">
        <f>GEW!$E$12+($F14-GEW!$E$12)*SUM(Fasering!$D$5:$D$10)</f>
        <v>2014.0872291113619</v>
      </c>
      <c r="O14" s="76">
        <f>GEW!$E$12+($F14-GEW!$E$12)*SUM(Fasering!$D$5:$D$11)</f>
        <v>2047.5546822500003</v>
      </c>
      <c r="P14" s="134">
        <f t="shared" si="3"/>
        <v>102.40392308333332</v>
      </c>
      <c r="Q14" s="135">
        <f t="shared" si="4"/>
        <v>2.538526944373519</v>
      </c>
      <c r="R14" s="45">
        <f>$P14*SUM(Fasering!$D$5)</f>
        <v>0</v>
      </c>
      <c r="S14" s="45">
        <f>$P14*SUM(Fasering!$D$5:$D$6)</f>
        <v>26.477936481812353</v>
      </c>
      <c r="T14" s="45">
        <f>$P14*SUM(Fasering!$D$5:$D$7)</f>
        <v>41.669964173967912</v>
      </c>
      <c r="U14" s="45">
        <f>$P14*SUM(Fasering!$D$5:$D$8)</f>
        <v>56.861991866123475</v>
      </c>
      <c r="V14" s="45">
        <f>$P14*SUM(Fasering!$D$5:$D$9)</f>
        <v>72.054019558279037</v>
      </c>
      <c r="W14" s="45">
        <f>$P14*SUM(Fasering!$D$5:$D$10)</f>
        <v>87.211895391177777</v>
      </c>
      <c r="X14" s="75">
        <f>$P14*SUM(Fasering!$D$5:$D$11)</f>
        <v>102.40392308333332</v>
      </c>
      <c r="Y14" s="134">
        <f t="shared" si="5"/>
        <v>51.201400749999998</v>
      </c>
      <c r="Z14" s="135">
        <f t="shared" si="6"/>
        <v>1.2692495705244682</v>
      </c>
      <c r="AA14" s="74">
        <f>$Y14*SUM(Fasering!$D$5)</f>
        <v>0</v>
      </c>
      <c r="AB14" s="45">
        <f>$Y14*SUM(Fasering!$D$5:$D$6)</f>
        <v>13.238823240542105</v>
      </c>
      <c r="AC14" s="45">
        <f>$Y14*SUM(Fasering!$D$5:$D$7)</f>
        <v>20.834753890954396</v>
      </c>
      <c r="AD14" s="45">
        <f>$Y14*SUM(Fasering!$D$5:$D$8)</f>
        <v>28.430684541366688</v>
      </c>
      <c r="AE14" s="45">
        <f>$Y14*SUM(Fasering!$D$5:$D$9)</f>
        <v>36.02661519177898</v>
      </c>
      <c r="AF14" s="45">
        <f>$Y14*SUM(Fasering!$D$5:$D$10)</f>
        <v>43.605470099587713</v>
      </c>
      <c r="AG14" s="75">
        <f>$Y14*SUM(Fasering!$D$5:$D$11)</f>
        <v>51.201400749999998</v>
      </c>
      <c r="AH14" s="5">
        <f>($AK$3+(I14+R14)*12*7.57%)*SUM(Fasering!$D$5)</f>
        <v>0</v>
      </c>
      <c r="AI14" s="9">
        <f>($AK$3+(J14+S14)*12*7.57%)*SUM(Fasering!$D$5:$D$6)</f>
        <v>482.860042928344</v>
      </c>
      <c r="AJ14" s="9">
        <f>($AK$3+(K14+T14)*12*7.57%)*SUM(Fasering!$D$5:$D$7)</f>
        <v>777.89336064126996</v>
      </c>
      <c r="AK14" s="9">
        <f>($AK$3+(L14+U14)*12*7.57%)*SUM(Fasering!$D$5:$D$8)</f>
        <v>1086.0418428114872</v>
      </c>
      <c r="AL14" s="9">
        <f>($AK$3+(M14+V14)*12*7.57%)*SUM(Fasering!$D$5:$D$9)</f>
        <v>1407.3054894389952</v>
      </c>
      <c r="AM14" s="9">
        <f>($AK$3+(N14+W14)*12*7.57%)*SUM(Fasering!$D$5:$D$10)</f>
        <v>1740.9179045886708</v>
      </c>
      <c r="AN14" s="86">
        <f>($AK$3+(O14+X14)*12*7.57%)*SUM(Fasering!$D$5:$D$11)</f>
        <v>2088.3823970848007</v>
      </c>
      <c r="AO14" s="5">
        <f>($AK$3+(I14+AA14)*12*7.57%)*SUM(Fasering!$D$5)</f>
        <v>0</v>
      </c>
      <c r="AP14" s="9">
        <f>($AK$3+(J14+AB14)*12*7.57%)*SUM(Fasering!$D$5:$D$6)</f>
        <v>479.75044982978113</v>
      </c>
      <c r="AQ14" s="9">
        <f>($AK$3+(K14+AC14)*12*7.57%)*SUM(Fasering!$D$5:$D$7)</f>
        <v>770.19175023013133</v>
      </c>
      <c r="AR14" s="9">
        <f>($AK$3+(L14+AD14)*12*7.57%)*SUM(Fasering!$D$5:$D$8)</f>
        <v>1071.7008430189576</v>
      </c>
      <c r="AS14" s="9">
        <f>($AK$3+(M14+AE14)*12*7.57%)*SUM(Fasering!$D$5:$D$9)</f>
        <v>1384.2777281962597</v>
      </c>
      <c r="AT14" s="9">
        <f>($AK$3+(N14+AF14)*12*7.57%)*SUM(Fasering!$D$5:$D$10)</f>
        <v>1707.1824363721025</v>
      </c>
      <c r="AU14" s="86">
        <f>($AK$3+(O14+AG14)*12*7.57%)*SUM(Fasering!$D$5:$D$11)</f>
        <v>2041.8700257972005</v>
      </c>
    </row>
    <row r="15" spans="1:47" x14ac:dyDescent="0.3">
      <c r="A15" s="32">
        <f t="shared" si="7"/>
        <v>5</v>
      </c>
      <c r="B15" s="129">
        <v>18255.93</v>
      </c>
      <c r="C15" s="130"/>
      <c r="D15" s="129">
        <f t="shared" si="0"/>
        <v>24570.656187000001</v>
      </c>
      <c r="E15" s="131">
        <f t="shared" si="1"/>
        <v>609.09065681868321</v>
      </c>
      <c r="F15" s="134">
        <f t="shared" si="2"/>
        <v>2047.5546822500003</v>
      </c>
      <c r="G15" s="135">
        <f t="shared" si="8"/>
        <v>50.757554734890277</v>
      </c>
      <c r="H15" s="63">
        <f>'L4'!$H$10</f>
        <v>1707.89</v>
      </c>
      <c r="I15" s="63">
        <f>GEW!$E$12+($F15-GEW!$E$12)*SUM(Fasering!$D$5)</f>
        <v>1821.9627753333334</v>
      </c>
      <c r="J15" s="63">
        <f>GEW!$E$12+($F15-GEW!$E$12)*SUM(Fasering!$D$5:$D$6)</f>
        <v>1880.292651790211</v>
      </c>
      <c r="K15" s="63">
        <f>GEW!$E$12+($F15-GEW!$E$12)*SUM(Fasering!$D$5:$D$7)</f>
        <v>1913.7601049288494</v>
      </c>
      <c r="L15" s="63">
        <f>GEW!$E$12+($F15-GEW!$E$12)*SUM(Fasering!$D$5:$D$8)</f>
        <v>1947.2275580674877</v>
      </c>
      <c r="M15" s="63">
        <f>GEW!$E$12+($F15-GEW!$E$12)*SUM(Fasering!$D$5:$D$9)</f>
        <v>1980.6950112061261</v>
      </c>
      <c r="N15" s="63">
        <f>GEW!$E$12+($F15-GEW!$E$12)*SUM(Fasering!$D$5:$D$10)</f>
        <v>2014.0872291113619</v>
      </c>
      <c r="O15" s="76">
        <f>GEW!$E$12+($F15-GEW!$E$12)*SUM(Fasering!$D$5:$D$11)</f>
        <v>2047.5546822500003</v>
      </c>
      <c r="P15" s="134">
        <f t="shared" si="3"/>
        <v>102.40392308333332</v>
      </c>
      <c r="Q15" s="135">
        <f t="shared" si="4"/>
        <v>2.538526944373519</v>
      </c>
      <c r="R15" s="45">
        <f>$P15*SUM(Fasering!$D$5)</f>
        <v>0</v>
      </c>
      <c r="S15" s="45">
        <f>$P15*SUM(Fasering!$D$5:$D$6)</f>
        <v>26.477936481812353</v>
      </c>
      <c r="T15" s="45">
        <f>$P15*SUM(Fasering!$D$5:$D$7)</f>
        <v>41.669964173967912</v>
      </c>
      <c r="U15" s="45">
        <f>$P15*SUM(Fasering!$D$5:$D$8)</f>
        <v>56.861991866123475</v>
      </c>
      <c r="V15" s="45">
        <f>$P15*SUM(Fasering!$D$5:$D$9)</f>
        <v>72.054019558279037</v>
      </c>
      <c r="W15" s="45">
        <f>$P15*SUM(Fasering!$D$5:$D$10)</f>
        <v>87.211895391177777</v>
      </c>
      <c r="X15" s="75">
        <f>$P15*SUM(Fasering!$D$5:$D$11)</f>
        <v>102.40392308333332</v>
      </c>
      <c r="Y15" s="134">
        <f t="shared" si="5"/>
        <v>51.201400749999998</v>
      </c>
      <c r="Z15" s="135">
        <f t="shared" si="6"/>
        <v>1.2692495705244682</v>
      </c>
      <c r="AA15" s="74">
        <f>$Y15*SUM(Fasering!$D$5)</f>
        <v>0</v>
      </c>
      <c r="AB15" s="45">
        <f>$Y15*SUM(Fasering!$D$5:$D$6)</f>
        <v>13.238823240542105</v>
      </c>
      <c r="AC15" s="45">
        <f>$Y15*SUM(Fasering!$D$5:$D$7)</f>
        <v>20.834753890954396</v>
      </c>
      <c r="AD15" s="45">
        <f>$Y15*SUM(Fasering!$D$5:$D$8)</f>
        <v>28.430684541366688</v>
      </c>
      <c r="AE15" s="45">
        <f>$Y15*SUM(Fasering!$D$5:$D$9)</f>
        <v>36.02661519177898</v>
      </c>
      <c r="AF15" s="45">
        <f>$Y15*SUM(Fasering!$D$5:$D$10)</f>
        <v>43.605470099587713</v>
      </c>
      <c r="AG15" s="75">
        <f>$Y15*SUM(Fasering!$D$5:$D$11)</f>
        <v>51.201400749999998</v>
      </c>
      <c r="AH15" s="5">
        <f>($AK$3+(I15+R15)*12*7.57%)*SUM(Fasering!$D$5)</f>
        <v>0</v>
      </c>
      <c r="AI15" s="9">
        <f>($AK$3+(J15+S15)*12*7.57%)*SUM(Fasering!$D$5:$D$6)</f>
        <v>482.860042928344</v>
      </c>
      <c r="AJ15" s="9">
        <f>($AK$3+(K15+T15)*12*7.57%)*SUM(Fasering!$D$5:$D$7)</f>
        <v>777.89336064126996</v>
      </c>
      <c r="AK15" s="9">
        <f>($AK$3+(L15+U15)*12*7.57%)*SUM(Fasering!$D$5:$D$8)</f>
        <v>1086.0418428114872</v>
      </c>
      <c r="AL15" s="9">
        <f>($AK$3+(M15+V15)*12*7.57%)*SUM(Fasering!$D$5:$D$9)</f>
        <v>1407.3054894389952</v>
      </c>
      <c r="AM15" s="9">
        <f>($AK$3+(N15+W15)*12*7.57%)*SUM(Fasering!$D$5:$D$10)</f>
        <v>1740.9179045886708</v>
      </c>
      <c r="AN15" s="86">
        <f>($AK$3+(O15+X15)*12*7.57%)*SUM(Fasering!$D$5:$D$11)</f>
        <v>2088.3823970848007</v>
      </c>
      <c r="AO15" s="5">
        <f>($AK$3+(I15+AA15)*12*7.57%)*SUM(Fasering!$D$5)</f>
        <v>0</v>
      </c>
      <c r="AP15" s="9">
        <f>($AK$3+(J15+AB15)*12*7.57%)*SUM(Fasering!$D$5:$D$6)</f>
        <v>479.75044982978113</v>
      </c>
      <c r="AQ15" s="9">
        <f>($AK$3+(K15+AC15)*12*7.57%)*SUM(Fasering!$D$5:$D$7)</f>
        <v>770.19175023013133</v>
      </c>
      <c r="AR15" s="9">
        <f>($AK$3+(L15+AD15)*12*7.57%)*SUM(Fasering!$D$5:$D$8)</f>
        <v>1071.7008430189576</v>
      </c>
      <c r="AS15" s="9">
        <f>($AK$3+(M15+AE15)*12*7.57%)*SUM(Fasering!$D$5:$D$9)</f>
        <v>1384.2777281962597</v>
      </c>
      <c r="AT15" s="9">
        <f>($AK$3+(N15+AF15)*12*7.57%)*SUM(Fasering!$D$5:$D$10)</f>
        <v>1707.1824363721025</v>
      </c>
      <c r="AU15" s="86">
        <f>($AK$3+(O15+AG15)*12*7.57%)*SUM(Fasering!$D$5:$D$11)</f>
        <v>2041.8700257972005</v>
      </c>
    </row>
    <row r="16" spans="1:47" x14ac:dyDescent="0.3">
      <c r="A16" s="32">
        <f t="shared" si="7"/>
        <v>6</v>
      </c>
      <c r="B16" s="129">
        <v>19172.88</v>
      </c>
      <c r="C16" s="130"/>
      <c r="D16" s="129">
        <f t="shared" si="0"/>
        <v>25804.779192000002</v>
      </c>
      <c r="E16" s="131">
        <f t="shared" si="1"/>
        <v>639.68376699000248</v>
      </c>
      <c r="F16" s="129">
        <f t="shared" si="2"/>
        <v>2150.3982660000001</v>
      </c>
      <c r="G16" s="131">
        <f t="shared" si="8"/>
        <v>53.306980582500209</v>
      </c>
      <c r="H16" s="63">
        <f>'L4'!$H$10</f>
        <v>1707.89</v>
      </c>
      <c r="I16" s="63">
        <f>GEW!$E$12+($F16-GEW!$E$12)*SUM(Fasering!$D$5)</f>
        <v>1821.9627753333334</v>
      </c>
      <c r="J16" s="63">
        <f>GEW!$E$12+($F16-GEW!$E$12)*SUM(Fasering!$D$5:$D$6)</f>
        <v>1906.8842685574562</v>
      </c>
      <c r="K16" s="63">
        <f>GEW!$E$12+($F16-GEW!$E$12)*SUM(Fasering!$D$5:$D$7)</f>
        <v>1955.6089747899928</v>
      </c>
      <c r="L16" s="63">
        <f>GEW!$E$12+($F16-GEW!$E$12)*SUM(Fasering!$D$5:$D$8)</f>
        <v>2004.3336810225296</v>
      </c>
      <c r="M16" s="63">
        <f>GEW!$E$12+($F16-GEW!$E$12)*SUM(Fasering!$D$5:$D$9)</f>
        <v>2053.058387255066</v>
      </c>
      <c r="N16" s="63">
        <f>GEW!$E$12+($F16-GEW!$E$12)*SUM(Fasering!$D$5:$D$10)</f>
        <v>2101.6735597674633</v>
      </c>
      <c r="O16" s="76">
        <f>GEW!$E$12+($F16-GEW!$E$12)*SUM(Fasering!$D$5:$D$11)</f>
        <v>2150.3982660000001</v>
      </c>
      <c r="P16" s="134">
        <f t="shared" si="3"/>
        <v>102.40392308333332</v>
      </c>
      <c r="Q16" s="135">
        <f t="shared" si="4"/>
        <v>2.538526944373519</v>
      </c>
      <c r="R16" s="45">
        <f>$P16*SUM(Fasering!$D$5)</f>
        <v>0</v>
      </c>
      <c r="S16" s="45">
        <f>$P16*SUM(Fasering!$D$5:$D$6)</f>
        <v>26.477936481812353</v>
      </c>
      <c r="T16" s="45">
        <f>$P16*SUM(Fasering!$D$5:$D$7)</f>
        <v>41.669964173967912</v>
      </c>
      <c r="U16" s="45">
        <f>$P16*SUM(Fasering!$D$5:$D$8)</f>
        <v>56.861991866123475</v>
      </c>
      <c r="V16" s="45">
        <f>$P16*SUM(Fasering!$D$5:$D$9)</f>
        <v>72.054019558279037</v>
      </c>
      <c r="W16" s="45">
        <f>$P16*SUM(Fasering!$D$5:$D$10)</f>
        <v>87.211895391177777</v>
      </c>
      <c r="X16" s="75">
        <f>$P16*SUM(Fasering!$D$5:$D$11)</f>
        <v>102.40392308333332</v>
      </c>
      <c r="Y16" s="134">
        <f t="shared" si="5"/>
        <v>51.201400749999998</v>
      </c>
      <c r="Z16" s="135">
        <f t="shared" si="6"/>
        <v>1.2692495705244682</v>
      </c>
      <c r="AA16" s="74">
        <f>$Y16*SUM(Fasering!$D$5)</f>
        <v>0</v>
      </c>
      <c r="AB16" s="45">
        <f>$Y16*SUM(Fasering!$D$5:$D$6)</f>
        <v>13.238823240542105</v>
      </c>
      <c r="AC16" s="45">
        <f>$Y16*SUM(Fasering!$D$5:$D$7)</f>
        <v>20.834753890954396</v>
      </c>
      <c r="AD16" s="45">
        <f>$Y16*SUM(Fasering!$D$5:$D$8)</f>
        <v>28.430684541366688</v>
      </c>
      <c r="AE16" s="45">
        <f>$Y16*SUM(Fasering!$D$5:$D$9)</f>
        <v>36.02661519177898</v>
      </c>
      <c r="AF16" s="45">
        <f>$Y16*SUM(Fasering!$D$5:$D$10)</f>
        <v>43.605470099587713</v>
      </c>
      <c r="AG16" s="75">
        <f>$Y16*SUM(Fasering!$D$5:$D$11)</f>
        <v>51.201400749999998</v>
      </c>
      <c r="AH16" s="5">
        <f>($AK$3+(I16+R16)*12*7.57%)*SUM(Fasering!$D$5)</f>
        <v>0</v>
      </c>
      <c r="AI16" s="9">
        <f>($AK$3+(J16+S16)*12*7.57%)*SUM(Fasering!$D$5:$D$6)</f>
        <v>489.10586215143894</v>
      </c>
      <c r="AJ16" s="9">
        <f>($AK$3+(K16+T16)*12*7.57%)*SUM(Fasering!$D$5:$D$7)</f>
        <v>793.36254417428893</v>
      </c>
      <c r="AK16" s="9">
        <f>($AK$3+(L16+U16)*12*7.57%)*SUM(Fasering!$D$5:$D$8)</f>
        <v>1114.8466701131611</v>
      </c>
      <c r="AL16" s="9">
        <f>($AK$3+(M16+V16)*12*7.57%)*SUM(Fasering!$D$5:$D$9)</f>
        <v>1453.5582399680545</v>
      </c>
      <c r="AM16" s="9">
        <f>($AK$3+(N16+W16)*12*7.57%)*SUM(Fasering!$D$5:$D$10)</f>
        <v>1808.6777783755415</v>
      </c>
      <c r="AN16" s="86">
        <f>($AK$3+(O16+X16)*12*7.57%)*SUM(Fasering!$D$5:$D$11)</f>
        <v>2181.8055085633</v>
      </c>
      <c r="AO16" s="5">
        <f>($AK$3+(I16+AA16)*12*7.57%)*SUM(Fasering!$D$5)</f>
        <v>0</v>
      </c>
      <c r="AP16" s="9">
        <f>($AK$3+(J16+AB16)*12*7.57%)*SUM(Fasering!$D$5:$D$6)</f>
        <v>485.99626905287596</v>
      </c>
      <c r="AQ16" s="9">
        <f>($AK$3+(K16+AC16)*12*7.57%)*SUM(Fasering!$D$5:$D$7)</f>
        <v>785.66093376314996</v>
      </c>
      <c r="AR16" s="9">
        <f>($AK$3+(L16+AD16)*12*7.57%)*SUM(Fasering!$D$5:$D$8)</f>
        <v>1100.505670320631</v>
      </c>
      <c r="AS16" s="9">
        <f>($AK$3+(M16+AE16)*12*7.57%)*SUM(Fasering!$D$5:$D$9)</f>
        <v>1430.530478725319</v>
      </c>
      <c r="AT16" s="9">
        <f>($AK$3+(N16+AF16)*12*7.57%)*SUM(Fasering!$D$5:$D$10)</f>
        <v>1774.942310158973</v>
      </c>
      <c r="AU16" s="86">
        <f>($AK$3+(O16+AG16)*12*7.57%)*SUM(Fasering!$D$5:$D$11)</f>
        <v>2135.2931372757002</v>
      </c>
    </row>
    <row r="17" spans="1:47" x14ac:dyDescent="0.3">
      <c r="A17" s="32">
        <f t="shared" si="7"/>
        <v>7</v>
      </c>
      <c r="B17" s="129">
        <v>19172.88</v>
      </c>
      <c r="C17" s="130"/>
      <c r="D17" s="129">
        <f t="shared" si="0"/>
        <v>25804.779192000002</v>
      </c>
      <c r="E17" s="131">
        <f t="shared" si="1"/>
        <v>639.68376699000248</v>
      </c>
      <c r="F17" s="129">
        <f t="shared" si="2"/>
        <v>2150.3982660000001</v>
      </c>
      <c r="G17" s="131">
        <f t="shared" si="8"/>
        <v>53.306980582500209</v>
      </c>
      <c r="H17" s="63">
        <f>'L4'!$H$10</f>
        <v>1707.89</v>
      </c>
      <c r="I17" s="63">
        <f>GEW!$E$12+($F17-GEW!$E$12)*SUM(Fasering!$D$5)</f>
        <v>1821.9627753333334</v>
      </c>
      <c r="J17" s="63">
        <f>GEW!$E$12+($F17-GEW!$E$12)*SUM(Fasering!$D$5:$D$6)</f>
        <v>1906.8842685574562</v>
      </c>
      <c r="K17" s="63">
        <f>GEW!$E$12+($F17-GEW!$E$12)*SUM(Fasering!$D$5:$D$7)</f>
        <v>1955.6089747899928</v>
      </c>
      <c r="L17" s="63">
        <f>GEW!$E$12+($F17-GEW!$E$12)*SUM(Fasering!$D$5:$D$8)</f>
        <v>2004.3336810225296</v>
      </c>
      <c r="M17" s="63">
        <f>GEW!$E$12+($F17-GEW!$E$12)*SUM(Fasering!$D$5:$D$9)</f>
        <v>2053.058387255066</v>
      </c>
      <c r="N17" s="63">
        <f>GEW!$E$12+($F17-GEW!$E$12)*SUM(Fasering!$D$5:$D$10)</f>
        <v>2101.6735597674633</v>
      </c>
      <c r="O17" s="76">
        <f>GEW!$E$12+($F17-GEW!$E$12)*SUM(Fasering!$D$5:$D$11)</f>
        <v>2150.3982660000001</v>
      </c>
      <c r="P17" s="134">
        <f t="shared" si="3"/>
        <v>102.40392308333332</v>
      </c>
      <c r="Q17" s="135">
        <f t="shared" si="4"/>
        <v>2.538526944373519</v>
      </c>
      <c r="R17" s="45">
        <f>$P17*SUM(Fasering!$D$5)</f>
        <v>0</v>
      </c>
      <c r="S17" s="45">
        <f>$P17*SUM(Fasering!$D$5:$D$6)</f>
        <v>26.477936481812353</v>
      </c>
      <c r="T17" s="45">
        <f>$P17*SUM(Fasering!$D$5:$D$7)</f>
        <v>41.669964173967912</v>
      </c>
      <c r="U17" s="45">
        <f>$P17*SUM(Fasering!$D$5:$D$8)</f>
        <v>56.861991866123475</v>
      </c>
      <c r="V17" s="45">
        <f>$P17*SUM(Fasering!$D$5:$D$9)</f>
        <v>72.054019558279037</v>
      </c>
      <c r="W17" s="45">
        <f>$P17*SUM(Fasering!$D$5:$D$10)</f>
        <v>87.211895391177777</v>
      </c>
      <c r="X17" s="75">
        <f>$P17*SUM(Fasering!$D$5:$D$11)</f>
        <v>102.40392308333332</v>
      </c>
      <c r="Y17" s="134">
        <f t="shared" si="5"/>
        <v>51.201400749999998</v>
      </c>
      <c r="Z17" s="135">
        <f t="shared" si="6"/>
        <v>1.2692495705244682</v>
      </c>
      <c r="AA17" s="74">
        <f>$Y17*SUM(Fasering!$D$5)</f>
        <v>0</v>
      </c>
      <c r="AB17" s="45">
        <f>$Y17*SUM(Fasering!$D$5:$D$6)</f>
        <v>13.238823240542105</v>
      </c>
      <c r="AC17" s="45">
        <f>$Y17*SUM(Fasering!$D$5:$D$7)</f>
        <v>20.834753890954396</v>
      </c>
      <c r="AD17" s="45">
        <f>$Y17*SUM(Fasering!$D$5:$D$8)</f>
        <v>28.430684541366688</v>
      </c>
      <c r="AE17" s="45">
        <f>$Y17*SUM(Fasering!$D$5:$D$9)</f>
        <v>36.02661519177898</v>
      </c>
      <c r="AF17" s="45">
        <f>$Y17*SUM(Fasering!$D$5:$D$10)</f>
        <v>43.605470099587713</v>
      </c>
      <c r="AG17" s="75">
        <f>$Y17*SUM(Fasering!$D$5:$D$11)</f>
        <v>51.201400749999998</v>
      </c>
      <c r="AH17" s="5">
        <f>($AK$3+(I17+R17)*12*7.57%)*SUM(Fasering!$D$5)</f>
        <v>0</v>
      </c>
      <c r="AI17" s="9">
        <f>($AK$3+(J17+S17)*12*7.57%)*SUM(Fasering!$D$5:$D$6)</f>
        <v>489.10586215143894</v>
      </c>
      <c r="AJ17" s="9">
        <f>($AK$3+(K17+T17)*12*7.57%)*SUM(Fasering!$D$5:$D$7)</f>
        <v>793.36254417428893</v>
      </c>
      <c r="AK17" s="9">
        <f>($AK$3+(L17+U17)*12*7.57%)*SUM(Fasering!$D$5:$D$8)</f>
        <v>1114.8466701131611</v>
      </c>
      <c r="AL17" s="9">
        <f>($AK$3+(M17+V17)*12*7.57%)*SUM(Fasering!$D$5:$D$9)</f>
        <v>1453.5582399680545</v>
      </c>
      <c r="AM17" s="9">
        <f>($AK$3+(N17+W17)*12*7.57%)*SUM(Fasering!$D$5:$D$10)</f>
        <v>1808.6777783755415</v>
      </c>
      <c r="AN17" s="86">
        <f>($AK$3+(O17+X17)*12*7.57%)*SUM(Fasering!$D$5:$D$11)</f>
        <v>2181.8055085633</v>
      </c>
      <c r="AO17" s="5">
        <f>($AK$3+(I17+AA17)*12*7.57%)*SUM(Fasering!$D$5)</f>
        <v>0</v>
      </c>
      <c r="AP17" s="9">
        <f>($AK$3+(J17+AB17)*12*7.57%)*SUM(Fasering!$D$5:$D$6)</f>
        <v>485.99626905287596</v>
      </c>
      <c r="AQ17" s="9">
        <f>($AK$3+(K17+AC17)*12*7.57%)*SUM(Fasering!$D$5:$D$7)</f>
        <v>785.66093376314996</v>
      </c>
      <c r="AR17" s="9">
        <f>($AK$3+(L17+AD17)*12*7.57%)*SUM(Fasering!$D$5:$D$8)</f>
        <v>1100.505670320631</v>
      </c>
      <c r="AS17" s="9">
        <f>($AK$3+(M17+AE17)*12*7.57%)*SUM(Fasering!$D$5:$D$9)</f>
        <v>1430.530478725319</v>
      </c>
      <c r="AT17" s="9">
        <f>($AK$3+(N17+AF17)*12*7.57%)*SUM(Fasering!$D$5:$D$10)</f>
        <v>1774.942310158973</v>
      </c>
      <c r="AU17" s="86">
        <f>($AK$3+(O17+AG17)*12*7.57%)*SUM(Fasering!$D$5:$D$11)</f>
        <v>2135.2931372757002</v>
      </c>
    </row>
    <row r="18" spans="1:47" x14ac:dyDescent="0.3">
      <c r="A18" s="32">
        <f t="shared" si="7"/>
        <v>8</v>
      </c>
      <c r="B18" s="129">
        <v>20089.87</v>
      </c>
      <c r="C18" s="130"/>
      <c r="D18" s="129">
        <f t="shared" si="0"/>
        <v>27038.956033000002</v>
      </c>
      <c r="E18" s="131">
        <f t="shared" si="1"/>
        <v>670.27821172090171</v>
      </c>
      <c r="F18" s="129">
        <f t="shared" si="2"/>
        <v>2253.2463360833335</v>
      </c>
      <c r="G18" s="131">
        <f t="shared" si="8"/>
        <v>55.856517643408473</v>
      </c>
      <c r="H18" s="63">
        <f>'L4'!$H$10</f>
        <v>1707.89</v>
      </c>
      <c r="I18" s="63">
        <f>GEW!$E$12+($F18-GEW!$E$12)*SUM(Fasering!$D$5)</f>
        <v>1821.9627753333334</v>
      </c>
      <c r="J18" s="63">
        <f>GEW!$E$12+($F18-GEW!$E$12)*SUM(Fasering!$D$5:$D$6)</f>
        <v>1933.477045327614</v>
      </c>
      <c r="K18" s="63">
        <f>GEW!$E$12+($F18-GEW!$E$12)*SUM(Fasering!$D$5:$D$7)</f>
        <v>1997.4596702193728</v>
      </c>
      <c r="L18" s="63">
        <f>GEW!$E$12+($F18-GEW!$E$12)*SUM(Fasering!$D$5:$D$8)</f>
        <v>2061.4422951111319</v>
      </c>
      <c r="M18" s="63">
        <f>GEW!$E$12+($F18-GEW!$E$12)*SUM(Fasering!$D$5:$D$9)</f>
        <v>2125.4249200028908</v>
      </c>
      <c r="N18" s="63">
        <f>GEW!$E$12+($F18-GEW!$E$12)*SUM(Fasering!$D$5:$D$10)</f>
        <v>2189.2637111915747</v>
      </c>
      <c r="O18" s="76">
        <f>GEW!$E$12+($F18-GEW!$E$12)*SUM(Fasering!$D$5:$D$11)</f>
        <v>2253.2463360833335</v>
      </c>
      <c r="P18" s="134">
        <f t="shared" si="3"/>
        <v>88.756497083333343</v>
      </c>
      <c r="Q18" s="135">
        <f t="shared" si="4"/>
        <v>2.2002160908513244</v>
      </c>
      <c r="R18" s="45">
        <f>$P18*SUM(Fasering!$D$5)</f>
        <v>0</v>
      </c>
      <c r="S18" s="45">
        <f>$P18*SUM(Fasering!$D$5:$D$6)</f>
        <v>22.949207621745408</v>
      </c>
      <c r="T18" s="45">
        <f>$P18*SUM(Fasering!$D$5:$D$7)</f>
        <v>36.116585598577828</v>
      </c>
      <c r="U18" s="45">
        <f>$P18*SUM(Fasering!$D$5:$D$8)</f>
        <v>49.283963575410247</v>
      </c>
      <c r="V18" s="45">
        <f>$P18*SUM(Fasering!$D$5:$D$9)</f>
        <v>62.451341552242667</v>
      </c>
      <c r="W18" s="45">
        <f>$P18*SUM(Fasering!$D$5:$D$10)</f>
        <v>75.589119106500931</v>
      </c>
      <c r="X18" s="75">
        <f>$P18*SUM(Fasering!$D$5:$D$11)</f>
        <v>88.756497083333343</v>
      </c>
      <c r="Y18" s="134">
        <f t="shared" si="5"/>
        <v>37.556217916666689</v>
      </c>
      <c r="Z18" s="135">
        <f t="shared" si="6"/>
        <v>0.93099432365143908</v>
      </c>
      <c r="AA18" s="74">
        <f>$Y18*SUM(Fasering!$D$5)</f>
        <v>0</v>
      </c>
      <c r="AB18" s="45">
        <f>$Y18*SUM(Fasering!$D$5:$D$6)</f>
        <v>9.7106743819314509</v>
      </c>
      <c r="AC18" s="45">
        <f>$Y18*SUM(Fasering!$D$5:$D$7)</f>
        <v>15.282288099682559</v>
      </c>
      <c r="AD18" s="45">
        <f>$Y18*SUM(Fasering!$D$5:$D$8)</f>
        <v>20.853901817433666</v>
      </c>
      <c r="AE18" s="45">
        <f>$Y18*SUM(Fasering!$D$5:$D$9)</f>
        <v>26.425515535184772</v>
      </c>
      <c r="AF18" s="45">
        <f>$Y18*SUM(Fasering!$D$5:$D$10)</f>
        <v>31.984604198915587</v>
      </c>
      <c r="AG18" s="75">
        <f>$Y18*SUM(Fasering!$D$5:$D$11)</f>
        <v>37.556217916666689</v>
      </c>
      <c r="AH18" s="5">
        <f>($AK$3+(I18+R18)*12*7.57%)*SUM(Fasering!$D$5)</f>
        <v>0</v>
      </c>
      <c r="AI18" s="9">
        <f>($AK$3+(J18+S18)*12*7.57%)*SUM(Fasering!$D$5:$D$6)</f>
        <v>494.52312861778893</v>
      </c>
      <c r="AJ18" s="9">
        <f>($AK$3+(K18+T18)*12*7.57%)*SUM(Fasering!$D$5:$D$7)</f>
        <v>806.77962946317609</v>
      </c>
      <c r="AK18" s="9">
        <f>($AK$3+(L18+U18)*12*7.57%)*SUM(Fasering!$D$5:$D$8)</f>
        <v>1139.8303302923355</v>
      </c>
      <c r="AL18" s="9">
        <f>($AK$3+(M18+V18)*12*7.57%)*SUM(Fasering!$D$5:$D$9)</f>
        <v>1493.6752311052669</v>
      </c>
      <c r="AM18" s="9">
        <f>($AK$3+(N18+W18)*12*7.57%)*SUM(Fasering!$D$5:$D$10)</f>
        <v>1867.4488184774411</v>
      </c>
      <c r="AN18" s="86">
        <f>($AK$3+(O18+X18)*12*7.57%)*SUM(Fasering!$D$5:$D$11)</f>
        <v>2262.8353736486001</v>
      </c>
      <c r="AO18" s="5">
        <f>($AK$3+(I18+AA18)*12*7.57%)*SUM(Fasering!$D$5)</f>
        <v>0</v>
      </c>
      <c r="AP18" s="9">
        <f>($AK$3+(J18+AB18)*12*7.57%)*SUM(Fasering!$D$5:$D$6)</f>
        <v>491.4136717495378</v>
      </c>
      <c r="AQ18" s="9">
        <f>($AK$3+(K18+AC18)*12*7.57%)*SUM(Fasering!$D$5:$D$7)</f>
        <v>799.07835645720741</v>
      </c>
      <c r="AR18" s="9">
        <f>($AK$3+(L18+AD18)*12*7.57%)*SUM(Fasering!$D$5:$D$8)</f>
        <v>1125.4899587745711</v>
      </c>
      <c r="AS18" s="9">
        <f>($AK$3+(M18+AE18)*12*7.57%)*SUM(Fasering!$D$5:$D$9)</f>
        <v>1470.6484787016288</v>
      </c>
      <c r="AT18" s="9">
        <f>($AK$3+(N18+AF18)*12*7.57%)*SUM(Fasering!$D$5:$D$10)</f>
        <v>1833.7148282013011</v>
      </c>
      <c r="AU18" s="86">
        <f>($AK$3+(O18+AG18)*12*7.57%)*SUM(Fasering!$D$5:$D$11)</f>
        <v>2216.3250400536008</v>
      </c>
    </row>
    <row r="19" spans="1:47" x14ac:dyDescent="0.3">
      <c r="A19" s="32">
        <f t="shared" si="7"/>
        <v>9</v>
      </c>
      <c r="B19" s="129">
        <v>20089.87</v>
      </c>
      <c r="C19" s="130"/>
      <c r="D19" s="129">
        <f t="shared" si="0"/>
        <v>27038.956033000002</v>
      </c>
      <c r="E19" s="131">
        <f t="shared" si="1"/>
        <v>670.27821172090171</v>
      </c>
      <c r="F19" s="129">
        <f t="shared" si="2"/>
        <v>2253.2463360833335</v>
      </c>
      <c r="G19" s="131">
        <f t="shared" si="8"/>
        <v>55.856517643408473</v>
      </c>
      <c r="H19" s="63">
        <f>'L4'!$H$10</f>
        <v>1707.89</v>
      </c>
      <c r="I19" s="63">
        <f>GEW!$E$12+($F19-GEW!$E$12)*SUM(Fasering!$D$5)</f>
        <v>1821.9627753333334</v>
      </c>
      <c r="J19" s="63">
        <f>GEW!$E$12+($F19-GEW!$E$12)*SUM(Fasering!$D$5:$D$6)</f>
        <v>1933.477045327614</v>
      </c>
      <c r="K19" s="63">
        <f>GEW!$E$12+($F19-GEW!$E$12)*SUM(Fasering!$D$5:$D$7)</f>
        <v>1997.4596702193728</v>
      </c>
      <c r="L19" s="63">
        <f>GEW!$E$12+($F19-GEW!$E$12)*SUM(Fasering!$D$5:$D$8)</f>
        <v>2061.4422951111319</v>
      </c>
      <c r="M19" s="63">
        <f>GEW!$E$12+($F19-GEW!$E$12)*SUM(Fasering!$D$5:$D$9)</f>
        <v>2125.4249200028908</v>
      </c>
      <c r="N19" s="63">
        <f>GEW!$E$12+($F19-GEW!$E$12)*SUM(Fasering!$D$5:$D$10)</f>
        <v>2189.2637111915747</v>
      </c>
      <c r="O19" s="76">
        <f>GEW!$E$12+($F19-GEW!$E$12)*SUM(Fasering!$D$5:$D$11)</f>
        <v>2253.2463360833335</v>
      </c>
      <c r="P19" s="134">
        <f t="shared" si="3"/>
        <v>88.756497083333343</v>
      </c>
      <c r="Q19" s="135">
        <f t="shared" si="4"/>
        <v>2.2002160908513244</v>
      </c>
      <c r="R19" s="45">
        <f>$P19*SUM(Fasering!$D$5)</f>
        <v>0</v>
      </c>
      <c r="S19" s="45">
        <f>$P19*SUM(Fasering!$D$5:$D$6)</f>
        <v>22.949207621745408</v>
      </c>
      <c r="T19" s="45">
        <f>$P19*SUM(Fasering!$D$5:$D$7)</f>
        <v>36.116585598577828</v>
      </c>
      <c r="U19" s="45">
        <f>$P19*SUM(Fasering!$D$5:$D$8)</f>
        <v>49.283963575410247</v>
      </c>
      <c r="V19" s="45">
        <f>$P19*SUM(Fasering!$D$5:$D$9)</f>
        <v>62.451341552242667</v>
      </c>
      <c r="W19" s="45">
        <f>$P19*SUM(Fasering!$D$5:$D$10)</f>
        <v>75.589119106500931</v>
      </c>
      <c r="X19" s="75">
        <f>$P19*SUM(Fasering!$D$5:$D$11)</f>
        <v>88.756497083333343</v>
      </c>
      <c r="Y19" s="134">
        <f t="shared" si="5"/>
        <v>37.556217916666689</v>
      </c>
      <c r="Z19" s="135">
        <f t="shared" si="6"/>
        <v>0.93099432365143908</v>
      </c>
      <c r="AA19" s="74">
        <f>$Y19*SUM(Fasering!$D$5)</f>
        <v>0</v>
      </c>
      <c r="AB19" s="45">
        <f>$Y19*SUM(Fasering!$D$5:$D$6)</f>
        <v>9.7106743819314509</v>
      </c>
      <c r="AC19" s="45">
        <f>$Y19*SUM(Fasering!$D$5:$D$7)</f>
        <v>15.282288099682559</v>
      </c>
      <c r="AD19" s="45">
        <f>$Y19*SUM(Fasering!$D$5:$D$8)</f>
        <v>20.853901817433666</v>
      </c>
      <c r="AE19" s="45">
        <f>$Y19*SUM(Fasering!$D$5:$D$9)</f>
        <v>26.425515535184772</v>
      </c>
      <c r="AF19" s="45">
        <f>$Y19*SUM(Fasering!$D$5:$D$10)</f>
        <v>31.984604198915587</v>
      </c>
      <c r="AG19" s="75">
        <f>$Y19*SUM(Fasering!$D$5:$D$11)</f>
        <v>37.556217916666689</v>
      </c>
      <c r="AH19" s="5">
        <f>($AK$3+(I19+R19)*12*7.57%)*SUM(Fasering!$D$5)</f>
        <v>0</v>
      </c>
      <c r="AI19" s="9">
        <f>($AK$3+(J19+S19)*12*7.57%)*SUM(Fasering!$D$5:$D$6)</f>
        <v>494.52312861778893</v>
      </c>
      <c r="AJ19" s="9">
        <f>($AK$3+(K19+T19)*12*7.57%)*SUM(Fasering!$D$5:$D$7)</f>
        <v>806.77962946317609</v>
      </c>
      <c r="AK19" s="9">
        <f>($AK$3+(L19+U19)*12*7.57%)*SUM(Fasering!$D$5:$D$8)</f>
        <v>1139.8303302923355</v>
      </c>
      <c r="AL19" s="9">
        <f>($AK$3+(M19+V19)*12*7.57%)*SUM(Fasering!$D$5:$D$9)</f>
        <v>1493.6752311052669</v>
      </c>
      <c r="AM19" s="9">
        <f>($AK$3+(N19+W19)*12*7.57%)*SUM(Fasering!$D$5:$D$10)</f>
        <v>1867.4488184774411</v>
      </c>
      <c r="AN19" s="86">
        <f>($AK$3+(O19+X19)*12*7.57%)*SUM(Fasering!$D$5:$D$11)</f>
        <v>2262.8353736486001</v>
      </c>
      <c r="AO19" s="5">
        <f>($AK$3+(I19+AA19)*12*7.57%)*SUM(Fasering!$D$5)</f>
        <v>0</v>
      </c>
      <c r="AP19" s="9">
        <f>($AK$3+(J19+AB19)*12*7.57%)*SUM(Fasering!$D$5:$D$6)</f>
        <v>491.4136717495378</v>
      </c>
      <c r="AQ19" s="9">
        <f>($AK$3+(K19+AC19)*12*7.57%)*SUM(Fasering!$D$5:$D$7)</f>
        <v>799.07835645720741</v>
      </c>
      <c r="AR19" s="9">
        <f>($AK$3+(L19+AD19)*12*7.57%)*SUM(Fasering!$D$5:$D$8)</f>
        <v>1125.4899587745711</v>
      </c>
      <c r="AS19" s="9">
        <f>($AK$3+(M19+AE19)*12*7.57%)*SUM(Fasering!$D$5:$D$9)</f>
        <v>1470.6484787016288</v>
      </c>
      <c r="AT19" s="9">
        <f>($AK$3+(N19+AF19)*12*7.57%)*SUM(Fasering!$D$5:$D$10)</f>
        <v>1833.7148282013011</v>
      </c>
      <c r="AU19" s="86">
        <f>($AK$3+(O19+AG19)*12*7.57%)*SUM(Fasering!$D$5:$D$11)</f>
        <v>2216.3250400536008</v>
      </c>
    </row>
    <row r="20" spans="1:47" x14ac:dyDescent="0.3">
      <c r="A20" s="32">
        <f t="shared" si="7"/>
        <v>10</v>
      </c>
      <c r="B20" s="129">
        <v>21006.86</v>
      </c>
      <c r="C20" s="130"/>
      <c r="D20" s="129">
        <f t="shared" si="0"/>
        <v>28273.132874000003</v>
      </c>
      <c r="E20" s="131">
        <f t="shared" si="1"/>
        <v>700.87265645180094</v>
      </c>
      <c r="F20" s="129">
        <f t="shared" si="2"/>
        <v>2356.0944061666669</v>
      </c>
      <c r="G20" s="131">
        <f t="shared" si="8"/>
        <v>58.406054704316738</v>
      </c>
      <c r="H20" s="63">
        <f>'L4'!$H$10</f>
        <v>1707.89</v>
      </c>
      <c r="I20" s="63">
        <f>GEW!$E$12+($F20-GEW!$E$12)*SUM(Fasering!$D$5)</f>
        <v>1821.9627753333334</v>
      </c>
      <c r="J20" s="63">
        <f>GEW!$E$12+($F20-GEW!$E$12)*SUM(Fasering!$D$5:$D$6)</f>
        <v>1960.0698220977715</v>
      </c>
      <c r="K20" s="63">
        <f>GEW!$E$12+($F20-GEW!$E$12)*SUM(Fasering!$D$5:$D$7)</f>
        <v>2039.3103656487528</v>
      </c>
      <c r="L20" s="63">
        <f>GEW!$E$12+($F20-GEW!$E$12)*SUM(Fasering!$D$5:$D$8)</f>
        <v>2118.5509091997342</v>
      </c>
      <c r="M20" s="63">
        <f>GEW!$E$12+($F20-GEW!$E$12)*SUM(Fasering!$D$5:$D$9)</f>
        <v>2197.7914527507155</v>
      </c>
      <c r="N20" s="63">
        <f>GEW!$E$12+($F20-GEW!$E$12)*SUM(Fasering!$D$5:$D$10)</f>
        <v>2276.8538626156856</v>
      </c>
      <c r="O20" s="76">
        <f>GEW!$E$12+($F20-GEW!$E$12)*SUM(Fasering!$D$5:$D$11)</f>
        <v>2356.0944061666669</v>
      </c>
      <c r="P20" s="129">
        <f t="shared" si="3"/>
        <v>51.201400749999998</v>
      </c>
      <c r="Q20" s="131">
        <f t="shared" si="4"/>
        <v>1.2692495705244682</v>
      </c>
      <c r="R20" s="45">
        <f>$P20*SUM(Fasering!$D$5)</f>
        <v>0</v>
      </c>
      <c r="S20" s="45">
        <f>$P20*SUM(Fasering!$D$5:$D$6)</f>
        <v>13.238823240542105</v>
      </c>
      <c r="T20" s="45">
        <f>$P20*SUM(Fasering!$D$5:$D$7)</f>
        <v>20.834753890954396</v>
      </c>
      <c r="U20" s="45">
        <f>$P20*SUM(Fasering!$D$5:$D$8)</f>
        <v>28.430684541366688</v>
      </c>
      <c r="V20" s="45">
        <f>$P20*SUM(Fasering!$D$5:$D$9)</f>
        <v>36.02661519177898</v>
      </c>
      <c r="W20" s="45">
        <f>$P20*SUM(Fasering!$D$5:$D$10)</f>
        <v>43.605470099587713</v>
      </c>
      <c r="X20" s="75">
        <f>$P20*SUM(Fasering!$D$5:$D$11)</f>
        <v>51.201400749999998</v>
      </c>
      <c r="Y20" s="129">
        <f t="shared" si="5"/>
        <v>25.601261166666667</v>
      </c>
      <c r="Z20" s="131">
        <f t="shared" si="6"/>
        <v>0.63463868692452552</v>
      </c>
      <c r="AA20" s="74">
        <f>$Y20*SUM(Fasering!$D$5)</f>
        <v>0</v>
      </c>
      <c r="AB20" s="45">
        <f>$Y20*SUM(Fasering!$D$5:$D$6)</f>
        <v>6.6195566206351257</v>
      </c>
      <c r="AC20" s="45">
        <f>$Y20*SUM(Fasering!$D$5:$D$7)</f>
        <v>10.41760514150676</v>
      </c>
      <c r="AD20" s="45">
        <f>$Y20*SUM(Fasering!$D$5:$D$8)</f>
        <v>14.215653662378395</v>
      </c>
      <c r="AE20" s="45">
        <f>$Y20*SUM(Fasering!$D$5:$D$9)</f>
        <v>18.013702183250029</v>
      </c>
      <c r="AF20" s="45">
        <f>$Y20*SUM(Fasering!$D$5:$D$10)</f>
        <v>21.803212645795035</v>
      </c>
      <c r="AG20" s="75">
        <f>$Y20*SUM(Fasering!$D$5:$D$11)</f>
        <v>25.601261166666667</v>
      </c>
      <c r="AH20" s="5">
        <f>($AK$3+(I20+R20)*12*7.57%)*SUM(Fasering!$D$5)</f>
        <v>0</v>
      </c>
      <c r="AI20" s="9">
        <f>($AK$3+(J20+S20)*12*7.57%)*SUM(Fasering!$D$5:$D$6)</f>
        <v>498.48845242031314</v>
      </c>
      <c r="AJ20" s="9">
        <f>($AK$3+(K20+T20)*12*7.57%)*SUM(Fasering!$D$5:$D$7)</f>
        <v>816.60065044986766</v>
      </c>
      <c r="AK20" s="9">
        <f>($AK$3+(L20+U20)*12*7.57%)*SUM(Fasering!$D$5:$D$8)</f>
        <v>1158.1178380230397</v>
      </c>
      <c r="AL20" s="9">
        <f>($AK$3+(M20+V20)*12*7.57%)*SUM(Fasering!$D$5:$D$9)</f>
        <v>1523.0400151398289</v>
      </c>
      <c r="AM20" s="9">
        <f>($AK$3+(N20+W20)*12*7.57%)*SUM(Fasering!$D$5:$D$10)</f>
        <v>1910.4679694944286</v>
      </c>
      <c r="AN20" s="86">
        <f>($AK$3+(O20+X20)*12*7.57%)*SUM(Fasering!$D$5:$D$11)</f>
        <v>2322.1475110031006</v>
      </c>
      <c r="AO20" s="5">
        <f>($AK$3+(I20+AA20)*12*7.57%)*SUM(Fasering!$D$5)</f>
        <v>0</v>
      </c>
      <c r="AP20" s="9">
        <f>($AK$3+(J20+AB20)*12*7.57%)*SUM(Fasering!$D$5:$D$6)</f>
        <v>496.9337239861876</v>
      </c>
      <c r="AQ20" s="9">
        <f>($AK$3+(K20+AC20)*12*7.57%)*SUM(Fasering!$D$5:$D$7)</f>
        <v>812.7500139468832</v>
      </c>
      <c r="AR20" s="9">
        <f>($AK$3+(L20+AD20)*12*7.57%)*SUM(Fasering!$D$5:$D$8)</f>
        <v>1150.9476522641576</v>
      </c>
      <c r="AS20" s="9">
        <f>($AK$3+(M20+AE20)*12*7.57%)*SUM(Fasering!$D$5:$D$9)</f>
        <v>1511.5266389380104</v>
      </c>
      <c r="AT20" s="9">
        <f>($AK$3+(N20+AF20)*12*7.57%)*SUM(Fasering!$D$5:$D$10)</f>
        <v>1893.6009743563586</v>
      </c>
      <c r="AU20" s="86">
        <f>($AK$3+(O20+AG20)*12*7.57%)*SUM(Fasering!$D$5:$D$11)</f>
        <v>2298.8923442056002</v>
      </c>
    </row>
    <row r="21" spans="1:47" x14ac:dyDescent="0.3">
      <c r="A21" s="32">
        <f t="shared" si="7"/>
        <v>11</v>
      </c>
      <c r="B21" s="129">
        <v>21006.86</v>
      </c>
      <c r="C21" s="130"/>
      <c r="D21" s="129">
        <f t="shared" si="0"/>
        <v>28273.132874000003</v>
      </c>
      <c r="E21" s="131">
        <f t="shared" si="1"/>
        <v>700.87265645180094</v>
      </c>
      <c r="F21" s="129">
        <f t="shared" si="2"/>
        <v>2356.0944061666669</v>
      </c>
      <c r="G21" s="131">
        <f t="shared" si="8"/>
        <v>58.406054704316738</v>
      </c>
      <c r="H21" s="63">
        <f>'L4'!$H$10</f>
        <v>1707.89</v>
      </c>
      <c r="I21" s="63">
        <f>GEW!$E$12+($F21-GEW!$E$12)*SUM(Fasering!$D$5)</f>
        <v>1821.9627753333334</v>
      </c>
      <c r="J21" s="63">
        <f>GEW!$E$12+($F21-GEW!$E$12)*SUM(Fasering!$D$5:$D$6)</f>
        <v>1960.0698220977715</v>
      </c>
      <c r="K21" s="63">
        <f>GEW!$E$12+($F21-GEW!$E$12)*SUM(Fasering!$D$5:$D$7)</f>
        <v>2039.3103656487528</v>
      </c>
      <c r="L21" s="63">
        <f>GEW!$E$12+($F21-GEW!$E$12)*SUM(Fasering!$D$5:$D$8)</f>
        <v>2118.5509091997342</v>
      </c>
      <c r="M21" s="63">
        <f>GEW!$E$12+($F21-GEW!$E$12)*SUM(Fasering!$D$5:$D$9)</f>
        <v>2197.7914527507155</v>
      </c>
      <c r="N21" s="63">
        <f>GEW!$E$12+($F21-GEW!$E$12)*SUM(Fasering!$D$5:$D$10)</f>
        <v>2276.8538626156856</v>
      </c>
      <c r="O21" s="76">
        <f>GEW!$E$12+($F21-GEW!$E$12)*SUM(Fasering!$D$5:$D$11)</f>
        <v>2356.0944061666669</v>
      </c>
      <c r="P21" s="129">
        <f t="shared" si="3"/>
        <v>51.201400749999998</v>
      </c>
      <c r="Q21" s="131">
        <f t="shared" si="4"/>
        <v>1.2692495705244682</v>
      </c>
      <c r="R21" s="45">
        <f>$P21*SUM(Fasering!$D$5)</f>
        <v>0</v>
      </c>
      <c r="S21" s="45">
        <f>$P21*SUM(Fasering!$D$5:$D$6)</f>
        <v>13.238823240542105</v>
      </c>
      <c r="T21" s="45">
        <f>$P21*SUM(Fasering!$D$5:$D$7)</f>
        <v>20.834753890954396</v>
      </c>
      <c r="U21" s="45">
        <f>$P21*SUM(Fasering!$D$5:$D$8)</f>
        <v>28.430684541366688</v>
      </c>
      <c r="V21" s="45">
        <f>$P21*SUM(Fasering!$D$5:$D$9)</f>
        <v>36.02661519177898</v>
      </c>
      <c r="W21" s="45">
        <f>$P21*SUM(Fasering!$D$5:$D$10)</f>
        <v>43.605470099587713</v>
      </c>
      <c r="X21" s="75">
        <f>$P21*SUM(Fasering!$D$5:$D$11)</f>
        <v>51.201400749999998</v>
      </c>
      <c r="Y21" s="129">
        <f t="shared" si="5"/>
        <v>25.601261166666667</v>
      </c>
      <c r="Z21" s="131">
        <f t="shared" si="6"/>
        <v>0.63463868692452552</v>
      </c>
      <c r="AA21" s="74">
        <f>$Y21*SUM(Fasering!$D$5)</f>
        <v>0</v>
      </c>
      <c r="AB21" s="45">
        <f>$Y21*SUM(Fasering!$D$5:$D$6)</f>
        <v>6.6195566206351257</v>
      </c>
      <c r="AC21" s="45">
        <f>$Y21*SUM(Fasering!$D$5:$D$7)</f>
        <v>10.41760514150676</v>
      </c>
      <c r="AD21" s="45">
        <f>$Y21*SUM(Fasering!$D$5:$D$8)</f>
        <v>14.215653662378395</v>
      </c>
      <c r="AE21" s="45">
        <f>$Y21*SUM(Fasering!$D$5:$D$9)</f>
        <v>18.013702183250029</v>
      </c>
      <c r="AF21" s="45">
        <f>$Y21*SUM(Fasering!$D$5:$D$10)</f>
        <v>21.803212645795035</v>
      </c>
      <c r="AG21" s="75">
        <f>$Y21*SUM(Fasering!$D$5:$D$11)</f>
        <v>25.601261166666667</v>
      </c>
      <c r="AH21" s="5">
        <f>($AK$3+(I21+R21)*12*7.57%)*SUM(Fasering!$D$5)</f>
        <v>0</v>
      </c>
      <c r="AI21" s="9">
        <f>($AK$3+(J21+S21)*12*7.57%)*SUM(Fasering!$D$5:$D$6)</f>
        <v>498.48845242031314</v>
      </c>
      <c r="AJ21" s="9">
        <f>($AK$3+(K21+T21)*12*7.57%)*SUM(Fasering!$D$5:$D$7)</f>
        <v>816.60065044986766</v>
      </c>
      <c r="AK21" s="9">
        <f>($AK$3+(L21+U21)*12*7.57%)*SUM(Fasering!$D$5:$D$8)</f>
        <v>1158.1178380230397</v>
      </c>
      <c r="AL21" s="9">
        <f>($AK$3+(M21+V21)*12*7.57%)*SUM(Fasering!$D$5:$D$9)</f>
        <v>1523.0400151398289</v>
      </c>
      <c r="AM21" s="9">
        <f>($AK$3+(N21+W21)*12*7.57%)*SUM(Fasering!$D$5:$D$10)</f>
        <v>1910.4679694944286</v>
      </c>
      <c r="AN21" s="86">
        <f>($AK$3+(O21+X21)*12*7.57%)*SUM(Fasering!$D$5:$D$11)</f>
        <v>2322.1475110031006</v>
      </c>
      <c r="AO21" s="5">
        <f>($AK$3+(I21+AA21)*12*7.57%)*SUM(Fasering!$D$5)</f>
        <v>0</v>
      </c>
      <c r="AP21" s="9">
        <f>($AK$3+(J21+AB21)*12*7.57%)*SUM(Fasering!$D$5:$D$6)</f>
        <v>496.9337239861876</v>
      </c>
      <c r="AQ21" s="9">
        <f>($AK$3+(K21+AC21)*12*7.57%)*SUM(Fasering!$D$5:$D$7)</f>
        <v>812.7500139468832</v>
      </c>
      <c r="AR21" s="9">
        <f>($AK$3+(L21+AD21)*12*7.57%)*SUM(Fasering!$D$5:$D$8)</f>
        <v>1150.9476522641576</v>
      </c>
      <c r="AS21" s="9">
        <f>($AK$3+(M21+AE21)*12*7.57%)*SUM(Fasering!$D$5:$D$9)</f>
        <v>1511.5266389380104</v>
      </c>
      <c r="AT21" s="9">
        <f>($AK$3+(N21+AF21)*12*7.57%)*SUM(Fasering!$D$5:$D$10)</f>
        <v>1893.6009743563586</v>
      </c>
      <c r="AU21" s="86">
        <f>($AK$3+(O21+AG21)*12*7.57%)*SUM(Fasering!$D$5:$D$11)</f>
        <v>2298.8923442056002</v>
      </c>
    </row>
    <row r="22" spans="1:47" x14ac:dyDescent="0.3">
      <c r="A22" s="32">
        <f t="shared" si="7"/>
        <v>12</v>
      </c>
      <c r="B22" s="129">
        <v>21923.82</v>
      </c>
      <c r="C22" s="130"/>
      <c r="D22" s="129">
        <f t="shared" si="0"/>
        <v>29507.269338000002</v>
      </c>
      <c r="E22" s="131">
        <f t="shared" si="1"/>
        <v>731.46610026301505</v>
      </c>
      <c r="F22" s="129">
        <f t="shared" si="2"/>
        <v>2458.9391114999999</v>
      </c>
      <c r="G22" s="131">
        <f t="shared" si="8"/>
        <v>60.955508355251247</v>
      </c>
      <c r="H22" s="63">
        <f>'L4'!$H$10</f>
        <v>1707.89</v>
      </c>
      <c r="I22" s="63">
        <f>GEW!$E$12+($F22-GEW!$E$12)*SUM(Fasering!$D$5)</f>
        <v>1821.9627753333334</v>
      </c>
      <c r="J22" s="63">
        <f>GEW!$E$12+($F22-GEW!$E$12)*SUM(Fasering!$D$5:$D$6)</f>
        <v>1986.6617288657449</v>
      </c>
      <c r="K22" s="63">
        <f>GEW!$E$12+($F22-GEW!$E$12)*SUM(Fasering!$D$5:$D$7)</f>
        <v>2081.1596919019553</v>
      </c>
      <c r="L22" s="63">
        <f>GEW!$E$12+($F22-GEW!$E$12)*SUM(Fasering!$D$5:$D$8)</f>
        <v>2175.6576549381662</v>
      </c>
      <c r="M22" s="63">
        <f>GEW!$E$12+($F22-GEW!$E$12)*SUM(Fasering!$D$5:$D$9)</f>
        <v>2270.1556179743766</v>
      </c>
      <c r="N22" s="63">
        <f>GEW!$E$12+($F22-GEW!$E$12)*SUM(Fasering!$D$5:$D$10)</f>
        <v>2364.4411484637894</v>
      </c>
      <c r="O22" s="76">
        <f>GEW!$E$12+($F22-GEW!$E$12)*SUM(Fasering!$D$5:$D$11)</f>
        <v>2458.9391114999999</v>
      </c>
      <c r="P22" s="129">
        <f t="shared" si="3"/>
        <v>51.201400749999998</v>
      </c>
      <c r="Q22" s="131">
        <f t="shared" si="4"/>
        <v>1.2692495705244682</v>
      </c>
      <c r="R22" s="45">
        <f>$P22*SUM(Fasering!$D$5)</f>
        <v>0</v>
      </c>
      <c r="S22" s="45">
        <f>$P22*SUM(Fasering!$D$5:$D$6)</f>
        <v>13.238823240542105</v>
      </c>
      <c r="T22" s="45">
        <f>$P22*SUM(Fasering!$D$5:$D$7)</f>
        <v>20.834753890954396</v>
      </c>
      <c r="U22" s="45">
        <f>$P22*SUM(Fasering!$D$5:$D$8)</f>
        <v>28.430684541366688</v>
      </c>
      <c r="V22" s="45">
        <f>$P22*SUM(Fasering!$D$5:$D$9)</f>
        <v>36.02661519177898</v>
      </c>
      <c r="W22" s="45">
        <f>$P22*SUM(Fasering!$D$5:$D$10)</f>
        <v>43.605470099587713</v>
      </c>
      <c r="X22" s="75">
        <f>$P22*SUM(Fasering!$D$5:$D$11)</f>
        <v>51.201400749999998</v>
      </c>
      <c r="Y22" s="129">
        <f t="shared" si="5"/>
        <v>25.601261166666667</v>
      </c>
      <c r="Z22" s="131">
        <f t="shared" si="6"/>
        <v>0.63463868692452552</v>
      </c>
      <c r="AA22" s="74">
        <f>$Y22*SUM(Fasering!$D$5)</f>
        <v>0</v>
      </c>
      <c r="AB22" s="45">
        <f>$Y22*SUM(Fasering!$D$5:$D$6)</f>
        <v>6.6195566206351257</v>
      </c>
      <c r="AC22" s="45">
        <f>$Y22*SUM(Fasering!$D$5:$D$7)</f>
        <v>10.41760514150676</v>
      </c>
      <c r="AD22" s="45">
        <f>$Y22*SUM(Fasering!$D$5:$D$8)</f>
        <v>14.215653662378395</v>
      </c>
      <c r="AE22" s="45">
        <f>$Y22*SUM(Fasering!$D$5:$D$9)</f>
        <v>18.013702183250029</v>
      </c>
      <c r="AF22" s="45">
        <f>$Y22*SUM(Fasering!$D$5:$D$10)</f>
        <v>21.803212645795035</v>
      </c>
      <c r="AG22" s="75">
        <f>$Y22*SUM(Fasering!$D$5:$D$11)</f>
        <v>25.601261166666667</v>
      </c>
      <c r="AH22" s="5">
        <f>($AK$3+(I22+R22)*12*7.57%)*SUM(Fasering!$D$5)</f>
        <v>0</v>
      </c>
      <c r="AI22" s="9">
        <f>($AK$3+(J22+S22)*12*7.57%)*SUM(Fasering!$D$5:$D$6)</f>
        <v>504.73433975856403</v>
      </c>
      <c r="AJ22" s="9">
        <f>($AK$3+(K22+T22)*12*7.57%)*SUM(Fasering!$D$5:$D$7)</f>
        <v>832.07000268547131</v>
      </c>
      <c r="AK22" s="9">
        <f>($AK$3+(L22+U22)*12*7.57%)*SUM(Fasering!$D$5:$D$8)</f>
        <v>1186.922979462096</v>
      </c>
      <c r="AL22" s="9">
        <f>($AK$3+(M22+V22)*12*7.57%)*SUM(Fasering!$D$5:$D$9)</f>
        <v>1569.2932700884373</v>
      </c>
      <c r="AM22" s="9">
        <f>($AK$3+(N22+W22)*12*7.57%)*SUM(Fasering!$D$5:$D$10)</f>
        <v>1978.2285822515134</v>
      </c>
      <c r="AN22" s="86">
        <f>($AK$3+(O22+X22)*12*7.57%)*SUM(Fasering!$D$5:$D$11)</f>
        <v>2415.5716413279001</v>
      </c>
      <c r="AO22" s="5">
        <f>($AK$3+(I22+AA22)*12*7.57%)*SUM(Fasering!$D$5)</f>
        <v>0</v>
      </c>
      <c r="AP22" s="9">
        <f>($AK$3+(J22+AB22)*12*7.57%)*SUM(Fasering!$D$5:$D$6)</f>
        <v>503.17961132443844</v>
      </c>
      <c r="AQ22" s="9">
        <f>($AK$3+(K22+AC22)*12*7.57%)*SUM(Fasering!$D$5:$D$7)</f>
        <v>828.21936618248697</v>
      </c>
      <c r="AR22" s="9">
        <f>($AK$3+(L22+AD22)*12*7.57%)*SUM(Fasering!$D$5:$D$8)</f>
        <v>1179.7527937032137</v>
      </c>
      <c r="AS22" s="9">
        <f>($AK$3+(M22+AE22)*12*7.57%)*SUM(Fasering!$D$5:$D$9)</f>
        <v>1557.7798938866185</v>
      </c>
      <c r="AT22" s="9">
        <f>($AK$3+(N22+AF22)*12*7.57%)*SUM(Fasering!$D$5:$D$10)</f>
        <v>1961.3615871134439</v>
      </c>
      <c r="AU22" s="86">
        <f>($AK$3+(O22+AG22)*12*7.57%)*SUM(Fasering!$D$5:$D$11)</f>
        <v>2392.3164745303998</v>
      </c>
    </row>
    <row r="23" spans="1:47" x14ac:dyDescent="0.3">
      <c r="A23" s="32">
        <f t="shared" si="7"/>
        <v>13</v>
      </c>
      <c r="B23" s="129">
        <v>21923.82</v>
      </c>
      <c r="C23" s="130"/>
      <c r="D23" s="129">
        <f t="shared" si="0"/>
        <v>29507.269338000002</v>
      </c>
      <c r="E23" s="131">
        <f t="shared" si="1"/>
        <v>731.46610026301505</v>
      </c>
      <c r="F23" s="129">
        <f t="shared" si="2"/>
        <v>2458.9391114999999</v>
      </c>
      <c r="G23" s="131">
        <f t="shared" si="8"/>
        <v>60.955508355251247</v>
      </c>
      <c r="H23" s="63">
        <f>'L4'!$H$10</f>
        <v>1707.89</v>
      </c>
      <c r="I23" s="63">
        <f>GEW!$E$12+($F23-GEW!$E$12)*SUM(Fasering!$D$5)</f>
        <v>1821.9627753333334</v>
      </c>
      <c r="J23" s="63">
        <f>GEW!$E$12+($F23-GEW!$E$12)*SUM(Fasering!$D$5:$D$6)</f>
        <v>1986.6617288657449</v>
      </c>
      <c r="K23" s="63">
        <f>GEW!$E$12+($F23-GEW!$E$12)*SUM(Fasering!$D$5:$D$7)</f>
        <v>2081.1596919019553</v>
      </c>
      <c r="L23" s="63">
        <f>GEW!$E$12+($F23-GEW!$E$12)*SUM(Fasering!$D$5:$D$8)</f>
        <v>2175.6576549381662</v>
      </c>
      <c r="M23" s="63">
        <f>GEW!$E$12+($F23-GEW!$E$12)*SUM(Fasering!$D$5:$D$9)</f>
        <v>2270.1556179743766</v>
      </c>
      <c r="N23" s="63">
        <f>GEW!$E$12+($F23-GEW!$E$12)*SUM(Fasering!$D$5:$D$10)</f>
        <v>2364.4411484637894</v>
      </c>
      <c r="O23" s="76">
        <f>GEW!$E$12+($F23-GEW!$E$12)*SUM(Fasering!$D$5:$D$11)</f>
        <v>2458.9391114999999</v>
      </c>
      <c r="P23" s="129">
        <f t="shared" si="3"/>
        <v>51.201400749999998</v>
      </c>
      <c r="Q23" s="131">
        <f t="shared" si="4"/>
        <v>1.2692495705244682</v>
      </c>
      <c r="R23" s="45">
        <f>$P23*SUM(Fasering!$D$5)</f>
        <v>0</v>
      </c>
      <c r="S23" s="45">
        <f>$P23*SUM(Fasering!$D$5:$D$6)</f>
        <v>13.238823240542105</v>
      </c>
      <c r="T23" s="45">
        <f>$P23*SUM(Fasering!$D$5:$D$7)</f>
        <v>20.834753890954396</v>
      </c>
      <c r="U23" s="45">
        <f>$P23*SUM(Fasering!$D$5:$D$8)</f>
        <v>28.430684541366688</v>
      </c>
      <c r="V23" s="45">
        <f>$P23*SUM(Fasering!$D$5:$D$9)</f>
        <v>36.02661519177898</v>
      </c>
      <c r="W23" s="45">
        <f>$P23*SUM(Fasering!$D$5:$D$10)</f>
        <v>43.605470099587713</v>
      </c>
      <c r="X23" s="75">
        <f>$P23*SUM(Fasering!$D$5:$D$11)</f>
        <v>51.201400749999998</v>
      </c>
      <c r="Y23" s="129">
        <f t="shared" si="5"/>
        <v>25.601261166666667</v>
      </c>
      <c r="Z23" s="131">
        <f t="shared" si="6"/>
        <v>0.63463868692452552</v>
      </c>
      <c r="AA23" s="74">
        <f>$Y23*SUM(Fasering!$D$5)</f>
        <v>0</v>
      </c>
      <c r="AB23" s="45">
        <f>$Y23*SUM(Fasering!$D$5:$D$6)</f>
        <v>6.6195566206351257</v>
      </c>
      <c r="AC23" s="45">
        <f>$Y23*SUM(Fasering!$D$5:$D$7)</f>
        <v>10.41760514150676</v>
      </c>
      <c r="AD23" s="45">
        <f>$Y23*SUM(Fasering!$D$5:$D$8)</f>
        <v>14.215653662378395</v>
      </c>
      <c r="AE23" s="45">
        <f>$Y23*SUM(Fasering!$D$5:$D$9)</f>
        <v>18.013702183250029</v>
      </c>
      <c r="AF23" s="45">
        <f>$Y23*SUM(Fasering!$D$5:$D$10)</f>
        <v>21.803212645795035</v>
      </c>
      <c r="AG23" s="75">
        <f>$Y23*SUM(Fasering!$D$5:$D$11)</f>
        <v>25.601261166666667</v>
      </c>
      <c r="AH23" s="5">
        <f>($AK$3+(I23+R23)*12*7.57%)*SUM(Fasering!$D$5)</f>
        <v>0</v>
      </c>
      <c r="AI23" s="9">
        <f>($AK$3+(J23+S23)*12*7.57%)*SUM(Fasering!$D$5:$D$6)</f>
        <v>504.73433975856403</v>
      </c>
      <c r="AJ23" s="9">
        <f>($AK$3+(K23+T23)*12*7.57%)*SUM(Fasering!$D$5:$D$7)</f>
        <v>832.07000268547131</v>
      </c>
      <c r="AK23" s="9">
        <f>($AK$3+(L23+U23)*12*7.57%)*SUM(Fasering!$D$5:$D$8)</f>
        <v>1186.922979462096</v>
      </c>
      <c r="AL23" s="9">
        <f>($AK$3+(M23+V23)*12*7.57%)*SUM(Fasering!$D$5:$D$9)</f>
        <v>1569.2932700884373</v>
      </c>
      <c r="AM23" s="9">
        <f>($AK$3+(N23+W23)*12*7.57%)*SUM(Fasering!$D$5:$D$10)</f>
        <v>1978.2285822515134</v>
      </c>
      <c r="AN23" s="86">
        <f>($AK$3+(O23+X23)*12*7.57%)*SUM(Fasering!$D$5:$D$11)</f>
        <v>2415.5716413279001</v>
      </c>
      <c r="AO23" s="5">
        <f>($AK$3+(I23+AA23)*12*7.57%)*SUM(Fasering!$D$5)</f>
        <v>0</v>
      </c>
      <c r="AP23" s="9">
        <f>($AK$3+(J23+AB23)*12*7.57%)*SUM(Fasering!$D$5:$D$6)</f>
        <v>503.17961132443844</v>
      </c>
      <c r="AQ23" s="9">
        <f>($AK$3+(K23+AC23)*12*7.57%)*SUM(Fasering!$D$5:$D$7)</f>
        <v>828.21936618248697</v>
      </c>
      <c r="AR23" s="9">
        <f>($AK$3+(L23+AD23)*12*7.57%)*SUM(Fasering!$D$5:$D$8)</f>
        <v>1179.7527937032137</v>
      </c>
      <c r="AS23" s="9">
        <f>($AK$3+(M23+AE23)*12*7.57%)*SUM(Fasering!$D$5:$D$9)</f>
        <v>1557.7798938866185</v>
      </c>
      <c r="AT23" s="9">
        <f>($AK$3+(N23+AF23)*12*7.57%)*SUM(Fasering!$D$5:$D$10)</f>
        <v>1961.3615871134439</v>
      </c>
      <c r="AU23" s="86">
        <f>($AK$3+(O23+AG23)*12*7.57%)*SUM(Fasering!$D$5:$D$11)</f>
        <v>2392.3164745303998</v>
      </c>
    </row>
    <row r="24" spans="1:47" x14ac:dyDescent="0.3">
      <c r="A24" s="32">
        <f t="shared" si="7"/>
        <v>14</v>
      </c>
      <c r="B24" s="129">
        <v>22840.81</v>
      </c>
      <c r="C24" s="130"/>
      <c r="D24" s="129">
        <f t="shared" si="0"/>
        <v>30741.446179000002</v>
      </c>
      <c r="E24" s="131">
        <f t="shared" si="1"/>
        <v>762.06054499391428</v>
      </c>
      <c r="F24" s="129">
        <f t="shared" si="2"/>
        <v>2561.7871815833337</v>
      </c>
      <c r="G24" s="131">
        <f t="shared" si="8"/>
        <v>63.505045416159525</v>
      </c>
      <c r="H24" s="63">
        <f>'L4'!$H$10</f>
        <v>1707.89</v>
      </c>
      <c r="I24" s="63">
        <f>GEW!$E$12+($F24-GEW!$E$12)*SUM(Fasering!$D$5)</f>
        <v>1821.9627753333334</v>
      </c>
      <c r="J24" s="63">
        <f>GEW!$E$12+($F24-GEW!$E$12)*SUM(Fasering!$D$5:$D$6)</f>
        <v>2013.2545056359027</v>
      </c>
      <c r="K24" s="63">
        <f>GEW!$E$12+($F24-GEW!$E$12)*SUM(Fasering!$D$5:$D$7)</f>
        <v>2123.0103873313356</v>
      </c>
      <c r="L24" s="63">
        <f>GEW!$E$12+($F24-GEW!$E$12)*SUM(Fasering!$D$5:$D$8)</f>
        <v>2232.7662690267684</v>
      </c>
      <c r="M24" s="63">
        <f>GEW!$E$12+($F24-GEW!$E$12)*SUM(Fasering!$D$5:$D$9)</f>
        <v>2342.5221507222013</v>
      </c>
      <c r="N24" s="63">
        <f>GEW!$E$12+($F24-GEW!$E$12)*SUM(Fasering!$D$5:$D$10)</f>
        <v>2452.0312998879008</v>
      </c>
      <c r="O24" s="76">
        <f>GEW!$E$12+($F24-GEW!$E$12)*SUM(Fasering!$D$5:$D$11)</f>
        <v>2561.7871815833337</v>
      </c>
      <c r="P24" s="129">
        <f t="shared" si="3"/>
        <v>30.879432333333305</v>
      </c>
      <c r="Q24" s="131">
        <f t="shared" si="4"/>
        <v>0.76548113241067295</v>
      </c>
      <c r="R24" s="45">
        <f>$P24*SUM(Fasering!$D$5)</f>
        <v>0</v>
      </c>
      <c r="S24" s="45">
        <f>$P24*SUM(Fasering!$D$5:$D$6)</f>
        <v>7.9843000472849432</v>
      </c>
      <c r="T24" s="45">
        <f>$P24*SUM(Fasering!$D$5:$D$7)</f>
        <v>12.565386171732404</v>
      </c>
      <c r="U24" s="45">
        <f>$P24*SUM(Fasering!$D$5:$D$8)</f>
        <v>17.146472296179866</v>
      </c>
      <c r="V24" s="45">
        <f>$P24*SUM(Fasering!$D$5:$D$9)</f>
        <v>21.727558420627325</v>
      </c>
      <c r="W24" s="45">
        <f>$P24*SUM(Fasering!$D$5:$D$10)</f>
        <v>26.29834620888585</v>
      </c>
      <c r="X24" s="75">
        <f>$P24*SUM(Fasering!$D$5:$D$11)</f>
        <v>30.879432333333305</v>
      </c>
      <c r="Y24" s="129">
        <f t="shared" si="5"/>
        <v>5.2792927499999678</v>
      </c>
      <c r="Z24" s="131">
        <f t="shared" si="6"/>
        <v>0.13087024881073001</v>
      </c>
      <c r="AA24" s="74">
        <f>$Y24*SUM(Fasering!$D$5)</f>
        <v>0</v>
      </c>
      <c r="AB24" s="45">
        <f>$Y24*SUM(Fasering!$D$5:$D$6)</f>
        <v>1.3650334273779614</v>
      </c>
      <c r="AC24" s="45">
        <f>$Y24*SUM(Fasering!$D$5:$D$7)</f>
        <v>2.148237422284764</v>
      </c>
      <c r="AD24" s="45">
        <f>$Y24*SUM(Fasering!$D$5:$D$8)</f>
        <v>2.9314414171915666</v>
      </c>
      <c r="AE24" s="45">
        <f>$Y24*SUM(Fasering!$D$5:$D$9)</f>
        <v>3.7146454120983687</v>
      </c>
      <c r="AF24" s="45">
        <f>$Y24*SUM(Fasering!$D$5:$D$10)</f>
        <v>4.4960887550931661</v>
      </c>
      <c r="AG24" s="75">
        <f>$Y24*SUM(Fasering!$D$5:$D$11)</f>
        <v>5.2792927499999678</v>
      </c>
      <c r="AH24" s="5">
        <f>($AK$3+(I24+R24)*12*7.57%)*SUM(Fasering!$D$5)</f>
        <v>0</v>
      </c>
      <c r="AI24" s="9">
        <f>($AK$3+(J24+S24)*12*7.57%)*SUM(Fasering!$D$5:$D$6)</f>
        <v>509.74625293196846</v>
      </c>
      <c r="AJ24" s="9">
        <f>($AK$3+(K24+T24)*12*7.57%)*SUM(Fasering!$D$5:$D$7)</f>
        <v>844.48313889093015</v>
      </c>
      <c r="AK24" s="9">
        <f>($AK$3+(L24+U24)*12*7.57%)*SUM(Fasering!$D$5:$D$8)</f>
        <v>1210.0372080771474</v>
      </c>
      <c r="AL24" s="9">
        <f>($AK$3+(M24+V24)*12*7.57%)*SUM(Fasering!$D$5:$D$9)</f>
        <v>1606.4084604906207</v>
      </c>
      <c r="AM24" s="9">
        <f>($AK$3+(N24+W24)*12*7.57%)*SUM(Fasering!$D$5:$D$10)</f>
        <v>2032.6020106089813</v>
      </c>
      <c r="AN24" s="86">
        <f>($AK$3+(O24+X24)*12*7.57%)*SUM(Fasering!$D$5:$D$11)</f>
        <v>2490.5383520819005</v>
      </c>
      <c r="AO24" s="5">
        <f>($AK$3+(I24+AA24)*12*7.57%)*SUM(Fasering!$D$5)</f>
        <v>0</v>
      </c>
      <c r="AP24" s="9">
        <f>($AK$3+(J24+AB24)*12*7.57%)*SUM(Fasering!$D$5:$D$6)</f>
        <v>508.19152449784286</v>
      </c>
      <c r="AQ24" s="9">
        <f>($AK$3+(K24+AC24)*12*7.57%)*SUM(Fasering!$D$5:$D$7)</f>
        <v>840.63250238794581</v>
      </c>
      <c r="AR24" s="9">
        <f>($AK$3+(L24+AD24)*12*7.57%)*SUM(Fasering!$D$5:$D$8)</f>
        <v>1202.8670223182653</v>
      </c>
      <c r="AS24" s="9">
        <f>($AK$3+(M24+AE24)*12*7.57%)*SUM(Fasering!$D$5:$D$9)</f>
        <v>1594.8950842888021</v>
      </c>
      <c r="AT24" s="9">
        <f>($AK$3+(N24+AF24)*12*7.57%)*SUM(Fasering!$D$5:$D$10)</f>
        <v>2015.7350154709113</v>
      </c>
      <c r="AU24" s="86">
        <f>($AK$3+(O24+AG24)*12*7.57%)*SUM(Fasering!$D$5:$D$11)</f>
        <v>2467.2831852844006</v>
      </c>
    </row>
    <row r="25" spans="1:47" x14ac:dyDescent="0.3">
      <c r="A25" s="32">
        <f t="shared" si="7"/>
        <v>15</v>
      </c>
      <c r="B25" s="129">
        <v>22840.81</v>
      </c>
      <c r="C25" s="130"/>
      <c r="D25" s="129">
        <f t="shared" si="0"/>
        <v>30741.446179000002</v>
      </c>
      <c r="E25" s="131">
        <f t="shared" si="1"/>
        <v>762.06054499391428</v>
      </c>
      <c r="F25" s="129">
        <f t="shared" si="2"/>
        <v>2561.7871815833337</v>
      </c>
      <c r="G25" s="131">
        <f t="shared" si="8"/>
        <v>63.505045416159525</v>
      </c>
      <c r="H25" s="63">
        <f>'L4'!$H$10</f>
        <v>1707.89</v>
      </c>
      <c r="I25" s="63">
        <f>GEW!$E$12+($F25-GEW!$E$12)*SUM(Fasering!$D$5)</f>
        <v>1821.9627753333334</v>
      </c>
      <c r="J25" s="63">
        <f>GEW!$E$12+($F25-GEW!$E$12)*SUM(Fasering!$D$5:$D$6)</f>
        <v>2013.2545056359027</v>
      </c>
      <c r="K25" s="63">
        <f>GEW!$E$12+($F25-GEW!$E$12)*SUM(Fasering!$D$5:$D$7)</f>
        <v>2123.0103873313356</v>
      </c>
      <c r="L25" s="63">
        <f>GEW!$E$12+($F25-GEW!$E$12)*SUM(Fasering!$D$5:$D$8)</f>
        <v>2232.7662690267684</v>
      </c>
      <c r="M25" s="63">
        <f>GEW!$E$12+($F25-GEW!$E$12)*SUM(Fasering!$D$5:$D$9)</f>
        <v>2342.5221507222013</v>
      </c>
      <c r="N25" s="63">
        <f>GEW!$E$12+($F25-GEW!$E$12)*SUM(Fasering!$D$5:$D$10)</f>
        <v>2452.0312998879008</v>
      </c>
      <c r="O25" s="76">
        <f>GEW!$E$12+($F25-GEW!$E$12)*SUM(Fasering!$D$5:$D$11)</f>
        <v>2561.7871815833337</v>
      </c>
      <c r="P25" s="129">
        <f t="shared" si="3"/>
        <v>30.879432333333305</v>
      </c>
      <c r="Q25" s="131">
        <f t="shared" si="4"/>
        <v>0.76548113241067295</v>
      </c>
      <c r="R25" s="45">
        <f>$P25*SUM(Fasering!$D$5)</f>
        <v>0</v>
      </c>
      <c r="S25" s="45">
        <f>$P25*SUM(Fasering!$D$5:$D$6)</f>
        <v>7.9843000472849432</v>
      </c>
      <c r="T25" s="45">
        <f>$P25*SUM(Fasering!$D$5:$D$7)</f>
        <v>12.565386171732404</v>
      </c>
      <c r="U25" s="45">
        <f>$P25*SUM(Fasering!$D$5:$D$8)</f>
        <v>17.146472296179866</v>
      </c>
      <c r="V25" s="45">
        <f>$P25*SUM(Fasering!$D$5:$D$9)</f>
        <v>21.727558420627325</v>
      </c>
      <c r="W25" s="45">
        <f>$P25*SUM(Fasering!$D$5:$D$10)</f>
        <v>26.29834620888585</v>
      </c>
      <c r="X25" s="75">
        <f>$P25*SUM(Fasering!$D$5:$D$11)</f>
        <v>30.879432333333305</v>
      </c>
      <c r="Y25" s="129">
        <f t="shared" si="5"/>
        <v>5.2792927499999678</v>
      </c>
      <c r="Z25" s="131">
        <f t="shared" si="6"/>
        <v>0.13087024881073001</v>
      </c>
      <c r="AA25" s="74">
        <f>$Y25*SUM(Fasering!$D$5)</f>
        <v>0</v>
      </c>
      <c r="AB25" s="45">
        <f>$Y25*SUM(Fasering!$D$5:$D$6)</f>
        <v>1.3650334273779614</v>
      </c>
      <c r="AC25" s="45">
        <f>$Y25*SUM(Fasering!$D$5:$D$7)</f>
        <v>2.148237422284764</v>
      </c>
      <c r="AD25" s="45">
        <f>$Y25*SUM(Fasering!$D$5:$D$8)</f>
        <v>2.9314414171915666</v>
      </c>
      <c r="AE25" s="45">
        <f>$Y25*SUM(Fasering!$D$5:$D$9)</f>
        <v>3.7146454120983687</v>
      </c>
      <c r="AF25" s="45">
        <f>$Y25*SUM(Fasering!$D$5:$D$10)</f>
        <v>4.4960887550931661</v>
      </c>
      <c r="AG25" s="75">
        <f>$Y25*SUM(Fasering!$D$5:$D$11)</f>
        <v>5.2792927499999678</v>
      </c>
      <c r="AH25" s="5">
        <f>($AK$3+(I25+R25)*12*7.57%)*SUM(Fasering!$D$5)</f>
        <v>0</v>
      </c>
      <c r="AI25" s="9">
        <f>($AK$3+(J25+S25)*12*7.57%)*SUM(Fasering!$D$5:$D$6)</f>
        <v>509.74625293196846</v>
      </c>
      <c r="AJ25" s="9">
        <f>($AK$3+(K25+T25)*12*7.57%)*SUM(Fasering!$D$5:$D$7)</f>
        <v>844.48313889093015</v>
      </c>
      <c r="AK25" s="9">
        <f>($AK$3+(L25+U25)*12*7.57%)*SUM(Fasering!$D$5:$D$8)</f>
        <v>1210.0372080771474</v>
      </c>
      <c r="AL25" s="9">
        <f>($AK$3+(M25+V25)*12*7.57%)*SUM(Fasering!$D$5:$D$9)</f>
        <v>1606.4084604906207</v>
      </c>
      <c r="AM25" s="9">
        <f>($AK$3+(N25+W25)*12*7.57%)*SUM(Fasering!$D$5:$D$10)</f>
        <v>2032.6020106089813</v>
      </c>
      <c r="AN25" s="86">
        <f>($AK$3+(O25+X25)*12*7.57%)*SUM(Fasering!$D$5:$D$11)</f>
        <v>2490.5383520819005</v>
      </c>
      <c r="AO25" s="5">
        <f>($AK$3+(I25+AA25)*12*7.57%)*SUM(Fasering!$D$5)</f>
        <v>0</v>
      </c>
      <c r="AP25" s="9">
        <f>($AK$3+(J25+AB25)*12*7.57%)*SUM(Fasering!$D$5:$D$6)</f>
        <v>508.19152449784286</v>
      </c>
      <c r="AQ25" s="9">
        <f>($AK$3+(K25+AC25)*12*7.57%)*SUM(Fasering!$D$5:$D$7)</f>
        <v>840.63250238794581</v>
      </c>
      <c r="AR25" s="9">
        <f>($AK$3+(L25+AD25)*12*7.57%)*SUM(Fasering!$D$5:$D$8)</f>
        <v>1202.8670223182653</v>
      </c>
      <c r="AS25" s="9">
        <f>($AK$3+(M25+AE25)*12*7.57%)*SUM(Fasering!$D$5:$D$9)</f>
        <v>1594.8950842888021</v>
      </c>
      <c r="AT25" s="9">
        <f>($AK$3+(N25+AF25)*12*7.57%)*SUM(Fasering!$D$5:$D$10)</f>
        <v>2015.7350154709113</v>
      </c>
      <c r="AU25" s="86">
        <f>($AK$3+(O25+AG25)*12*7.57%)*SUM(Fasering!$D$5:$D$11)</f>
        <v>2467.2831852844006</v>
      </c>
    </row>
    <row r="26" spans="1:47" x14ac:dyDescent="0.3">
      <c r="A26" s="32">
        <f t="shared" si="7"/>
        <v>16</v>
      </c>
      <c r="B26" s="129">
        <v>23757.8</v>
      </c>
      <c r="C26" s="130"/>
      <c r="D26" s="129">
        <f t="shared" si="0"/>
        <v>31975.623020000003</v>
      </c>
      <c r="E26" s="131">
        <f t="shared" si="1"/>
        <v>792.6549897248135</v>
      </c>
      <c r="F26" s="129">
        <f t="shared" si="2"/>
        <v>2664.6352516666666</v>
      </c>
      <c r="G26" s="131">
        <f t="shared" si="8"/>
        <v>66.054582477067783</v>
      </c>
      <c r="H26" s="63">
        <f>'L4'!$H$10</f>
        <v>1707.89</v>
      </c>
      <c r="I26" s="63">
        <f>GEW!$E$12+($F26-GEW!$E$12)*SUM(Fasering!$D$5)</f>
        <v>1821.9627753333334</v>
      </c>
      <c r="J26" s="63">
        <f>GEW!$E$12+($F26-GEW!$E$12)*SUM(Fasering!$D$5:$D$6)</f>
        <v>2039.8472824060602</v>
      </c>
      <c r="K26" s="63">
        <f>GEW!$E$12+($F26-GEW!$E$12)*SUM(Fasering!$D$5:$D$7)</f>
        <v>2164.8610827607154</v>
      </c>
      <c r="L26" s="63">
        <f>GEW!$E$12+($F26-GEW!$E$12)*SUM(Fasering!$D$5:$D$8)</f>
        <v>2289.8748831153707</v>
      </c>
      <c r="M26" s="63">
        <f>GEW!$E$12+($F26-GEW!$E$12)*SUM(Fasering!$D$5:$D$9)</f>
        <v>2414.8886834700261</v>
      </c>
      <c r="N26" s="63">
        <f>GEW!$E$12+($F26-GEW!$E$12)*SUM(Fasering!$D$5:$D$10)</f>
        <v>2539.6214513120112</v>
      </c>
      <c r="O26" s="76">
        <f>GEW!$E$12+($F26-GEW!$E$12)*SUM(Fasering!$D$5:$D$11)</f>
        <v>2664.6352516666666</v>
      </c>
      <c r="P26" s="129">
        <f t="shared" si="3"/>
        <v>0</v>
      </c>
      <c r="Q26" s="131">
        <f t="shared" si="4"/>
        <v>0</v>
      </c>
      <c r="R26" s="45">
        <f>$P26*SUM(Fasering!$D$5)</f>
        <v>0</v>
      </c>
      <c r="S26" s="45">
        <f>$P26*SUM(Fasering!$D$5:$D$6)</f>
        <v>0</v>
      </c>
      <c r="T26" s="45">
        <f>$P26*SUM(Fasering!$D$5:$D$7)</f>
        <v>0</v>
      </c>
      <c r="U26" s="45">
        <f>$P26*SUM(Fasering!$D$5:$D$8)</f>
        <v>0</v>
      </c>
      <c r="V26" s="45">
        <f>$P26*SUM(Fasering!$D$5:$D$9)</f>
        <v>0</v>
      </c>
      <c r="W26" s="45">
        <f>$P26*SUM(Fasering!$D$5:$D$10)</f>
        <v>0</v>
      </c>
      <c r="X26" s="75">
        <f>$P26*SUM(Fasering!$D$5:$D$11)</f>
        <v>0</v>
      </c>
      <c r="Y26" s="129">
        <f t="shared" si="5"/>
        <v>0</v>
      </c>
      <c r="Z26" s="131">
        <f t="shared" si="6"/>
        <v>0</v>
      </c>
      <c r="AA26" s="74">
        <f>$Y26*SUM(Fasering!$D$5)</f>
        <v>0</v>
      </c>
      <c r="AB26" s="45">
        <f>$Y26*SUM(Fasering!$D$5:$D$6)</f>
        <v>0</v>
      </c>
      <c r="AC26" s="45">
        <f>$Y26*SUM(Fasering!$D$5:$D$7)</f>
        <v>0</v>
      </c>
      <c r="AD26" s="45">
        <f>$Y26*SUM(Fasering!$D$5:$D$8)</f>
        <v>0</v>
      </c>
      <c r="AE26" s="45">
        <f>$Y26*SUM(Fasering!$D$5:$D$9)</f>
        <v>0</v>
      </c>
      <c r="AF26" s="45">
        <f>$Y26*SUM(Fasering!$D$5:$D$10)</f>
        <v>0</v>
      </c>
      <c r="AG26" s="75">
        <f>$Y26*SUM(Fasering!$D$5:$D$11)</f>
        <v>0</v>
      </c>
      <c r="AH26" s="5">
        <f>($AK$3+(I26+R26)*12*7.57%)*SUM(Fasering!$D$5)</f>
        <v>0</v>
      </c>
      <c r="AI26" s="9">
        <f>($AK$3+(J26+S26)*12*7.57%)*SUM(Fasering!$D$5:$D$6)</f>
        <v>514.11699814259418</v>
      </c>
      <c r="AJ26" s="9">
        <f>($AK$3+(K26+T26)*12*7.57%)*SUM(Fasering!$D$5:$D$7)</f>
        <v>855.30827766363529</v>
      </c>
      <c r="AK26" s="9">
        <f>($AK$3+(L26+U26)*12*7.57%)*SUM(Fasering!$D$5:$D$8)</f>
        <v>1230.1944615093573</v>
      </c>
      <c r="AL26" s="9">
        <f>($AK$3+(M26+V26)*12*7.57%)*SUM(Fasering!$D$5:$D$9)</f>
        <v>1638.7755496797606</v>
      </c>
      <c r="AM26" s="9">
        <f>($AK$3+(N26+W26)*12*7.57%)*SUM(Fasering!$D$5:$D$10)</f>
        <v>2080.0195123406143</v>
      </c>
      <c r="AN26" s="86">
        <f>($AK$3+(O26+X26)*12*7.57%)*SUM(Fasering!$D$5:$D$11)</f>
        <v>2555.914662614</v>
      </c>
      <c r="AO26" s="5">
        <f>($AK$3+(I26+AA26)*12*7.57%)*SUM(Fasering!$D$5)</f>
        <v>0</v>
      </c>
      <c r="AP26" s="9">
        <f>($AK$3+(J26+AB26)*12*7.57%)*SUM(Fasering!$D$5:$D$6)</f>
        <v>514.11699814259418</v>
      </c>
      <c r="AQ26" s="9">
        <f>($AK$3+(K26+AC26)*12*7.57%)*SUM(Fasering!$D$5:$D$7)</f>
        <v>855.30827766363529</v>
      </c>
      <c r="AR26" s="9">
        <f>($AK$3+(L26+AD26)*12*7.57%)*SUM(Fasering!$D$5:$D$8)</f>
        <v>1230.1944615093573</v>
      </c>
      <c r="AS26" s="9">
        <f>($AK$3+(M26+AE26)*12*7.57%)*SUM(Fasering!$D$5:$D$9)</f>
        <v>1638.7755496797606</v>
      </c>
      <c r="AT26" s="9">
        <f>($AK$3+(N26+AF26)*12*7.57%)*SUM(Fasering!$D$5:$D$10)</f>
        <v>2080.0195123406143</v>
      </c>
      <c r="AU26" s="86">
        <f>($AK$3+(O26+AG26)*12*7.57%)*SUM(Fasering!$D$5:$D$11)</f>
        <v>2555.914662614</v>
      </c>
    </row>
    <row r="27" spans="1:47" x14ac:dyDescent="0.3">
      <c r="A27" s="32">
        <f t="shared" si="7"/>
        <v>17</v>
      </c>
      <c r="B27" s="129">
        <v>23757.8</v>
      </c>
      <c r="C27" s="130"/>
      <c r="D27" s="129">
        <f t="shared" si="0"/>
        <v>31975.623020000003</v>
      </c>
      <c r="E27" s="131">
        <f t="shared" si="1"/>
        <v>792.6549897248135</v>
      </c>
      <c r="F27" s="129">
        <f t="shared" si="2"/>
        <v>2664.6352516666666</v>
      </c>
      <c r="G27" s="131">
        <f t="shared" si="8"/>
        <v>66.054582477067783</v>
      </c>
      <c r="H27" s="63">
        <f>'L4'!$H$10</f>
        <v>1707.89</v>
      </c>
      <c r="I27" s="63">
        <f>GEW!$E$12+($F27-GEW!$E$12)*SUM(Fasering!$D$5)</f>
        <v>1821.9627753333334</v>
      </c>
      <c r="J27" s="63">
        <f>GEW!$E$12+($F27-GEW!$E$12)*SUM(Fasering!$D$5:$D$6)</f>
        <v>2039.8472824060602</v>
      </c>
      <c r="K27" s="63">
        <f>GEW!$E$12+($F27-GEW!$E$12)*SUM(Fasering!$D$5:$D$7)</f>
        <v>2164.8610827607154</v>
      </c>
      <c r="L27" s="63">
        <f>GEW!$E$12+($F27-GEW!$E$12)*SUM(Fasering!$D$5:$D$8)</f>
        <v>2289.8748831153707</v>
      </c>
      <c r="M27" s="63">
        <f>GEW!$E$12+($F27-GEW!$E$12)*SUM(Fasering!$D$5:$D$9)</f>
        <v>2414.8886834700261</v>
      </c>
      <c r="N27" s="63">
        <f>GEW!$E$12+($F27-GEW!$E$12)*SUM(Fasering!$D$5:$D$10)</f>
        <v>2539.6214513120112</v>
      </c>
      <c r="O27" s="76">
        <f>GEW!$E$12+($F27-GEW!$E$12)*SUM(Fasering!$D$5:$D$11)</f>
        <v>2664.6352516666666</v>
      </c>
      <c r="P27" s="129">
        <f t="shared" si="3"/>
        <v>0</v>
      </c>
      <c r="Q27" s="131">
        <f t="shared" si="4"/>
        <v>0</v>
      </c>
      <c r="R27" s="45">
        <f>$P27*SUM(Fasering!$D$5)</f>
        <v>0</v>
      </c>
      <c r="S27" s="45">
        <f>$P27*SUM(Fasering!$D$5:$D$6)</f>
        <v>0</v>
      </c>
      <c r="T27" s="45">
        <f>$P27*SUM(Fasering!$D$5:$D$7)</f>
        <v>0</v>
      </c>
      <c r="U27" s="45">
        <f>$P27*SUM(Fasering!$D$5:$D$8)</f>
        <v>0</v>
      </c>
      <c r="V27" s="45">
        <f>$P27*SUM(Fasering!$D$5:$D$9)</f>
        <v>0</v>
      </c>
      <c r="W27" s="45">
        <f>$P27*SUM(Fasering!$D$5:$D$10)</f>
        <v>0</v>
      </c>
      <c r="X27" s="75">
        <f>$P27*SUM(Fasering!$D$5:$D$11)</f>
        <v>0</v>
      </c>
      <c r="Y27" s="129">
        <f t="shared" si="5"/>
        <v>0</v>
      </c>
      <c r="Z27" s="131">
        <f t="shared" si="6"/>
        <v>0</v>
      </c>
      <c r="AA27" s="74">
        <f>$Y27*SUM(Fasering!$D$5)</f>
        <v>0</v>
      </c>
      <c r="AB27" s="45">
        <f>$Y27*SUM(Fasering!$D$5:$D$6)</f>
        <v>0</v>
      </c>
      <c r="AC27" s="45">
        <f>$Y27*SUM(Fasering!$D$5:$D$7)</f>
        <v>0</v>
      </c>
      <c r="AD27" s="45">
        <f>$Y27*SUM(Fasering!$D$5:$D$8)</f>
        <v>0</v>
      </c>
      <c r="AE27" s="45">
        <f>$Y27*SUM(Fasering!$D$5:$D$9)</f>
        <v>0</v>
      </c>
      <c r="AF27" s="45">
        <f>$Y27*SUM(Fasering!$D$5:$D$10)</f>
        <v>0</v>
      </c>
      <c r="AG27" s="75">
        <f>$Y27*SUM(Fasering!$D$5:$D$11)</f>
        <v>0</v>
      </c>
      <c r="AH27" s="5">
        <f>($AK$3+(I27+R27)*12*7.57%)*SUM(Fasering!$D$5)</f>
        <v>0</v>
      </c>
      <c r="AI27" s="9">
        <f>($AK$3+(J27+S27)*12*7.57%)*SUM(Fasering!$D$5:$D$6)</f>
        <v>514.11699814259418</v>
      </c>
      <c r="AJ27" s="9">
        <f>($AK$3+(K27+T27)*12*7.57%)*SUM(Fasering!$D$5:$D$7)</f>
        <v>855.30827766363529</v>
      </c>
      <c r="AK27" s="9">
        <f>($AK$3+(L27+U27)*12*7.57%)*SUM(Fasering!$D$5:$D$8)</f>
        <v>1230.1944615093573</v>
      </c>
      <c r="AL27" s="9">
        <f>($AK$3+(M27+V27)*12*7.57%)*SUM(Fasering!$D$5:$D$9)</f>
        <v>1638.7755496797606</v>
      </c>
      <c r="AM27" s="9">
        <f>($AK$3+(N27+W27)*12*7.57%)*SUM(Fasering!$D$5:$D$10)</f>
        <v>2080.0195123406143</v>
      </c>
      <c r="AN27" s="86">
        <f>($AK$3+(O27+X27)*12*7.57%)*SUM(Fasering!$D$5:$D$11)</f>
        <v>2555.914662614</v>
      </c>
      <c r="AO27" s="5">
        <f>($AK$3+(I27+AA27)*12*7.57%)*SUM(Fasering!$D$5)</f>
        <v>0</v>
      </c>
      <c r="AP27" s="9">
        <f>($AK$3+(J27+AB27)*12*7.57%)*SUM(Fasering!$D$5:$D$6)</f>
        <v>514.11699814259418</v>
      </c>
      <c r="AQ27" s="9">
        <f>($AK$3+(K27+AC27)*12*7.57%)*SUM(Fasering!$D$5:$D$7)</f>
        <v>855.30827766363529</v>
      </c>
      <c r="AR27" s="9">
        <f>($AK$3+(L27+AD27)*12*7.57%)*SUM(Fasering!$D$5:$D$8)</f>
        <v>1230.1944615093573</v>
      </c>
      <c r="AS27" s="9">
        <f>($AK$3+(M27+AE27)*12*7.57%)*SUM(Fasering!$D$5:$D$9)</f>
        <v>1638.7755496797606</v>
      </c>
      <c r="AT27" s="9">
        <f>($AK$3+(N27+AF27)*12*7.57%)*SUM(Fasering!$D$5:$D$10)</f>
        <v>2080.0195123406143</v>
      </c>
      <c r="AU27" s="86">
        <f>($AK$3+(O27+AG27)*12*7.57%)*SUM(Fasering!$D$5:$D$11)</f>
        <v>2555.914662614</v>
      </c>
    </row>
    <row r="28" spans="1:47" x14ac:dyDescent="0.3">
      <c r="A28" s="32">
        <f t="shared" si="7"/>
        <v>18</v>
      </c>
      <c r="B28" s="129">
        <v>24674.75</v>
      </c>
      <c r="C28" s="130"/>
      <c r="D28" s="129">
        <f t="shared" si="0"/>
        <v>33209.746025</v>
      </c>
      <c r="E28" s="131">
        <f t="shared" si="1"/>
        <v>823.24809989613266</v>
      </c>
      <c r="F28" s="129">
        <f t="shared" si="2"/>
        <v>2767.4788354166667</v>
      </c>
      <c r="G28" s="131">
        <f t="shared" si="8"/>
        <v>68.604008324677721</v>
      </c>
      <c r="H28" s="63">
        <f>'L4'!$H$10</f>
        <v>1707.89</v>
      </c>
      <c r="I28" s="63">
        <f>GEW!$E$12+($F28-GEW!$E$12)*SUM(Fasering!$D$5)</f>
        <v>1821.9627753333334</v>
      </c>
      <c r="J28" s="63">
        <f>GEW!$E$12+($F28-GEW!$E$12)*SUM(Fasering!$D$5:$D$6)</f>
        <v>2066.4388991733053</v>
      </c>
      <c r="K28" s="63">
        <f>GEW!$E$12+($F28-GEW!$E$12)*SUM(Fasering!$D$5:$D$7)</f>
        <v>2206.709952621859</v>
      </c>
      <c r="L28" s="63">
        <f>GEW!$E$12+($F28-GEW!$E$12)*SUM(Fasering!$D$5:$D$8)</f>
        <v>2346.9810060704126</v>
      </c>
      <c r="M28" s="63">
        <f>GEW!$E$12+($F28-GEW!$E$12)*SUM(Fasering!$D$5:$D$9)</f>
        <v>2487.2520595189662</v>
      </c>
      <c r="N28" s="63">
        <f>GEW!$E$12+($F28-GEW!$E$12)*SUM(Fasering!$D$5:$D$10)</f>
        <v>2627.2077819681131</v>
      </c>
      <c r="O28" s="76">
        <f>GEW!$E$12+($F28-GEW!$E$12)*SUM(Fasering!$D$5:$D$11)</f>
        <v>2767.4788354166667</v>
      </c>
      <c r="P28" s="129">
        <f t="shared" si="3"/>
        <v>0</v>
      </c>
      <c r="Q28" s="131">
        <f t="shared" si="4"/>
        <v>0</v>
      </c>
      <c r="R28" s="45">
        <f>$P28*SUM(Fasering!$D$5)</f>
        <v>0</v>
      </c>
      <c r="S28" s="45">
        <f>$P28*SUM(Fasering!$D$5:$D$6)</f>
        <v>0</v>
      </c>
      <c r="T28" s="45">
        <f>$P28*SUM(Fasering!$D$5:$D$7)</f>
        <v>0</v>
      </c>
      <c r="U28" s="45">
        <f>$P28*SUM(Fasering!$D$5:$D$8)</f>
        <v>0</v>
      </c>
      <c r="V28" s="45">
        <f>$P28*SUM(Fasering!$D$5:$D$9)</f>
        <v>0</v>
      </c>
      <c r="W28" s="45">
        <f>$P28*SUM(Fasering!$D$5:$D$10)</f>
        <v>0</v>
      </c>
      <c r="X28" s="75">
        <f>$P28*SUM(Fasering!$D$5:$D$11)</f>
        <v>0</v>
      </c>
      <c r="Y28" s="129">
        <f t="shared" si="5"/>
        <v>0</v>
      </c>
      <c r="Z28" s="131">
        <f t="shared" si="6"/>
        <v>0</v>
      </c>
      <c r="AA28" s="74">
        <f>$Y28*SUM(Fasering!$D$5)</f>
        <v>0</v>
      </c>
      <c r="AB28" s="45">
        <f>$Y28*SUM(Fasering!$D$5:$D$6)</f>
        <v>0</v>
      </c>
      <c r="AC28" s="45">
        <f>$Y28*SUM(Fasering!$D$5:$D$7)</f>
        <v>0</v>
      </c>
      <c r="AD28" s="45">
        <f>$Y28*SUM(Fasering!$D$5:$D$8)</f>
        <v>0</v>
      </c>
      <c r="AE28" s="45">
        <f>$Y28*SUM(Fasering!$D$5:$D$9)</f>
        <v>0</v>
      </c>
      <c r="AF28" s="45">
        <f>$Y28*SUM(Fasering!$D$5:$D$10)</f>
        <v>0</v>
      </c>
      <c r="AG28" s="75">
        <f>$Y28*SUM(Fasering!$D$5:$D$11)</f>
        <v>0</v>
      </c>
      <c r="AH28" s="5">
        <f>($AK$3+(I28+R28)*12*7.57%)*SUM(Fasering!$D$5)</f>
        <v>0</v>
      </c>
      <c r="AI28" s="9">
        <f>($AK$3+(J28+S28)*12*7.57%)*SUM(Fasering!$D$5:$D$6)</f>
        <v>520.36281736568912</v>
      </c>
      <c r="AJ28" s="9">
        <f>($AK$3+(K28+T28)*12*7.57%)*SUM(Fasering!$D$5:$D$7)</f>
        <v>870.77746119665414</v>
      </c>
      <c r="AK28" s="9">
        <f>($AK$3+(L28+U28)*12*7.57%)*SUM(Fasering!$D$5:$D$8)</f>
        <v>1258.9992888110312</v>
      </c>
      <c r="AL28" s="9">
        <f>($AK$3+(M28+V28)*12*7.57%)*SUM(Fasering!$D$5:$D$9)</f>
        <v>1685.0283002088202</v>
      </c>
      <c r="AM28" s="9">
        <f>($AK$3+(N28+W28)*12*7.57%)*SUM(Fasering!$D$5:$D$10)</f>
        <v>2147.7793861274854</v>
      </c>
      <c r="AN28" s="86">
        <f>($AK$3+(O28+X28)*12*7.57%)*SUM(Fasering!$D$5:$D$11)</f>
        <v>2649.3377740925002</v>
      </c>
      <c r="AO28" s="5">
        <f>($AK$3+(I28+AA28)*12*7.57%)*SUM(Fasering!$D$5)</f>
        <v>0</v>
      </c>
      <c r="AP28" s="9">
        <f>($AK$3+(J28+AB28)*12*7.57%)*SUM(Fasering!$D$5:$D$6)</f>
        <v>520.36281736568912</v>
      </c>
      <c r="AQ28" s="9">
        <f>($AK$3+(K28+AC28)*12*7.57%)*SUM(Fasering!$D$5:$D$7)</f>
        <v>870.77746119665414</v>
      </c>
      <c r="AR28" s="9">
        <f>($AK$3+(L28+AD28)*12*7.57%)*SUM(Fasering!$D$5:$D$8)</f>
        <v>1258.9992888110312</v>
      </c>
      <c r="AS28" s="9">
        <f>($AK$3+(M28+AE28)*12*7.57%)*SUM(Fasering!$D$5:$D$9)</f>
        <v>1685.0283002088202</v>
      </c>
      <c r="AT28" s="9">
        <f>($AK$3+(N28+AF28)*12*7.57%)*SUM(Fasering!$D$5:$D$10)</f>
        <v>2147.7793861274854</v>
      </c>
      <c r="AU28" s="86">
        <f>($AK$3+(O28+AG28)*12*7.57%)*SUM(Fasering!$D$5:$D$11)</f>
        <v>2649.3377740925002</v>
      </c>
    </row>
    <row r="29" spans="1:47" x14ac:dyDescent="0.3">
      <c r="A29" s="32">
        <f t="shared" si="7"/>
        <v>19</v>
      </c>
      <c r="B29" s="129">
        <v>24674.75</v>
      </c>
      <c r="C29" s="130"/>
      <c r="D29" s="129">
        <f t="shared" si="0"/>
        <v>33209.746025</v>
      </c>
      <c r="E29" s="131">
        <f t="shared" si="1"/>
        <v>823.24809989613266</v>
      </c>
      <c r="F29" s="129">
        <f t="shared" si="2"/>
        <v>2767.4788354166667</v>
      </c>
      <c r="G29" s="131">
        <f t="shared" si="8"/>
        <v>68.604008324677721</v>
      </c>
      <c r="H29" s="63">
        <f>'L4'!$H$10</f>
        <v>1707.89</v>
      </c>
      <c r="I29" s="63">
        <f>GEW!$E$12+($F29-GEW!$E$12)*SUM(Fasering!$D$5)</f>
        <v>1821.9627753333334</v>
      </c>
      <c r="J29" s="63">
        <f>GEW!$E$12+($F29-GEW!$E$12)*SUM(Fasering!$D$5:$D$6)</f>
        <v>2066.4388991733053</v>
      </c>
      <c r="K29" s="63">
        <f>GEW!$E$12+($F29-GEW!$E$12)*SUM(Fasering!$D$5:$D$7)</f>
        <v>2206.709952621859</v>
      </c>
      <c r="L29" s="63">
        <f>GEW!$E$12+($F29-GEW!$E$12)*SUM(Fasering!$D$5:$D$8)</f>
        <v>2346.9810060704126</v>
      </c>
      <c r="M29" s="63">
        <f>GEW!$E$12+($F29-GEW!$E$12)*SUM(Fasering!$D$5:$D$9)</f>
        <v>2487.2520595189662</v>
      </c>
      <c r="N29" s="63">
        <f>GEW!$E$12+($F29-GEW!$E$12)*SUM(Fasering!$D$5:$D$10)</f>
        <v>2627.2077819681131</v>
      </c>
      <c r="O29" s="76">
        <f>GEW!$E$12+($F29-GEW!$E$12)*SUM(Fasering!$D$5:$D$11)</f>
        <v>2767.4788354166667</v>
      </c>
      <c r="P29" s="129">
        <f t="shared" si="3"/>
        <v>0</v>
      </c>
      <c r="Q29" s="131">
        <f t="shared" si="4"/>
        <v>0</v>
      </c>
      <c r="R29" s="45">
        <f>$P29*SUM(Fasering!$D$5)</f>
        <v>0</v>
      </c>
      <c r="S29" s="45">
        <f>$P29*SUM(Fasering!$D$5:$D$6)</f>
        <v>0</v>
      </c>
      <c r="T29" s="45">
        <f>$P29*SUM(Fasering!$D$5:$D$7)</f>
        <v>0</v>
      </c>
      <c r="U29" s="45">
        <f>$P29*SUM(Fasering!$D$5:$D$8)</f>
        <v>0</v>
      </c>
      <c r="V29" s="45">
        <f>$P29*SUM(Fasering!$D$5:$D$9)</f>
        <v>0</v>
      </c>
      <c r="W29" s="45">
        <f>$P29*SUM(Fasering!$D$5:$D$10)</f>
        <v>0</v>
      </c>
      <c r="X29" s="75">
        <f>$P29*SUM(Fasering!$D$5:$D$11)</f>
        <v>0</v>
      </c>
      <c r="Y29" s="129">
        <f t="shared" si="5"/>
        <v>0</v>
      </c>
      <c r="Z29" s="131">
        <f t="shared" si="6"/>
        <v>0</v>
      </c>
      <c r="AA29" s="74">
        <f>$Y29*SUM(Fasering!$D$5)</f>
        <v>0</v>
      </c>
      <c r="AB29" s="45">
        <f>$Y29*SUM(Fasering!$D$5:$D$6)</f>
        <v>0</v>
      </c>
      <c r="AC29" s="45">
        <f>$Y29*SUM(Fasering!$D$5:$D$7)</f>
        <v>0</v>
      </c>
      <c r="AD29" s="45">
        <f>$Y29*SUM(Fasering!$D$5:$D$8)</f>
        <v>0</v>
      </c>
      <c r="AE29" s="45">
        <f>$Y29*SUM(Fasering!$D$5:$D$9)</f>
        <v>0</v>
      </c>
      <c r="AF29" s="45">
        <f>$Y29*SUM(Fasering!$D$5:$D$10)</f>
        <v>0</v>
      </c>
      <c r="AG29" s="75">
        <f>$Y29*SUM(Fasering!$D$5:$D$11)</f>
        <v>0</v>
      </c>
      <c r="AH29" s="5">
        <f>($AK$3+(I29+R29)*12*7.57%)*SUM(Fasering!$D$5)</f>
        <v>0</v>
      </c>
      <c r="AI29" s="9">
        <f>($AK$3+(J29+S29)*12*7.57%)*SUM(Fasering!$D$5:$D$6)</f>
        <v>520.36281736568912</v>
      </c>
      <c r="AJ29" s="9">
        <f>($AK$3+(K29+T29)*12*7.57%)*SUM(Fasering!$D$5:$D$7)</f>
        <v>870.77746119665414</v>
      </c>
      <c r="AK29" s="9">
        <f>($AK$3+(L29+U29)*12*7.57%)*SUM(Fasering!$D$5:$D$8)</f>
        <v>1258.9992888110312</v>
      </c>
      <c r="AL29" s="9">
        <f>($AK$3+(M29+V29)*12*7.57%)*SUM(Fasering!$D$5:$D$9)</f>
        <v>1685.0283002088202</v>
      </c>
      <c r="AM29" s="9">
        <f>($AK$3+(N29+W29)*12*7.57%)*SUM(Fasering!$D$5:$D$10)</f>
        <v>2147.7793861274854</v>
      </c>
      <c r="AN29" s="86">
        <f>($AK$3+(O29+X29)*12*7.57%)*SUM(Fasering!$D$5:$D$11)</f>
        <v>2649.3377740925002</v>
      </c>
      <c r="AO29" s="5">
        <f>($AK$3+(I29+AA29)*12*7.57%)*SUM(Fasering!$D$5)</f>
        <v>0</v>
      </c>
      <c r="AP29" s="9">
        <f>($AK$3+(J29+AB29)*12*7.57%)*SUM(Fasering!$D$5:$D$6)</f>
        <v>520.36281736568912</v>
      </c>
      <c r="AQ29" s="9">
        <f>($AK$3+(K29+AC29)*12*7.57%)*SUM(Fasering!$D$5:$D$7)</f>
        <v>870.77746119665414</v>
      </c>
      <c r="AR29" s="9">
        <f>($AK$3+(L29+AD29)*12*7.57%)*SUM(Fasering!$D$5:$D$8)</f>
        <v>1258.9992888110312</v>
      </c>
      <c r="AS29" s="9">
        <f>($AK$3+(M29+AE29)*12*7.57%)*SUM(Fasering!$D$5:$D$9)</f>
        <v>1685.0283002088202</v>
      </c>
      <c r="AT29" s="9">
        <f>($AK$3+(N29+AF29)*12*7.57%)*SUM(Fasering!$D$5:$D$10)</f>
        <v>2147.7793861274854</v>
      </c>
      <c r="AU29" s="86">
        <f>($AK$3+(O29+AG29)*12*7.57%)*SUM(Fasering!$D$5:$D$11)</f>
        <v>2649.3377740925002</v>
      </c>
    </row>
    <row r="30" spans="1:47" x14ac:dyDescent="0.3">
      <c r="A30" s="32">
        <f t="shared" si="7"/>
        <v>20</v>
      </c>
      <c r="B30" s="129">
        <v>25591.74</v>
      </c>
      <c r="C30" s="130"/>
      <c r="D30" s="129">
        <f t="shared" si="0"/>
        <v>34443.922866000008</v>
      </c>
      <c r="E30" s="131">
        <f t="shared" si="1"/>
        <v>853.842544627032</v>
      </c>
      <c r="F30" s="129">
        <f t="shared" si="2"/>
        <v>2870.3269055000001</v>
      </c>
      <c r="G30" s="131">
        <f t="shared" si="8"/>
        <v>71.153545385585986</v>
      </c>
      <c r="H30" s="63">
        <f>'L4'!$H$10</f>
        <v>1707.89</v>
      </c>
      <c r="I30" s="63">
        <f>GEW!$E$12+($F30-GEW!$E$12)*SUM(Fasering!$D$5)</f>
        <v>1821.9627753333334</v>
      </c>
      <c r="J30" s="63">
        <f>GEW!$E$12+($F30-GEW!$E$12)*SUM(Fasering!$D$5:$D$6)</f>
        <v>2093.0316759434631</v>
      </c>
      <c r="K30" s="63">
        <f>GEW!$E$12+($F30-GEW!$E$12)*SUM(Fasering!$D$5:$D$7)</f>
        <v>2248.5606480512392</v>
      </c>
      <c r="L30" s="63">
        <f>GEW!$E$12+($F30-GEW!$E$12)*SUM(Fasering!$D$5:$D$8)</f>
        <v>2404.0896201590149</v>
      </c>
      <c r="M30" s="63">
        <f>GEW!$E$12+($F30-GEW!$E$12)*SUM(Fasering!$D$5:$D$9)</f>
        <v>2559.618592266791</v>
      </c>
      <c r="N30" s="63">
        <f>GEW!$E$12+($F30-GEW!$E$12)*SUM(Fasering!$D$5:$D$10)</f>
        <v>2714.7979333922244</v>
      </c>
      <c r="O30" s="76">
        <f>GEW!$E$12+($F30-GEW!$E$12)*SUM(Fasering!$D$5:$D$11)</f>
        <v>2870.3269055000001</v>
      </c>
      <c r="P30" s="129">
        <f t="shared" si="3"/>
        <v>0</v>
      </c>
      <c r="Q30" s="131">
        <f t="shared" si="4"/>
        <v>0</v>
      </c>
      <c r="R30" s="45">
        <f>$P30*SUM(Fasering!$D$5)</f>
        <v>0</v>
      </c>
      <c r="S30" s="45">
        <f>$P30*SUM(Fasering!$D$5:$D$6)</f>
        <v>0</v>
      </c>
      <c r="T30" s="45">
        <f>$P30*SUM(Fasering!$D$5:$D$7)</f>
        <v>0</v>
      </c>
      <c r="U30" s="45">
        <f>$P30*SUM(Fasering!$D$5:$D$8)</f>
        <v>0</v>
      </c>
      <c r="V30" s="45">
        <f>$P30*SUM(Fasering!$D$5:$D$9)</f>
        <v>0</v>
      </c>
      <c r="W30" s="45">
        <f>$P30*SUM(Fasering!$D$5:$D$10)</f>
        <v>0</v>
      </c>
      <c r="X30" s="75">
        <f>$P30*SUM(Fasering!$D$5:$D$11)</f>
        <v>0</v>
      </c>
      <c r="Y30" s="129">
        <f t="shared" si="5"/>
        <v>0</v>
      </c>
      <c r="Z30" s="131">
        <f t="shared" si="6"/>
        <v>0</v>
      </c>
      <c r="AA30" s="74">
        <f>$Y30*SUM(Fasering!$D$5)</f>
        <v>0</v>
      </c>
      <c r="AB30" s="45">
        <f>$Y30*SUM(Fasering!$D$5:$D$6)</f>
        <v>0</v>
      </c>
      <c r="AC30" s="45">
        <f>$Y30*SUM(Fasering!$D$5:$D$7)</f>
        <v>0</v>
      </c>
      <c r="AD30" s="45">
        <f>$Y30*SUM(Fasering!$D$5:$D$8)</f>
        <v>0</v>
      </c>
      <c r="AE30" s="45">
        <f>$Y30*SUM(Fasering!$D$5:$D$9)</f>
        <v>0</v>
      </c>
      <c r="AF30" s="45">
        <f>$Y30*SUM(Fasering!$D$5:$D$10)</f>
        <v>0</v>
      </c>
      <c r="AG30" s="75">
        <f>$Y30*SUM(Fasering!$D$5:$D$11)</f>
        <v>0</v>
      </c>
      <c r="AH30" s="5">
        <f>($AK$3+(I30+R30)*12*7.57%)*SUM(Fasering!$D$5)</f>
        <v>0</v>
      </c>
      <c r="AI30" s="9">
        <f>($AK$3+(J30+S30)*12*7.57%)*SUM(Fasering!$D$5:$D$6)</f>
        <v>526.60890904940766</v>
      </c>
      <c r="AJ30" s="9">
        <f>($AK$3+(K30+T30)*12*7.57%)*SUM(Fasering!$D$5:$D$7)</f>
        <v>886.247319540013</v>
      </c>
      <c r="AK30" s="9">
        <f>($AK$3+(L30+U30)*12*7.57%)*SUM(Fasering!$D$5:$D$8)</f>
        <v>1287.8053726622354</v>
      </c>
      <c r="AL30" s="9">
        <f>($AK$3+(M30+V30)*12*7.57%)*SUM(Fasering!$D$5:$D$9)</f>
        <v>1731.2830684160749</v>
      </c>
      <c r="AM30" s="9">
        <f>($AK$3+(N30+W30)*12*7.57%)*SUM(Fasering!$D$5:$D$10)</f>
        <v>2215.542215795213</v>
      </c>
      <c r="AN30" s="86">
        <f>($AK$3+(O30+X30)*12*7.57%)*SUM(Fasering!$D$5:$D$11)</f>
        <v>2742.7649609562004</v>
      </c>
      <c r="AO30" s="5">
        <f>($AK$3+(I30+AA30)*12*7.57%)*SUM(Fasering!$D$5)</f>
        <v>0</v>
      </c>
      <c r="AP30" s="9">
        <f>($AK$3+(J30+AB30)*12*7.57%)*SUM(Fasering!$D$5:$D$6)</f>
        <v>526.60890904940766</v>
      </c>
      <c r="AQ30" s="9">
        <f>($AK$3+(K30+AC30)*12*7.57%)*SUM(Fasering!$D$5:$D$7)</f>
        <v>886.247319540013</v>
      </c>
      <c r="AR30" s="9">
        <f>($AK$3+(L30+AD30)*12*7.57%)*SUM(Fasering!$D$5:$D$8)</f>
        <v>1287.8053726622354</v>
      </c>
      <c r="AS30" s="9">
        <f>($AK$3+(M30+AE30)*12*7.57%)*SUM(Fasering!$D$5:$D$9)</f>
        <v>1731.2830684160749</v>
      </c>
      <c r="AT30" s="9">
        <f>($AK$3+(N30+AF30)*12*7.57%)*SUM(Fasering!$D$5:$D$10)</f>
        <v>2215.542215795213</v>
      </c>
      <c r="AU30" s="86">
        <f>($AK$3+(O30+AG30)*12*7.57%)*SUM(Fasering!$D$5:$D$11)</f>
        <v>2742.7649609562004</v>
      </c>
    </row>
    <row r="31" spans="1:47" x14ac:dyDescent="0.3">
      <c r="A31" s="32">
        <f t="shared" si="7"/>
        <v>21</v>
      </c>
      <c r="B31" s="129">
        <v>25591.74</v>
      </c>
      <c r="C31" s="130"/>
      <c r="D31" s="129">
        <f t="shared" si="0"/>
        <v>34443.922866000008</v>
      </c>
      <c r="E31" s="131">
        <f t="shared" si="1"/>
        <v>853.842544627032</v>
      </c>
      <c r="F31" s="129">
        <f t="shared" si="2"/>
        <v>2870.3269055000001</v>
      </c>
      <c r="G31" s="131">
        <f t="shared" si="8"/>
        <v>71.153545385585986</v>
      </c>
      <c r="H31" s="63">
        <f>'L4'!$H$10</f>
        <v>1707.89</v>
      </c>
      <c r="I31" s="63">
        <f>GEW!$E$12+($F31-GEW!$E$12)*SUM(Fasering!$D$5)</f>
        <v>1821.9627753333334</v>
      </c>
      <c r="J31" s="63">
        <f>GEW!$E$12+($F31-GEW!$E$12)*SUM(Fasering!$D$5:$D$6)</f>
        <v>2093.0316759434631</v>
      </c>
      <c r="K31" s="63">
        <f>GEW!$E$12+($F31-GEW!$E$12)*SUM(Fasering!$D$5:$D$7)</f>
        <v>2248.5606480512392</v>
      </c>
      <c r="L31" s="63">
        <f>GEW!$E$12+($F31-GEW!$E$12)*SUM(Fasering!$D$5:$D$8)</f>
        <v>2404.0896201590149</v>
      </c>
      <c r="M31" s="63">
        <f>GEW!$E$12+($F31-GEW!$E$12)*SUM(Fasering!$D$5:$D$9)</f>
        <v>2559.618592266791</v>
      </c>
      <c r="N31" s="63">
        <f>GEW!$E$12+($F31-GEW!$E$12)*SUM(Fasering!$D$5:$D$10)</f>
        <v>2714.7979333922244</v>
      </c>
      <c r="O31" s="76">
        <f>GEW!$E$12+($F31-GEW!$E$12)*SUM(Fasering!$D$5:$D$11)</f>
        <v>2870.3269055000001</v>
      </c>
      <c r="P31" s="129">
        <f t="shared" si="3"/>
        <v>0</v>
      </c>
      <c r="Q31" s="131">
        <f t="shared" si="4"/>
        <v>0</v>
      </c>
      <c r="R31" s="45">
        <f>$P31*SUM(Fasering!$D$5)</f>
        <v>0</v>
      </c>
      <c r="S31" s="45">
        <f>$P31*SUM(Fasering!$D$5:$D$6)</f>
        <v>0</v>
      </c>
      <c r="T31" s="45">
        <f>$P31*SUM(Fasering!$D$5:$D$7)</f>
        <v>0</v>
      </c>
      <c r="U31" s="45">
        <f>$P31*SUM(Fasering!$D$5:$D$8)</f>
        <v>0</v>
      </c>
      <c r="V31" s="45">
        <f>$P31*SUM(Fasering!$D$5:$D$9)</f>
        <v>0</v>
      </c>
      <c r="W31" s="45">
        <f>$P31*SUM(Fasering!$D$5:$D$10)</f>
        <v>0</v>
      </c>
      <c r="X31" s="75">
        <f>$P31*SUM(Fasering!$D$5:$D$11)</f>
        <v>0</v>
      </c>
      <c r="Y31" s="129">
        <f t="shared" si="5"/>
        <v>0</v>
      </c>
      <c r="Z31" s="131">
        <f t="shared" si="6"/>
        <v>0</v>
      </c>
      <c r="AA31" s="74">
        <f>$Y31*SUM(Fasering!$D$5)</f>
        <v>0</v>
      </c>
      <c r="AB31" s="45">
        <f>$Y31*SUM(Fasering!$D$5:$D$6)</f>
        <v>0</v>
      </c>
      <c r="AC31" s="45">
        <f>$Y31*SUM(Fasering!$D$5:$D$7)</f>
        <v>0</v>
      </c>
      <c r="AD31" s="45">
        <f>$Y31*SUM(Fasering!$D$5:$D$8)</f>
        <v>0</v>
      </c>
      <c r="AE31" s="45">
        <f>$Y31*SUM(Fasering!$D$5:$D$9)</f>
        <v>0</v>
      </c>
      <c r="AF31" s="45">
        <f>$Y31*SUM(Fasering!$D$5:$D$10)</f>
        <v>0</v>
      </c>
      <c r="AG31" s="75">
        <f>$Y31*SUM(Fasering!$D$5:$D$11)</f>
        <v>0</v>
      </c>
      <c r="AH31" s="5">
        <f>($AK$3+(I31+R31)*12*7.57%)*SUM(Fasering!$D$5)</f>
        <v>0</v>
      </c>
      <c r="AI31" s="9">
        <f>($AK$3+(J31+S31)*12*7.57%)*SUM(Fasering!$D$5:$D$6)</f>
        <v>526.60890904940766</v>
      </c>
      <c r="AJ31" s="9">
        <f>($AK$3+(K31+T31)*12*7.57%)*SUM(Fasering!$D$5:$D$7)</f>
        <v>886.247319540013</v>
      </c>
      <c r="AK31" s="9">
        <f>($AK$3+(L31+U31)*12*7.57%)*SUM(Fasering!$D$5:$D$8)</f>
        <v>1287.8053726622354</v>
      </c>
      <c r="AL31" s="9">
        <f>($AK$3+(M31+V31)*12*7.57%)*SUM(Fasering!$D$5:$D$9)</f>
        <v>1731.2830684160749</v>
      </c>
      <c r="AM31" s="9">
        <f>($AK$3+(N31+W31)*12*7.57%)*SUM(Fasering!$D$5:$D$10)</f>
        <v>2215.542215795213</v>
      </c>
      <c r="AN31" s="86">
        <f>($AK$3+(O31+X31)*12*7.57%)*SUM(Fasering!$D$5:$D$11)</f>
        <v>2742.7649609562004</v>
      </c>
      <c r="AO31" s="5">
        <f>($AK$3+(I31+AA31)*12*7.57%)*SUM(Fasering!$D$5)</f>
        <v>0</v>
      </c>
      <c r="AP31" s="9">
        <f>($AK$3+(J31+AB31)*12*7.57%)*SUM(Fasering!$D$5:$D$6)</f>
        <v>526.60890904940766</v>
      </c>
      <c r="AQ31" s="9">
        <f>($AK$3+(K31+AC31)*12*7.57%)*SUM(Fasering!$D$5:$D$7)</f>
        <v>886.247319540013</v>
      </c>
      <c r="AR31" s="9">
        <f>($AK$3+(L31+AD31)*12*7.57%)*SUM(Fasering!$D$5:$D$8)</f>
        <v>1287.8053726622354</v>
      </c>
      <c r="AS31" s="9">
        <f>($AK$3+(M31+AE31)*12*7.57%)*SUM(Fasering!$D$5:$D$9)</f>
        <v>1731.2830684160749</v>
      </c>
      <c r="AT31" s="9">
        <f>($AK$3+(N31+AF31)*12*7.57%)*SUM(Fasering!$D$5:$D$10)</f>
        <v>2215.542215795213</v>
      </c>
      <c r="AU31" s="86">
        <f>($AK$3+(O31+AG31)*12*7.57%)*SUM(Fasering!$D$5:$D$11)</f>
        <v>2742.7649609562004</v>
      </c>
    </row>
    <row r="32" spans="1:47" x14ac:dyDescent="0.3">
      <c r="A32" s="32">
        <f t="shared" si="7"/>
        <v>22</v>
      </c>
      <c r="B32" s="129">
        <v>26508.73</v>
      </c>
      <c r="C32" s="130"/>
      <c r="D32" s="129">
        <f t="shared" si="0"/>
        <v>35678.099707000001</v>
      </c>
      <c r="E32" s="131">
        <f t="shared" si="1"/>
        <v>884.436989357931</v>
      </c>
      <c r="F32" s="129">
        <f t="shared" si="2"/>
        <v>2973.1749755833339</v>
      </c>
      <c r="G32" s="131">
        <f t="shared" si="8"/>
        <v>73.703082446494264</v>
      </c>
      <c r="H32" s="63">
        <f>'L4'!$H$10</f>
        <v>1707.89</v>
      </c>
      <c r="I32" s="63">
        <f>GEW!$E$12+($F32-GEW!$E$12)*SUM(Fasering!$D$5)</f>
        <v>1821.9627753333334</v>
      </c>
      <c r="J32" s="63">
        <f>GEW!$E$12+($F32-GEW!$E$12)*SUM(Fasering!$D$5:$D$6)</f>
        <v>2119.6244527136209</v>
      </c>
      <c r="K32" s="63">
        <f>GEW!$E$12+($F32-GEW!$E$12)*SUM(Fasering!$D$5:$D$7)</f>
        <v>2290.4113434806195</v>
      </c>
      <c r="L32" s="63">
        <f>GEW!$E$12+($F32-GEW!$E$12)*SUM(Fasering!$D$5:$D$8)</f>
        <v>2461.1982342476176</v>
      </c>
      <c r="M32" s="63">
        <f>GEW!$E$12+($F32-GEW!$E$12)*SUM(Fasering!$D$5:$D$9)</f>
        <v>2631.9851250146157</v>
      </c>
      <c r="N32" s="63">
        <f>GEW!$E$12+($F32-GEW!$E$12)*SUM(Fasering!$D$5:$D$10)</f>
        <v>2802.3880848163358</v>
      </c>
      <c r="O32" s="76">
        <f>GEW!$E$12+($F32-GEW!$E$12)*SUM(Fasering!$D$5:$D$11)</f>
        <v>2973.1749755833339</v>
      </c>
      <c r="P32" s="129">
        <f t="shared" si="3"/>
        <v>0</v>
      </c>
      <c r="Q32" s="131">
        <f t="shared" si="4"/>
        <v>0</v>
      </c>
      <c r="R32" s="45">
        <f>$P32*SUM(Fasering!$D$5)</f>
        <v>0</v>
      </c>
      <c r="S32" s="45">
        <f>$P32*SUM(Fasering!$D$5:$D$6)</f>
        <v>0</v>
      </c>
      <c r="T32" s="45">
        <f>$P32*SUM(Fasering!$D$5:$D$7)</f>
        <v>0</v>
      </c>
      <c r="U32" s="45">
        <f>$P32*SUM(Fasering!$D$5:$D$8)</f>
        <v>0</v>
      </c>
      <c r="V32" s="45">
        <f>$P32*SUM(Fasering!$D$5:$D$9)</f>
        <v>0</v>
      </c>
      <c r="W32" s="45">
        <f>$P32*SUM(Fasering!$D$5:$D$10)</f>
        <v>0</v>
      </c>
      <c r="X32" s="75">
        <f>$P32*SUM(Fasering!$D$5:$D$11)</f>
        <v>0</v>
      </c>
      <c r="Y32" s="129">
        <f t="shared" si="5"/>
        <v>0</v>
      </c>
      <c r="Z32" s="131">
        <f t="shared" si="6"/>
        <v>0</v>
      </c>
      <c r="AA32" s="74">
        <f>$Y32*SUM(Fasering!$D$5)</f>
        <v>0</v>
      </c>
      <c r="AB32" s="45">
        <f>$Y32*SUM(Fasering!$D$5:$D$6)</f>
        <v>0</v>
      </c>
      <c r="AC32" s="45">
        <f>$Y32*SUM(Fasering!$D$5:$D$7)</f>
        <v>0</v>
      </c>
      <c r="AD32" s="45">
        <f>$Y32*SUM(Fasering!$D$5:$D$8)</f>
        <v>0</v>
      </c>
      <c r="AE32" s="45">
        <f>$Y32*SUM(Fasering!$D$5:$D$9)</f>
        <v>0</v>
      </c>
      <c r="AF32" s="45">
        <f>$Y32*SUM(Fasering!$D$5:$D$10)</f>
        <v>0</v>
      </c>
      <c r="AG32" s="75">
        <f>$Y32*SUM(Fasering!$D$5:$D$11)</f>
        <v>0</v>
      </c>
      <c r="AH32" s="5">
        <f>($AK$3+(I32+R32)*12*7.57%)*SUM(Fasering!$D$5)</f>
        <v>0</v>
      </c>
      <c r="AI32" s="9">
        <f>($AK$3+(J32+S32)*12*7.57%)*SUM(Fasering!$D$5:$D$6)</f>
        <v>532.8550007331263</v>
      </c>
      <c r="AJ32" s="9">
        <f>($AK$3+(K32+T32)*12*7.57%)*SUM(Fasering!$D$5:$D$7)</f>
        <v>901.71717788337196</v>
      </c>
      <c r="AK32" s="9">
        <f>($AK$3+(L32+U32)*12*7.57%)*SUM(Fasering!$D$5:$D$8)</f>
        <v>1316.6114565134399</v>
      </c>
      <c r="AL32" s="9">
        <f>($AK$3+(M32+V32)*12*7.57%)*SUM(Fasering!$D$5:$D$9)</f>
        <v>1777.5378366233301</v>
      </c>
      <c r="AM32" s="9">
        <f>($AK$3+(N32+W32)*12*7.57%)*SUM(Fasering!$D$5:$D$10)</f>
        <v>2283.3050454629411</v>
      </c>
      <c r="AN32" s="86">
        <f>($AK$3+(O32+X32)*12*7.57%)*SUM(Fasering!$D$5:$D$11)</f>
        <v>2836.192147819901</v>
      </c>
      <c r="AO32" s="5">
        <f>($AK$3+(I32+AA32)*12*7.57%)*SUM(Fasering!$D$5)</f>
        <v>0</v>
      </c>
      <c r="AP32" s="9">
        <f>($AK$3+(J32+AB32)*12*7.57%)*SUM(Fasering!$D$5:$D$6)</f>
        <v>532.8550007331263</v>
      </c>
      <c r="AQ32" s="9">
        <f>($AK$3+(K32+AC32)*12*7.57%)*SUM(Fasering!$D$5:$D$7)</f>
        <v>901.71717788337196</v>
      </c>
      <c r="AR32" s="9">
        <f>($AK$3+(L32+AD32)*12*7.57%)*SUM(Fasering!$D$5:$D$8)</f>
        <v>1316.6114565134399</v>
      </c>
      <c r="AS32" s="9">
        <f>($AK$3+(M32+AE32)*12*7.57%)*SUM(Fasering!$D$5:$D$9)</f>
        <v>1777.5378366233301</v>
      </c>
      <c r="AT32" s="9">
        <f>($AK$3+(N32+AF32)*12*7.57%)*SUM(Fasering!$D$5:$D$10)</f>
        <v>2283.3050454629411</v>
      </c>
      <c r="AU32" s="86">
        <f>($AK$3+(O32+AG32)*12*7.57%)*SUM(Fasering!$D$5:$D$11)</f>
        <v>2836.192147819901</v>
      </c>
    </row>
    <row r="33" spans="1:47" x14ac:dyDescent="0.3">
      <c r="A33" s="32">
        <f t="shared" si="7"/>
        <v>23</v>
      </c>
      <c r="B33" s="129">
        <v>27425.69</v>
      </c>
      <c r="C33" s="130"/>
      <c r="D33" s="129">
        <f t="shared" si="0"/>
        <v>36912.236171000004</v>
      </c>
      <c r="E33" s="131">
        <f t="shared" si="1"/>
        <v>915.03043316914534</v>
      </c>
      <c r="F33" s="129">
        <f t="shared" si="2"/>
        <v>3076.0196809166664</v>
      </c>
      <c r="G33" s="131">
        <f t="shared" si="8"/>
        <v>76.252536097428759</v>
      </c>
      <c r="H33" s="63">
        <f>'L4'!$H$10</f>
        <v>1707.89</v>
      </c>
      <c r="I33" s="63">
        <f>GEW!$E$12+($F33-GEW!$E$12)*SUM(Fasering!$D$5)</f>
        <v>1821.9627753333334</v>
      </c>
      <c r="J33" s="63">
        <f>GEW!$E$12+($F33-GEW!$E$12)*SUM(Fasering!$D$5:$D$6)</f>
        <v>2146.2163594815943</v>
      </c>
      <c r="K33" s="63">
        <f>GEW!$E$12+($F33-GEW!$E$12)*SUM(Fasering!$D$5:$D$7)</f>
        <v>2332.2606697338215</v>
      </c>
      <c r="L33" s="63">
        <f>GEW!$E$12+($F33-GEW!$E$12)*SUM(Fasering!$D$5:$D$8)</f>
        <v>2518.3049799860491</v>
      </c>
      <c r="M33" s="63">
        <f>GEW!$E$12+($F33-GEW!$E$12)*SUM(Fasering!$D$5:$D$9)</f>
        <v>2704.3492902382768</v>
      </c>
      <c r="N33" s="63">
        <f>GEW!$E$12+($F33-GEW!$E$12)*SUM(Fasering!$D$5:$D$10)</f>
        <v>2889.9753706644387</v>
      </c>
      <c r="O33" s="76">
        <f>GEW!$E$12+($F33-GEW!$E$12)*SUM(Fasering!$D$5:$D$11)</f>
        <v>3076.0196809166664</v>
      </c>
      <c r="P33" s="129">
        <f t="shared" si="3"/>
        <v>0</v>
      </c>
      <c r="Q33" s="131">
        <f t="shared" si="4"/>
        <v>0</v>
      </c>
      <c r="R33" s="45">
        <f>$P33*SUM(Fasering!$D$5)</f>
        <v>0</v>
      </c>
      <c r="S33" s="45">
        <f>$P33*SUM(Fasering!$D$5:$D$6)</f>
        <v>0</v>
      </c>
      <c r="T33" s="45">
        <f>$P33*SUM(Fasering!$D$5:$D$7)</f>
        <v>0</v>
      </c>
      <c r="U33" s="45">
        <f>$P33*SUM(Fasering!$D$5:$D$8)</f>
        <v>0</v>
      </c>
      <c r="V33" s="45">
        <f>$P33*SUM(Fasering!$D$5:$D$9)</f>
        <v>0</v>
      </c>
      <c r="W33" s="45">
        <f>$P33*SUM(Fasering!$D$5:$D$10)</f>
        <v>0</v>
      </c>
      <c r="X33" s="75">
        <f>$P33*SUM(Fasering!$D$5:$D$11)</f>
        <v>0</v>
      </c>
      <c r="Y33" s="129">
        <f t="shared" si="5"/>
        <v>0</v>
      </c>
      <c r="Z33" s="131">
        <f t="shared" si="6"/>
        <v>0</v>
      </c>
      <c r="AA33" s="74">
        <f>$Y33*SUM(Fasering!$D$5)</f>
        <v>0</v>
      </c>
      <c r="AB33" s="45">
        <f>$Y33*SUM(Fasering!$D$5:$D$6)</f>
        <v>0</v>
      </c>
      <c r="AC33" s="45">
        <f>$Y33*SUM(Fasering!$D$5:$D$7)</f>
        <v>0</v>
      </c>
      <c r="AD33" s="45">
        <f>$Y33*SUM(Fasering!$D$5:$D$8)</f>
        <v>0</v>
      </c>
      <c r="AE33" s="45">
        <f>$Y33*SUM(Fasering!$D$5:$D$9)</f>
        <v>0</v>
      </c>
      <c r="AF33" s="45">
        <f>$Y33*SUM(Fasering!$D$5:$D$10)</f>
        <v>0</v>
      </c>
      <c r="AG33" s="75">
        <f>$Y33*SUM(Fasering!$D$5:$D$11)</f>
        <v>0</v>
      </c>
      <c r="AH33" s="5">
        <f>($AK$3+(I33+R33)*12*7.57%)*SUM(Fasering!$D$5)</f>
        <v>0</v>
      </c>
      <c r="AI33" s="9">
        <f>($AK$3+(J33+S33)*12*7.57%)*SUM(Fasering!$D$5:$D$6)</f>
        <v>539.10088807137697</v>
      </c>
      <c r="AJ33" s="9">
        <f>($AK$3+(K33+T33)*12*7.57%)*SUM(Fasering!$D$5:$D$7)</f>
        <v>917.18653011897561</v>
      </c>
      <c r="AK33" s="9">
        <f>($AK$3+(L33+U33)*12*7.57%)*SUM(Fasering!$D$5:$D$8)</f>
        <v>1345.416597952496</v>
      </c>
      <c r="AL33" s="9">
        <f>($AK$3+(M33+V33)*12*7.57%)*SUM(Fasering!$D$5:$D$9)</f>
        <v>1823.7910915719383</v>
      </c>
      <c r="AM33" s="9">
        <f>($AK$3+(N33+W33)*12*7.57%)*SUM(Fasering!$D$5:$D$10)</f>
        <v>2351.0656582200249</v>
      </c>
      <c r="AN33" s="86">
        <f>($AK$3+(O33+X33)*12*7.57%)*SUM(Fasering!$D$5:$D$11)</f>
        <v>2929.6162781447001</v>
      </c>
      <c r="AO33" s="5">
        <f>($AK$3+(I33+AA33)*12*7.57%)*SUM(Fasering!$D$5)</f>
        <v>0</v>
      </c>
      <c r="AP33" s="9">
        <f>($AK$3+(J33+AB33)*12*7.57%)*SUM(Fasering!$D$5:$D$6)</f>
        <v>539.10088807137697</v>
      </c>
      <c r="AQ33" s="9">
        <f>($AK$3+(K33+AC33)*12*7.57%)*SUM(Fasering!$D$5:$D$7)</f>
        <v>917.18653011897561</v>
      </c>
      <c r="AR33" s="9">
        <f>($AK$3+(L33+AD33)*12*7.57%)*SUM(Fasering!$D$5:$D$8)</f>
        <v>1345.416597952496</v>
      </c>
      <c r="AS33" s="9">
        <f>($AK$3+(M33+AE33)*12*7.57%)*SUM(Fasering!$D$5:$D$9)</f>
        <v>1823.7910915719383</v>
      </c>
      <c r="AT33" s="9">
        <f>($AK$3+(N33+AF33)*12*7.57%)*SUM(Fasering!$D$5:$D$10)</f>
        <v>2351.0656582200249</v>
      </c>
      <c r="AU33" s="86">
        <f>($AK$3+(O33+AG33)*12*7.57%)*SUM(Fasering!$D$5:$D$11)</f>
        <v>2929.6162781447001</v>
      </c>
    </row>
    <row r="34" spans="1:47" x14ac:dyDescent="0.3">
      <c r="A34" s="32">
        <f t="shared" si="7"/>
        <v>24</v>
      </c>
      <c r="B34" s="129">
        <v>28342.68</v>
      </c>
      <c r="C34" s="130"/>
      <c r="D34" s="129">
        <f t="shared" si="0"/>
        <v>38146.413012000005</v>
      </c>
      <c r="E34" s="131">
        <f t="shared" si="1"/>
        <v>945.62487790004445</v>
      </c>
      <c r="F34" s="129">
        <f t="shared" si="2"/>
        <v>3178.8677510000002</v>
      </c>
      <c r="G34" s="131">
        <f t="shared" si="8"/>
        <v>78.802073158337038</v>
      </c>
      <c r="H34" s="63">
        <f>'L4'!$H$10</f>
        <v>1707.89</v>
      </c>
      <c r="I34" s="63">
        <f>GEW!$E$12+($F34-GEW!$E$12)*SUM(Fasering!$D$5)</f>
        <v>1821.9627753333334</v>
      </c>
      <c r="J34" s="63">
        <f>GEW!$E$12+($F34-GEW!$E$12)*SUM(Fasering!$D$5:$D$6)</f>
        <v>2172.8091362517521</v>
      </c>
      <c r="K34" s="63">
        <f>GEW!$E$12+($F34-GEW!$E$12)*SUM(Fasering!$D$5:$D$7)</f>
        <v>2374.1113651632018</v>
      </c>
      <c r="L34" s="63">
        <f>GEW!$E$12+($F34-GEW!$E$12)*SUM(Fasering!$D$5:$D$8)</f>
        <v>2575.4135940746519</v>
      </c>
      <c r="M34" s="63">
        <f>GEW!$E$12+($F34-GEW!$E$12)*SUM(Fasering!$D$5:$D$9)</f>
        <v>2776.7158229861016</v>
      </c>
      <c r="N34" s="63">
        <f>GEW!$E$12+($F34-GEW!$E$12)*SUM(Fasering!$D$5:$D$10)</f>
        <v>2977.5655220885506</v>
      </c>
      <c r="O34" s="76">
        <f>GEW!$E$12+($F34-GEW!$E$12)*SUM(Fasering!$D$5:$D$11)</f>
        <v>3178.8677510000002</v>
      </c>
      <c r="P34" s="129">
        <f t="shared" si="3"/>
        <v>0</v>
      </c>
      <c r="Q34" s="131">
        <f t="shared" si="4"/>
        <v>0</v>
      </c>
      <c r="R34" s="45">
        <f>$P34*SUM(Fasering!$D$5)</f>
        <v>0</v>
      </c>
      <c r="S34" s="45">
        <f>$P34*SUM(Fasering!$D$5:$D$6)</f>
        <v>0</v>
      </c>
      <c r="T34" s="45">
        <f>$P34*SUM(Fasering!$D$5:$D$7)</f>
        <v>0</v>
      </c>
      <c r="U34" s="45">
        <f>$P34*SUM(Fasering!$D$5:$D$8)</f>
        <v>0</v>
      </c>
      <c r="V34" s="45">
        <f>$P34*SUM(Fasering!$D$5:$D$9)</f>
        <v>0</v>
      </c>
      <c r="W34" s="45">
        <f>$P34*SUM(Fasering!$D$5:$D$10)</f>
        <v>0</v>
      </c>
      <c r="X34" s="75">
        <f>$P34*SUM(Fasering!$D$5:$D$11)</f>
        <v>0</v>
      </c>
      <c r="Y34" s="129">
        <f t="shared" si="5"/>
        <v>0</v>
      </c>
      <c r="Z34" s="131">
        <f t="shared" si="6"/>
        <v>0</v>
      </c>
      <c r="AA34" s="74">
        <f>$Y34*SUM(Fasering!$D$5)</f>
        <v>0</v>
      </c>
      <c r="AB34" s="45">
        <f>$Y34*SUM(Fasering!$D$5:$D$6)</f>
        <v>0</v>
      </c>
      <c r="AC34" s="45">
        <f>$Y34*SUM(Fasering!$D$5:$D$7)</f>
        <v>0</v>
      </c>
      <c r="AD34" s="45">
        <f>$Y34*SUM(Fasering!$D$5:$D$8)</f>
        <v>0</v>
      </c>
      <c r="AE34" s="45">
        <f>$Y34*SUM(Fasering!$D$5:$D$9)</f>
        <v>0</v>
      </c>
      <c r="AF34" s="45">
        <f>$Y34*SUM(Fasering!$D$5:$D$10)</f>
        <v>0</v>
      </c>
      <c r="AG34" s="75">
        <f>$Y34*SUM(Fasering!$D$5:$D$11)</f>
        <v>0</v>
      </c>
      <c r="AH34" s="5">
        <f>($AK$3+(I34+R34)*12*7.57%)*SUM(Fasering!$D$5)</f>
        <v>0</v>
      </c>
      <c r="AI34" s="9">
        <f>($AK$3+(J34+S34)*12*7.57%)*SUM(Fasering!$D$5:$D$6)</f>
        <v>545.34697975509573</v>
      </c>
      <c r="AJ34" s="9">
        <f>($AK$3+(K34+T34)*12*7.57%)*SUM(Fasering!$D$5:$D$7)</f>
        <v>932.65638846233435</v>
      </c>
      <c r="AK34" s="9">
        <f>($AK$3+(L34+U34)*12*7.57%)*SUM(Fasering!$D$5:$D$8)</f>
        <v>1374.2226818037004</v>
      </c>
      <c r="AL34" s="9">
        <f>($AK$3+(M34+V34)*12*7.57%)*SUM(Fasering!$D$5:$D$9)</f>
        <v>1870.0458597791931</v>
      </c>
      <c r="AM34" s="9">
        <f>($AK$3+(N34+W34)*12*7.57%)*SUM(Fasering!$D$5:$D$10)</f>
        <v>2418.8284878877535</v>
      </c>
      <c r="AN34" s="86">
        <f>($AK$3+(O34+X34)*12*7.57%)*SUM(Fasering!$D$5:$D$11)</f>
        <v>3023.0434650084007</v>
      </c>
      <c r="AO34" s="5">
        <f>($AK$3+(I34+AA34)*12*7.57%)*SUM(Fasering!$D$5)</f>
        <v>0</v>
      </c>
      <c r="AP34" s="9">
        <f>($AK$3+(J34+AB34)*12*7.57%)*SUM(Fasering!$D$5:$D$6)</f>
        <v>545.34697975509573</v>
      </c>
      <c r="AQ34" s="9">
        <f>($AK$3+(K34+AC34)*12*7.57%)*SUM(Fasering!$D$5:$D$7)</f>
        <v>932.65638846233435</v>
      </c>
      <c r="AR34" s="9">
        <f>($AK$3+(L34+AD34)*12*7.57%)*SUM(Fasering!$D$5:$D$8)</f>
        <v>1374.2226818037004</v>
      </c>
      <c r="AS34" s="9">
        <f>($AK$3+(M34+AE34)*12*7.57%)*SUM(Fasering!$D$5:$D$9)</f>
        <v>1870.0458597791931</v>
      </c>
      <c r="AT34" s="9">
        <f>($AK$3+(N34+AF34)*12*7.57%)*SUM(Fasering!$D$5:$D$10)</f>
        <v>2418.8284878877535</v>
      </c>
      <c r="AU34" s="86">
        <f>($AK$3+(O34+AG34)*12*7.57%)*SUM(Fasering!$D$5:$D$11)</f>
        <v>3023.0434650084007</v>
      </c>
    </row>
    <row r="35" spans="1:47" x14ac:dyDescent="0.3">
      <c r="A35" s="32">
        <f t="shared" si="7"/>
        <v>25</v>
      </c>
      <c r="B35" s="129">
        <v>28342.68</v>
      </c>
      <c r="C35" s="130"/>
      <c r="D35" s="129">
        <f t="shared" si="0"/>
        <v>38146.413012000005</v>
      </c>
      <c r="E35" s="131">
        <f t="shared" si="1"/>
        <v>945.62487790004445</v>
      </c>
      <c r="F35" s="129">
        <f t="shared" si="2"/>
        <v>3178.8677510000002</v>
      </c>
      <c r="G35" s="131">
        <f t="shared" si="8"/>
        <v>78.802073158337038</v>
      </c>
      <c r="H35" s="63">
        <f>'L4'!$H$10</f>
        <v>1707.89</v>
      </c>
      <c r="I35" s="63">
        <f>GEW!$E$12+($F35-GEW!$E$12)*SUM(Fasering!$D$5)</f>
        <v>1821.9627753333334</v>
      </c>
      <c r="J35" s="63">
        <f>GEW!$E$12+($F35-GEW!$E$12)*SUM(Fasering!$D$5:$D$6)</f>
        <v>2172.8091362517521</v>
      </c>
      <c r="K35" s="63">
        <f>GEW!$E$12+($F35-GEW!$E$12)*SUM(Fasering!$D$5:$D$7)</f>
        <v>2374.1113651632018</v>
      </c>
      <c r="L35" s="63">
        <f>GEW!$E$12+($F35-GEW!$E$12)*SUM(Fasering!$D$5:$D$8)</f>
        <v>2575.4135940746519</v>
      </c>
      <c r="M35" s="63">
        <f>GEW!$E$12+($F35-GEW!$E$12)*SUM(Fasering!$D$5:$D$9)</f>
        <v>2776.7158229861016</v>
      </c>
      <c r="N35" s="63">
        <f>GEW!$E$12+($F35-GEW!$E$12)*SUM(Fasering!$D$5:$D$10)</f>
        <v>2977.5655220885506</v>
      </c>
      <c r="O35" s="76">
        <f>GEW!$E$12+($F35-GEW!$E$12)*SUM(Fasering!$D$5:$D$11)</f>
        <v>3178.8677510000002</v>
      </c>
      <c r="P35" s="129">
        <f t="shared" si="3"/>
        <v>0</v>
      </c>
      <c r="Q35" s="131">
        <f t="shared" si="4"/>
        <v>0</v>
      </c>
      <c r="R35" s="45">
        <f>$P35*SUM(Fasering!$D$5)</f>
        <v>0</v>
      </c>
      <c r="S35" s="45">
        <f>$P35*SUM(Fasering!$D$5:$D$6)</f>
        <v>0</v>
      </c>
      <c r="T35" s="45">
        <f>$P35*SUM(Fasering!$D$5:$D$7)</f>
        <v>0</v>
      </c>
      <c r="U35" s="45">
        <f>$P35*SUM(Fasering!$D$5:$D$8)</f>
        <v>0</v>
      </c>
      <c r="V35" s="45">
        <f>$P35*SUM(Fasering!$D$5:$D$9)</f>
        <v>0</v>
      </c>
      <c r="W35" s="45">
        <f>$P35*SUM(Fasering!$D$5:$D$10)</f>
        <v>0</v>
      </c>
      <c r="X35" s="75">
        <f>$P35*SUM(Fasering!$D$5:$D$11)</f>
        <v>0</v>
      </c>
      <c r="Y35" s="129">
        <f t="shared" si="5"/>
        <v>0</v>
      </c>
      <c r="Z35" s="131">
        <f t="shared" si="6"/>
        <v>0</v>
      </c>
      <c r="AA35" s="74">
        <f>$Y35*SUM(Fasering!$D$5)</f>
        <v>0</v>
      </c>
      <c r="AB35" s="45">
        <f>$Y35*SUM(Fasering!$D$5:$D$6)</f>
        <v>0</v>
      </c>
      <c r="AC35" s="45">
        <f>$Y35*SUM(Fasering!$D$5:$D$7)</f>
        <v>0</v>
      </c>
      <c r="AD35" s="45">
        <f>$Y35*SUM(Fasering!$D$5:$D$8)</f>
        <v>0</v>
      </c>
      <c r="AE35" s="45">
        <f>$Y35*SUM(Fasering!$D$5:$D$9)</f>
        <v>0</v>
      </c>
      <c r="AF35" s="45">
        <f>$Y35*SUM(Fasering!$D$5:$D$10)</f>
        <v>0</v>
      </c>
      <c r="AG35" s="75">
        <f>$Y35*SUM(Fasering!$D$5:$D$11)</f>
        <v>0</v>
      </c>
      <c r="AH35" s="5">
        <f>($AK$3+(I35+R35)*12*7.57%)*SUM(Fasering!$D$5)</f>
        <v>0</v>
      </c>
      <c r="AI35" s="9">
        <f>($AK$3+(J35+S35)*12*7.57%)*SUM(Fasering!$D$5:$D$6)</f>
        <v>545.34697975509573</v>
      </c>
      <c r="AJ35" s="9">
        <f>($AK$3+(K35+T35)*12*7.57%)*SUM(Fasering!$D$5:$D$7)</f>
        <v>932.65638846233435</v>
      </c>
      <c r="AK35" s="9">
        <f>($AK$3+(L35+U35)*12*7.57%)*SUM(Fasering!$D$5:$D$8)</f>
        <v>1374.2226818037004</v>
      </c>
      <c r="AL35" s="9">
        <f>($AK$3+(M35+V35)*12*7.57%)*SUM(Fasering!$D$5:$D$9)</f>
        <v>1870.0458597791931</v>
      </c>
      <c r="AM35" s="9">
        <f>($AK$3+(N35+W35)*12*7.57%)*SUM(Fasering!$D$5:$D$10)</f>
        <v>2418.8284878877535</v>
      </c>
      <c r="AN35" s="86">
        <f>($AK$3+(O35+X35)*12*7.57%)*SUM(Fasering!$D$5:$D$11)</f>
        <v>3023.0434650084007</v>
      </c>
      <c r="AO35" s="5">
        <f>($AK$3+(I35+AA35)*12*7.57%)*SUM(Fasering!$D$5)</f>
        <v>0</v>
      </c>
      <c r="AP35" s="9">
        <f>($AK$3+(J35+AB35)*12*7.57%)*SUM(Fasering!$D$5:$D$6)</f>
        <v>545.34697975509573</v>
      </c>
      <c r="AQ35" s="9">
        <f>($AK$3+(K35+AC35)*12*7.57%)*SUM(Fasering!$D$5:$D$7)</f>
        <v>932.65638846233435</v>
      </c>
      <c r="AR35" s="9">
        <f>($AK$3+(L35+AD35)*12*7.57%)*SUM(Fasering!$D$5:$D$8)</f>
        <v>1374.2226818037004</v>
      </c>
      <c r="AS35" s="9">
        <f>($AK$3+(M35+AE35)*12*7.57%)*SUM(Fasering!$D$5:$D$9)</f>
        <v>1870.0458597791931</v>
      </c>
      <c r="AT35" s="9">
        <f>($AK$3+(N35+AF35)*12*7.57%)*SUM(Fasering!$D$5:$D$10)</f>
        <v>2418.8284878877535</v>
      </c>
      <c r="AU35" s="86">
        <f>($AK$3+(O35+AG35)*12*7.57%)*SUM(Fasering!$D$5:$D$11)</f>
        <v>3023.0434650084007</v>
      </c>
    </row>
    <row r="36" spans="1:47" x14ac:dyDescent="0.3">
      <c r="A36" s="32">
        <f t="shared" si="7"/>
        <v>26</v>
      </c>
      <c r="B36" s="129">
        <v>28342.68</v>
      </c>
      <c r="C36" s="130"/>
      <c r="D36" s="129">
        <f t="shared" si="0"/>
        <v>38146.413012000005</v>
      </c>
      <c r="E36" s="131">
        <f t="shared" si="1"/>
        <v>945.62487790004445</v>
      </c>
      <c r="F36" s="129">
        <f t="shared" si="2"/>
        <v>3178.8677510000002</v>
      </c>
      <c r="G36" s="131">
        <f t="shared" si="8"/>
        <v>78.802073158337038</v>
      </c>
      <c r="H36" s="63">
        <f>'L4'!$H$10</f>
        <v>1707.89</v>
      </c>
      <c r="I36" s="63">
        <f>GEW!$E$12+($F36-GEW!$E$12)*SUM(Fasering!$D$5)</f>
        <v>1821.9627753333334</v>
      </c>
      <c r="J36" s="63">
        <f>GEW!$E$12+($F36-GEW!$E$12)*SUM(Fasering!$D$5:$D$6)</f>
        <v>2172.8091362517521</v>
      </c>
      <c r="K36" s="63">
        <f>GEW!$E$12+($F36-GEW!$E$12)*SUM(Fasering!$D$5:$D$7)</f>
        <v>2374.1113651632018</v>
      </c>
      <c r="L36" s="63">
        <f>GEW!$E$12+($F36-GEW!$E$12)*SUM(Fasering!$D$5:$D$8)</f>
        <v>2575.4135940746519</v>
      </c>
      <c r="M36" s="63">
        <f>GEW!$E$12+($F36-GEW!$E$12)*SUM(Fasering!$D$5:$D$9)</f>
        <v>2776.7158229861016</v>
      </c>
      <c r="N36" s="63">
        <f>GEW!$E$12+($F36-GEW!$E$12)*SUM(Fasering!$D$5:$D$10)</f>
        <v>2977.5655220885506</v>
      </c>
      <c r="O36" s="76">
        <f>GEW!$E$12+($F36-GEW!$E$12)*SUM(Fasering!$D$5:$D$11)</f>
        <v>3178.8677510000002</v>
      </c>
      <c r="P36" s="129">
        <f t="shared" si="3"/>
        <v>0</v>
      </c>
      <c r="Q36" s="131">
        <f t="shared" si="4"/>
        <v>0</v>
      </c>
      <c r="R36" s="45">
        <f>$P36*SUM(Fasering!$D$5)</f>
        <v>0</v>
      </c>
      <c r="S36" s="45">
        <f>$P36*SUM(Fasering!$D$5:$D$6)</f>
        <v>0</v>
      </c>
      <c r="T36" s="45">
        <f>$P36*SUM(Fasering!$D$5:$D$7)</f>
        <v>0</v>
      </c>
      <c r="U36" s="45">
        <f>$P36*SUM(Fasering!$D$5:$D$8)</f>
        <v>0</v>
      </c>
      <c r="V36" s="45">
        <f>$P36*SUM(Fasering!$D$5:$D$9)</f>
        <v>0</v>
      </c>
      <c r="W36" s="45">
        <f>$P36*SUM(Fasering!$D$5:$D$10)</f>
        <v>0</v>
      </c>
      <c r="X36" s="75">
        <f>$P36*SUM(Fasering!$D$5:$D$11)</f>
        <v>0</v>
      </c>
      <c r="Y36" s="129">
        <f t="shared" si="5"/>
        <v>0</v>
      </c>
      <c r="Z36" s="131">
        <f t="shared" si="6"/>
        <v>0</v>
      </c>
      <c r="AA36" s="74">
        <f>$Y36*SUM(Fasering!$D$5)</f>
        <v>0</v>
      </c>
      <c r="AB36" s="45">
        <f>$Y36*SUM(Fasering!$D$5:$D$6)</f>
        <v>0</v>
      </c>
      <c r="AC36" s="45">
        <f>$Y36*SUM(Fasering!$D$5:$D$7)</f>
        <v>0</v>
      </c>
      <c r="AD36" s="45">
        <f>$Y36*SUM(Fasering!$D$5:$D$8)</f>
        <v>0</v>
      </c>
      <c r="AE36" s="45">
        <f>$Y36*SUM(Fasering!$D$5:$D$9)</f>
        <v>0</v>
      </c>
      <c r="AF36" s="45">
        <f>$Y36*SUM(Fasering!$D$5:$D$10)</f>
        <v>0</v>
      </c>
      <c r="AG36" s="75">
        <f>$Y36*SUM(Fasering!$D$5:$D$11)</f>
        <v>0</v>
      </c>
      <c r="AH36" s="5">
        <f>($AK$3+(I36+R36)*12*7.57%)*SUM(Fasering!$D$5)</f>
        <v>0</v>
      </c>
      <c r="AI36" s="9">
        <f>($AK$3+(J36+S36)*12*7.57%)*SUM(Fasering!$D$5:$D$6)</f>
        <v>545.34697975509573</v>
      </c>
      <c r="AJ36" s="9">
        <f>($AK$3+(K36+T36)*12*7.57%)*SUM(Fasering!$D$5:$D$7)</f>
        <v>932.65638846233435</v>
      </c>
      <c r="AK36" s="9">
        <f>($AK$3+(L36+U36)*12*7.57%)*SUM(Fasering!$D$5:$D$8)</f>
        <v>1374.2226818037004</v>
      </c>
      <c r="AL36" s="9">
        <f>($AK$3+(M36+V36)*12*7.57%)*SUM(Fasering!$D$5:$D$9)</f>
        <v>1870.0458597791931</v>
      </c>
      <c r="AM36" s="9">
        <f>($AK$3+(N36+W36)*12*7.57%)*SUM(Fasering!$D$5:$D$10)</f>
        <v>2418.8284878877535</v>
      </c>
      <c r="AN36" s="86">
        <f>($AK$3+(O36+X36)*12*7.57%)*SUM(Fasering!$D$5:$D$11)</f>
        <v>3023.0434650084007</v>
      </c>
      <c r="AO36" s="5">
        <f>($AK$3+(I36+AA36)*12*7.57%)*SUM(Fasering!$D$5)</f>
        <v>0</v>
      </c>
      <c r="AP36" s="9">
        <f>($AK$3+(J36+AB36)*12*7.57%)*SUM(Fasering!$D$5:$D$6)</f>
        <v>545.34697975509573</v>
      </c>
      <c r="AQ36" s="9">
        <f>($AK$3+(K36+AC36)*12*7.57%)*SUM(Fasering!$D$5:$D$7)</f>
        <v>932.65638846233435</v>
      </c>
      <c r="AR36" s="9">
        <f>($AK$3+(L36+AD36)*12*7.57%)*SUM(Fasering!$D$5:$D$8)</f>
        <v>1374.2226818037004</v>
      </c>
      <c r="AS36" s="9">
        <f>($AK$3+(M36+AE36)*12*7.57%)*SUM(Fasering!$D$5:$D$9)</f>
        <v>1870.0458597791931</v>
      </c>
      <c r="AT36" s="9">
        <f>($AK$3+(N36+AF36)*12*7.57%)*SUM(Fasering!$D$5:$D$10)</f>
        <v>2418.8284878877535</v>
      </c>
      <c r="AU36" s="86">
        <f>($AK$3+(O36+AG36)*12*7.57%)*SUM(Fasering!$D$5:$D$11)</f>
        <v>3023.0434650084007</v>
      </c>
    </row>
    <row r="37" spans="1:47" x14ac:dyDescent="0.3">
      <c r="A37" s="32">
        <f t="shared" si="7"/>
        <v>27</v>
      </c>
      <c r="B37" s="129">
        <v>28342.68</v>
      </c>
      <c r="C37" s="130"/>
      <c r="D37" s="129">
        <f t="shared" si="0"/>
        <v>38146.413012000005</v>
      </c>
      <c r="E37" s="131">
        <f t="shared" si="1"/>
        <v>945.62487790004445</v>
      </c>
      <c r="F37" s="129">
        <f t="shared" si="2"/>
        <v>3178.8677510000002</v>
      </c>
      <c r="G37" s="131">
        <f t="shared" si="8"/>
        <v>78.802073158337038</v>
      </c>
      <c r="H37" s="63">
        <f>'L4'!$H$10</f>
        <v>1707.89</v>
      </c>
      <c r="I37" s="63">
        <f>GEW!$E$12+($F37-GEW!$E$12)*SUM(Fasering!$D$5)</f>
        <v>1821.9627753333334</v>
      </c>
      <c r="J37" s="63">
        <f>GEW!$E$12+($F37-GEW!$E$12)*SUM(Fasering!$D$5:$D$6)</f>
        <v>2172.8091362517521</v>
      </c>
      <c r="K37" s="63">
        <f>GEW!$E$12+($F37-GEW!$E$12)*SUM(Fasering!$D$5:$D$7)</f>
        <v>2374.1113651632018</v>
      </c>
      <c r="L37" s="63">
        <f>GEW!$E$12+($F37-GEW!$E$12)*SUM(Fasering!$D$5:$D$8)</f>
        <v>2575.4135940746519</v>
      </c>
      <c r="M37" s="63">
        <f>GEW!$E$12+($F37-GEW!$E$12)*SUM(Fasering!$D$5:$D$9)</f>
        <v>2776.7158229861016</v>
      </c>
      <c r="N37" s="63">
        <f>GEW!$E$12+($F37-GEW!$E$12)*SUM(Fasering!$D$5:$D$10)</f>
        <v>2977.5655220885506</v>
      </c>
      <c r="O37" s="76">
        <f>GEW!$E$12+($F37-GEW!$E$12)*SUM(Fasering!$D$5:$D$11)</f>
        <v>3178.8677510000002</v>
      </c>
      <c r="P37" s="129">
        <f t="shared" si="3"/>
        <v>0</v>
      </c>
      <c r="Q37" s="131">
        <f t="shared" si="4"/>
        <v>0</v>
      </c>
      <c r="R37" s="45">
        <f>$P37*SUM(Fasering!$D$5)</f>
        <v>0</v>
      </c>
      <c r="S37" s="45">
        <f>$P37*SUM(Fasering!$D$5:$D$6)</f>
        <v>0</v>
      </c>
      <c r="T37" s="45">
        <f>$P37*SUM(Fasering!$D$5:$D$7)</f>
        <v>0</v>
      </c>
      <c r="U37" s="45">
        <f>$P37*SUM(Fasering!$D$5:$D$8)</f>
        <v>0</v>
      </c>
      <c r="V37" s="45">
        <f>$P37*SUM(Fasering!$D$5:$D$9)</f>
        <v>0</v>
      </c>
      <c r="W37" s="45">
        <f>$P37*SUM(Fasering!$D$5:$D$10)</f>
        <v>0</v>
      </c>
      <c r="X37" s="75">
        <f>$P37*SUM(Fasering!$D$5:$D$11)</f>
        <v>0</v>
      </c>
      <c r="Y37" s="129">
        <f t="shared" si="5"/>
        <v>0</v>
      </c>
      <c r="Z37" s="131">
        <f t="shared" si="6"/>
        <v>0</v>
      </c>
      <c r="AA37" s="74">
        <f>$Y37*SUM(Fasering!$D$5)</f>
        <v>0</v>
      </c>
      <c r="AB37" s="45">
        <f>$Y37*SUM(Fasering!$D$5:$D$6)</f>
        <v>0</v>
      </c>
      <c r="AC37" s="45">
        <f>$Y37*SUM(Fasering!$D$5:$D$7)</f>
        <v>0</v>
      </c>
      <c r="AD37" s="45">
        <f>$Y37*SUM(Fasering!$D$5:$D$8)</f>
        <v>0</v>
      </c>
      <c r="AE37" s="45">
        <f>$Y37*SUM(Fasering!$D$5:$D$9)</f>
        <v>0</v>
      </c>
      <c r="AF37" s="45">
        <f>$Y37*SUM(Fasering!$D$5:$D$10)</f>
        <v>0</v>
      </c>
      <c r="AG37" s="75">
        <f>$Y37*SUM(Fasering!$D$5:$D$11)</f>
        <v>0</v>
      </c>
      <c r="AH37" s="5">
        <f>($AK$3+(I37+R37)*12*7.57%)*SUM(Fasering!$D$5)</f>
        <v>0</v>
      </c>
      <c r="AI37" s="9">
        <f>($AK$3+(J37+S37)*12*7.57%)*SUM(Fasering!$D$5:$D$6)</f>
        <v>545.34697975509573</v>
      </c>
      <c r="AJ37" s="9">
        <f>($AK$3+(K37+T37)*12*7.57%)*SUM(Fasering!$D$5:$D$7)</f>
        <v>932.65638846233435</v>
      </c>
      <c r="AK37" s="9">
        <f>($AK$3+(L37+U37)*12*7.57%)*SUM(Fasering!$D$5:$D$8)</f>
        <v>1374.2226818037004</v>
      </c>
      <c r="AL37" s="9">
        <f>($AK$3+(M37+V37)*12*7.57%)*SUM(Fasering!$D$5:$D$9)</f>
        <v>1870.0458597791931</v>
      </c>
      <c r="AM37" s="9">
        <f>($AK$3+(N37+W37)*12*7.57%)*SUM(Fasering!$D$5:$D$10)</f>
        <v>2418.8284878877535</v>
      </c>
      <c r="AN37" s="86">
        <f>($AK$3+(O37+X37)*12*7.57%)*SUM(Fasering!$D$5:$D$11)</f>
        <v>3023.0434650084007</v>
      </c>
      <c r="AO37" s="5">
        <f>($AK$3+(I37+AA37)*12*7.57%)*SUM(Fasering!$D$5)</f>
        <v>0</v>
      </c>
      <c r="AP37" s="9">
        <f>($AK$3+(J37+AB37)*12*7.57%)*SUM(Fasering!$D$5:$D$6)</f>
        <v>545.34697975509573</v>
      </c>
      <c r="AQ37" s="9">
        <f>($AK$3+(K37+AC37)*12*7.57%)*SUM(Fasering!$D$5:$D$7)</f>
        <v>932.65638846233435</v>
      </c>
      <c r="AR37" s="9">
        <f>($AK$3+(L37+AD37)*12*7.57%)*SUM(Fasering!$D$5:$D$8)</f>
        <v>1374.2226818037004</v>
      </c>
      <c r="AS37" s="9">
        <f>($AK$3+(M37+AE37)*12*7.57%)*SUM(Fasering!$D$5:$D$9)</f>
        <v>1870.0458597791931</v>
      </c>
      <c r="AT37" s="9">
        <f>($AK$3+(N37+AF37)*12*7.57%)*SUM(Fasering!$D$5:$D$10)</f>
        <v>2418.8284878877535</v>
      </c>
      <c r="AU37" s="86">
        <f>($AK$3+(O37+AG37)*12*7.57%)*SUM(Fasering!$D$5:$D$11)</f>
        <v>3023.0434650084007</v>
      </c>
    </row>
    <row r="38" spans="1:47" x14ac:dyDescent="0.3">
      <c r="A38" s="35"/>
      <c r="B38" s="132"/>
      <c r="C38" s="133"/>
      <c r="D38" s="132"/>
      <c r="E38" s="133"/>
      <c r="F38" s="132"/>
      <c r="G38" s="133"/>
      <c r="H38" s="46"/>
      <c r="I38" s="46"/>
      <c r="J38" s="46"/>
      <c r="K38" s="46"/>
      <c r="L38" s="46"/>
      <c r="M38" s="46"/>
      <c r="N38" s="46"/>
      <c r="O38" s="73"/>
      <c r="P38" s="132"/>
      <c r="Q38" s="133"/>
      <c r="R38" s="46"/>
      <c r="S38" s="46"/>
      <c r="T38" s="46"/>
      <c r="U38" s="46"/>
      <c r="V38" s="46"/>
      <c r="W38" s="46"/>
      <c r="X38" s="73"/>
      <c r="Y38" s="132"/>
      <c r="Z38" s="133"/>
      <c r="AA38" s="46"/>
      <c r="AB38" s="46"/>
      <c r="AC38" s="46"/>
      <c r="AD38" s="46"/>
      <c r="AE38" s="46"/>
      <c r="AF38" s="46"/>
      <c r="AG38" s="73"/>
      <c r="AH38" s="87"/>
      <c r="AI38" s="88"/>
      <c r="AJ38" s="88"/>
      <c r="AK38" s="88"/>
      <c r="AL38" s="88"/>
      <c r="AM38" s="88"/>
      <c r="AN38" s="89"/>
      <c r="AO38" s="87"/>
      <c r="AP38" s="88"/>
      <c r="AQ38" s="88"/>
      <c r="AR38" s="88"/>
      <c r="AS38" s="88"/>
      <c r="AT38" s="88"/>
      <c r="AU38" s="89"/>
    </row>
  </sheetData>
  <mergeCells count="166">
    <mergeCell ref="AH6:AN6"/>
    <mergeCell ref="AO6:AU6"/>
    <mergeCell ref="B8:C8"/>
    <mergeCell ref="D8:E8"/>
    <mergeCell ref="F8:G8"/>
    <mergeCell ref="P8:Q8"/>
    <mergeCell ref="Y8:Z8"/>
    <mergeCell ref="B9:C9"/>
    <mergeCell ref="D9:E9"/>
    <mergeCell ref="AA6:AG6"/>
    <mergeCell ref="B7:C7"/>
    <mergeCell ref="D7:E7"/>
    <mergeCell ref="F7:G7"/>
    <mergeCell ref="P7:Q7"/>
    <mergeCell ref="Y7:Z7"/>
    <mergeCell ref="B6:E6"/>
    <mergeCell ref="F6:G6"/>
    <mergeCell ref="P6:Q6"/>
    <mergeCell ref="R6:X6"/>
    <mergeCell ref="Y6:Z6"/>
    <mergeCell ref="H6:O6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P35:Q35"/>
    <mergeCell ref="Y35:Z35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4:C34"/>
    <mergeCell ref="D34:E34"/>
    <mergeCell ref="F34:G34"/>
    <mergeCell ref="P34:Q34"/>
    <mergeCell ref="Y34:Z34"/>
    <mergeCell ref="B35:C35"/>
    <mergeCell ref="D35:E35"/>
    <mergeCell ref="F35:G35"/>
    <mergeCell ref="B38:C38"/>
    <mergeCell ref="D38:E38"/>
    <mergeCell ref="F38:G38"/>
    <mergeCell ref="P38:Q38"/>
    <mergeCell ref="Y38:Z38"/>
    <mergeCell ref="B36:C36"/>
    <mergeCell ref="D36:E36"/>
    <mergeCell ref="F36:G36"/>
    <mergeCell ref="P36:Q36"/>
    <mergeCell ref="Y36:Z36"/>
    <mergeCell ref="B37:C37"/>
    <mergeCell ref="D37:E37"/>
    <mergeCell ref="F37:G37"/>
    <mergeCell ref="P37:Q37"/>
    <mergeCell ref="Y37:Z3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3" manualBreakCount="3">
    <brk id="15" max="1048575" man="1"/>
    <brk id="24" max="1048575" man="1"/>
    <brk id="3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zoomScale="80" zoomScaleNormal="80" workbookViewId="0"/>
  </sheetViews>
  <sheetFormatPr defaultRowHeight="15" x14ac:dyDescent="0.3"/>
  <cols>
    <col min="1" max="1" width="3.2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375" style="23" customWidth="1"/>
    <col min="16" max="17" width="7.75" style="23" customWidth="1"/>
    <col min="18" max="24" width="11.375" style="23" customWidth="1"/>
    <col min="25" max="26" width="7.75" style="23" customWidth="1"/>
    <col min="27" max="33" width="11.375" style="23" customWidth="1"/>
    <col min="34" max="43" width="11.25" customWidth="1"/>
    <col min="44" max="45" width="11.25" style="23" customWidth="1"/>
    <col min="46" max="47" width="11.25" customWidth="1"/>
  </cols>
  <sheetData>
    <row r="1" spans="1:47" s="23" customFormat="1" ht="16.5" x14ac:dyDescent="0.3">
      <c r="A1" s="21" t="s">
        <v>53</v>
      </c>
      <c r="B1" s="21" t="s">
        <v>19</v>
      </c>
      <c r="C1" s="21" t="s">
        <v>54</v>
      </c>
      <c r="D1" s="21"/>
      <c r="E1" s="22"/>
      <c r="G1" s="56"/>
      <c r="H1" s="56"/>
      <c r="I1" s="56"/>
      <c r="J1" s="90"/>
      <c r="L1" s="104">
        <f>D8</f>
        <v>43374</v>
      </c>
      <c r="O1" s="24" t="s">
        <v>55</v>
      </c>
    </row>
    <row r="2" spans="1:47" s="23" customFormat="1" ht="16.5" x14ac:dyDescent="0.3">
      <c r="A2" s="21"/>
      <c r="B2" s="21"/>
      <c r="C2" s="21"/>
      <c r="D2" s="21"/>
      <c r="E2"/>
      <c r="F2"/>
      <c r="G2"/>
      <c r="H2"/>
      <c r="I2"/>
      <c r="J2"/>
      <c r="AH2" s="80" t="str">
        <f>'L4'!$AH$2</f>
        <v>Berekening eindejaarspremie 2018:</v>
      </c>
      <c r="AI2"/>
      <c r="AK2"/>
      <c r="AL2"/>
    </row>
    <row r="3" spans="1:47" s="23" customFormat="1" ht="16.5" x14ac:dyDescent="0.3">
      <c r="A3" s="21"/>
      <c r="B3" s="21"/>
      <c r="C3" s="21"/>
      <c r="D3" s="21"/>
      <c r="E3"/>
      <c r="F3"/>
      <c r="G3"/>
      <c r="H3"/>
      <c r="I3"/>
      <c r="J3"/>
      <c r="N3" s="23" t="s">
        <v>21</v>
      </c>
      <c r="O3" s="71">
        <f>'L4'!O3</f>
        <v>1.3459000000000001</v>
      </c>
      <c r="AH3" s="81" t="s">
        <v>94</v>
      </c>
      <c r="AI3"/>
      <c r="AK3" s="82">
        <f>'L4'!$AK$3</f>
        <v>135.36000000000001</v>
      </c>
      <c r="AL3"/>
    </row>
    <row r="4" spans="1:47" s="23" customFormat="1" ht="16.5" x14ac:dyDescent="0.3">
      <c r="A4" s="21"/>
      <c r="B4" s="21"/>
      <c r="C4" s="21"/>
      <c r="D4" s="21"/>
      <c r="E4"/>
      <c r="F4"/>
      <c r="G4"/>
      <c r="H4"/>
      <c r="I4"/>
      <c r="J4"/>
      <c r="V4" s="25"/>
      <c r="AH4" s="81" t="s">
        <v>49</v>
      </c>
      <c r="AI4"/>
    </row>
    <row r="6" spans="1:47" x14ac:dyDescent="0.3">
      <c r="A6" s="28"/>
      <c r="B6" s="138" t="s">
        <v>22</v>
      </c>
      <c r="C6" s="153"/>
      <c r="D6" s="153"/>
      <c r="E6" s="139"/>
      <c r="F6" s="138" t="s">
        <v>23</v>
      </c>
      <c r="G6" s="139"/>
      <c r="H6" s="150" t="s">
        <v>38</v>
      </c>
      <c r="I6" s="151"/>
      <c r="J6" s="151"/>
      <c r="K6" s="151"/>
      <c r="L6" s="151"/>
      <c r="M6" s="151"/>
      <c r="N6" s="151"/>
      <c r="O6" s="152"/>
      <c r="P6" s="138" t="s">
        <v>24</v>
      </c>
      <c r="Q6" s="141"/>
      <c r="R6" s="150" t="s">
        <v>39</v>
      </c>
      <c r="S6" s="151"/>
      <c r="T6" s="151"/>
      <c r="U6" s="151"/>
      <c r="V6" s="151"/>
      <c r="W6" s="151"/>
      <c r="X6" s="152"/>
      <c r="Y6" s="138" t="s">
        <v>25</v>
      </c>
      <c r="Z6" s="139"/>
      <c r="AA6" s="150" t="s">
        <v>40</v>
      </c>
      <c r="AB6" s="151"/>
      <c r="AC6" s="151"/>
      <c r="AD6" s="151"/>
      <c r="AE6" s="151"/>
      <c r="AF6" s="151"/>
      <c r="AG6" s="152"/>
      <c r="AH6" s="150" t="s">
        <v>101</v>
      </c>
      <c r="AI6" s="151"/>
      <c r="AJ6" s="151"/>
      <c r="AK6" s="151"/>
      <c r="AL6" s="151"/>
      <c r="AM6" s="151"/>
      <c r="AN6" s="152"/>
      <c r="AO6" s="150" t="s">
        <v>102</v>
      </c>
      <c r="AP6" s="151"/>
      <c r="AQ6" s="151"/>
      <c r="AR6" s="151"/>
      <c r="AS6" s="151"/>
      <c r="AT6" s="151"/>
      <c r="AU6" s="152"/>
    </row>
    <row r="7" spans="1:47" x14ac:dyDescent="0.3">
      <c r="A7" s="32"/>
      <c r="B7" s="154">
        <v>1</v>
      </c>
      <c r="C7" s="155"/>
      <c r="D7" s="154"/>
      <c r="E7" s="155"/>
      <c r="F7" s="154"/>
      <c r="G7" s="155"/>
      <c r="H7" s="43" t="s">
        <v>107</v>
      </c>
      <c r="I7" s="43" t="s">
        <v>108</v>
      </c>
      <c r="J7" s="43" t="s">
        <v>32</v>
      </c>
      <c r="K7" s="43" t="s">
        <v>33</v>
      </c>
      <c r="L7" s="43" t="s">
        <v>34</v>
      </c>
      <c r="M7" s="43" t="s">
        <v>35</v>
      </c>
      <c r="N7" s="43" t="s">
        <v>36</v>
      </c>
      <c r="O7" s="108" t="s">
        <v>37</v>
      </c>
      <c r="P7" s="154"/>
      <c r="Q7" s="155"/>
      <c r="R7" s="43" t="s">
        <v>109</v>
      </c>
      <c r="S7" s="43" t="s">
        <v>32</v>
      </c>
      <c r="T7" s="43" t="s">
        <v>33</v>
      </c>
      <c r="U7" s="43" t="s">
        <v>34</v>
      </c>
      <c r="V7" s="43" t="s">
        <v>35</v>
      </c>
      <c r="W7" s="43" t="s">
        <v>36</v>
      </c>
      <c r="X7" s="108" t="s">
        <v>37</v>
      </c>
      <c r="Y7" s="156" t="s">
        <v>27</v>
      </c>
      <c r="Z7" s="155"/>
      <c r="AA7" s="43" t="s">
        <v>109</v>
      </c>
      <c r="AB7" s="43" t="s">
        <v>32</v>
      </c>
      <c r="AC7" s="43" t="s">
        <v>33</v>
      </c>
      <c r="AD7" s="43" t="s">
        <v>34</v>
      </c>
      <c r="AE7" s="43" t="s">
        <v>35</v>
      </c>
      <c r="AF7" s="43" t="s">
        <v>36</v>
      </c>
      <c r="AG7" s="108" t="s">
        <v>37</v>
      </c>
      <c r="AH7" s="43" t="s">
        <v>109</v>
      </c>
      <c r="AI7" s="43" t="s">
        <v>32</v>
      </c>
      <c r="AJ7" s="43" t="s">
        <v>33</v>
      </c>
      <c r="AK7" s="43" t="s">
        <v>34</v>
      </c>
      <c r="AL7" s="43" t="s">
        <v>35</v>
      </c>
      <c r="AM7" s="43" t="s">
        <v>36</v>
      </c>
      <c r="AN7" s="108" t="s">
        <v>37</v>
      </c>
      <c r="AO7" s="43" t="s">
        <v>109</v>
      </c>
      <c r="AP7" s="43" t="s">
        <v>32</v>
      </c>
      <c r="AQ7" s="43" t="s">
        <v>33</v>
      </c>
      <c r="AR7" s="43" t="s">
        <v>34</v>
      </c>
      <c r="AS7" s="43" t="s">
        <v>35</v>
      </c>
      <c r="AT7" s="43" t="s">
        <v>36</v>
      </c>
      <c r="AU7" s="108" t="s">
        <v>37</v>
      </c>
    </row>
    <row r="8" spans="1:47" x14ac:dyDescent="0.3">
      <c r="A8" s="32"/>
      <c r="B8" s="142" t="s">
        <v>30</v>
      </c>
      <c r="C8" s="143"/>
      <c r="D8" s="148">
        <f>'L4'!$D$8</f>
        <v>43374</v>
      </c>
      <c r="E8" s="147"/>
      <c r="F8" s="148">
        <f>D8</f>
        <v>43374</v>
      </c>
      <c r="G8" s="149"/>
      <c r="H8" s="47"/>
      <c r="I8" s="47" t="s">
        <v>103</v>
      </c>
      <c r="J8" s="47" t="s">
        <v>104</v>
      </c>
      <c r="K8" s="47" t="s">
        <v>105</v>
      </c>
      <c r="L8" s="47" t="s">
        <v>105</v>
      </c>
      <c r="M8" s="47" t="s">
        <v>105</v>
      </c>
      <c r="N8" s="47" t="s">
        <v>106</v>
      </c>
      <c r="O8" s="53" t="s">
        <v>105</v>
      </c>
      <c r="P8" s="146"/>
      <c r="Q8" s="147"/>
      <c r="R8" s="47" t="s">
        <v>103</v>
      </c>
      <c r="S8" s="47" t="s">
        <v>104</v>
      </c>
      <c r="T8" s="47" t="s">
        <v>105</v>
      </c>
      <c r="U8" s="47" t="s">
        <v>105</v>
      </c>
      <c r="V8" s="47" t="s">
        <v>105</v>
      </c>
      <c r="W8" s="47" t="s">
        <v>106</v>
      </c>
      <c r="X8" s="53" t="s">
        <v>105</v>
      </c>
      <c r="Y8" s="146"/>
      <c r="Z8" s="147"/>
      <c r="AA8" s="47" t="s">
        <v>103</v>
      </c>
      <c r="AB8" s="47" t="s">
        <v>104</v>
      </c>
      <c r="AC8" s="47" t="s">
        <v>105</v>
      </c>
      <c r="AD8" s="47" t="s">
        <v>105</v>
      </c>
      <c r="AE8" s="47" t="s">
        <v>105</v>
      </c>
      <c r="AF8" s="47" t="s">
        <v>106</v>
      </c>
      <c r="AG8" s="53" t="s">
        <v>105</v>
      </c>
      <c r="AH8" s="47" t="s">
        <v>103</v>
      </c>
      <c r="AI8" s="47" t="s">
        <v>104</v>
      </c>
      <c r="AJ8" s="47" t="s">
        <v>105</v>
      </c>
      <c r="AK8" s="47" t="s">
        <v>105</v>
      </c>
      <c r="AL8" s="47" t="s">
        <v>105</v>
      </c>
      <c r="AM8" s="47" t="s">
        <v>106</v>
      </c>
      <c r="AN8" s="53" t="s">
        <v>105</v>
      </c>
      <c r="AO8" s="47" t="s">
        <v>103</v>
      </c>
      <c r="AP8" s="47" t="s">
        <v>104</v>
      </c>
      <c r="AQ8" s="47" t="s">
        <v>105</v>
      </c>
      <c r="AR8" s="47" t="s">
        <v>105</v>
      </c>
      <c r="AS8" s="47" t="s">
        <v>105</v>
      </c>
      <c r="AT8" s="47" t="s">
        <v>106</v>
      </c>
      <c r="AU8" s="53" t="s">
        <v>105</v>
      </c>
    </row>
    <row r="9" spans="1:47" x14ac:dyDescent="0.3">
      <c r="A9" s="32"/>
      <c r="B9" s="138"/>
      <c r="C9" s="139"/>
      <c r="D9" s="140"/>
      <c r="E9" s="141"/>
      <c r="F9" s="61"/>
      <c r="G9" s="62"/>
      <c r="H9" s="65"/>
      <c r="I9" s="65"/>
      <c r="J9" s="65"/>
      <c r="K9" s="65"/>
      <c r="L9" s="65"/>
      <c r="M9" s="65"/>
      <c r="N9" s="65"/>
      <c r="O9" s="62"/>
      <c r="P9" s="61"/>
      <c r="Q9" s="62"/>
      <c r="R9" s="44"/>
      <c r="S9" s="44"/>
      <c r="T9" s="44"/>
      <c r="U9" s="44"/>
      <c r="V9" s="44"/>
      <c r="W9" s="44"/>
      <c r="X9" s="78"/>
      <c r="Y9" s="61"/>
      <c r="Z9" s="62"/>
      <c r="AA9" s="77"/>
      <c r="AB9" s="44"/>
      <c r="AC9" s="44"/>
      <c r="AD9" s="44"/>
      <c r="AE9" s="44"/>
      <c r="AF9" s="44"/>
      <c r="AG9" s="78"/>
      <c r="AH9" s="83"/>
      <c r="AI9" s="84"/>
      <c r="AJ9" s="84"/>
      <c r="AK9" s="84"/>
      <c r="AL9" s="84"/>
      <c r="AM9" s="84"/>
      <c r="AN9" s="85"/>
      <c r="AO9" s="83"/>
      <c r="AP9" s="84"/>
      <c r="AQ9" s="84"/>
      <c r="AR9" s="84"/>
      <c r="AS9" s="84"/>
      <c r="AT9" s="84"/>
      <c r="AU9" s="85"/>
    </row>
    <row r="10" spans="1:47" x14ac:dyDescent="0.3">
      <c r="A10" s="32">
        <v>0</v>
      </c>
      <c r="B10" s="129">
        <v>17037.73</v>
      </c>
      <c r="C10" s="130"/>
      <c r="D10" s="129">
        <f t="shared" ref="D10:D37" si="0">B10*$O$3</f>
        <v>22931.080807000002</v>
      </c>
      <c r="E10" s="131">
        <f t="shared" ref="E10:E37" si="1">D10/40.3399</f>
        <v>568.44664481072095</v>
      </c>
      <c r="F10" s="134">
        <f t="shared" ref="F10:F37" si="2">B10/12*$O$3</f>
        <v>1910.9234005833334</v>
      </c>
      <c r="G10" s="135"/>
      <c r="H10" s="63">
        <f>'L4'!$H$10</f>
        <v>1707.89</v>
      </c>
      <c r="I10" s="63">
        <f>GEW!$E$12+($F10-GEW!$E$12)*SUM(Fasering!$D$5)</f>
        <v>1821.9627753333334</v>
      </c>
      <c r="J10" s="63">
        <f>GEW!$E$12+($F10-GEW!$E$12)*SUM(Fasering!$D$5:$D$6)</f>
        <v>1844.9647630876011</v>
      </c>
      <c r="K10" s="63">
        <f>GEW!$E$12+($F10-GEW!$E$12)*SUM(Fasering!$D$5:$D$7)</f>
        <v>1858.1624242866715</v>
      </c>
      <c r="L10" s="63">
        <f>GEW!$E$12+($F10-GEW!$E$12)*SUM(Fasering!$D$5:$D$8)</f>
        <v>1871.3600854857416</v>
      </c>
      <c r="M10" s="63">
        <f>GEW!$E$12+($F10-GEW!$E$12)*SUM(Fasering!$D$5:$D$9)</f>
        <v>1884.5577466848117</v>
      </c>
      <c r="N10" s="63">
        <f>GEW!$E$12+($F10-GEW!$E$12)*SUM(Fasering!$D$5:$D$10)</f>
        <v>1897.7257393842633</v>
      </c>
      <c r="O10" s="76">
        <f>GEW!$E$12+($F10-GEW!$E$12)*SUM(Fasering!$D$5:$D$11)</f>
        <v>1910.9234005833334</v>
      </c>
      <c r="P10" s="134">
        <f t="shared" ref="P10:P37" si="3">((B10&lt;19968.2)*913.03+(B10&gt;19968.2)*(B10&lt;20424.71)*(20424.71-B10+456.51)+(B10&gt;20424.71)*(B10&lt;22659.62)*456.51+(B10&gt;22659.62)*(B10&lt;23116.13)*(23116.13-B10))/12*$O$3</f>
        <v>102.40392308333332</v>
      </c>
      <c r="Q10" s="135">
        <f t="shared" ref="Q10:Q37" si="4">P10/40.3399</f>
        <v>2.538526944373519</v>
      </c>
      <c r="R10" s="45">
        <f>$P10*SUM(Fasering!$D$5)</f>
        <v>0</v>
      </c>
      <c r="S10" s="45">
        <f>$P10*SUM(Fasering!$D$5:$D$6)</f>
        <v>26.477936481812353</v>
      </c>
      <c r="T10" s="45">
        <f>$P10*SUM(Fasering!$D$5:$D$7)</f>
        <v>41.669964173967912</v>
      </c>
      <c r="U10" s="45">
        <f>$P10*SUM(Fasering!$D$5:$D$8)</f>
        <v>56.861991866123475</v>
      </c>
      <c r="V10" s="45">
        <f>$P10*SUM(Fasering!$D$5:$D$9)</f>
        <v>72.054019558279037</v>
      </c>
      <c r="W10" s="45">
        <f>$P10*SUM(Fasering!$D$5:$D$10)</f>
        <v>87.211895391177777</v>
      </c>
      <c r="X10" s="75">
        <f>$P10*SUM(Fasering!$D$5:$D$11)</f>
        <v>102.40392308333332</v>
      </c>
      <c r="Y10" s="134">
        <f t="shared" ref="Y10:Y37" si="5">((B10&lt;19968.2)*456.51+(B10&gt;19968.2)*(B10&lt;20196.46)*(20196.46-B10+228.26)+(B10&gt;20196.46)*(B10&lt;22659.62)*228.26+(B10&gt;22659.62)*(B10&lt;22887.88)*(22887.88-B10))/12*$O$3</f>
        <v>51.201400749999998</v>
      </c>
      <c r="Z10" s="135">
        <f t="shared" ref="Z10:Z37" si="6">Y10/40.3399</f>
        <v>1.2692495705244682</v>
      </c>
      <c r="AA10" s="74">
        <f>$Y10*SUM(Fasering!$D$5)</f>
        <v>0</v>
      </c>
      <c r="AB10" s="45">
        <f>$Y10*SUM(Fasering!$D$5:$D$6)</f>
        <v>13.238823240542105</v>
      </c>
      <c r="AC10" s="45">
        <f>$Y10*SUM(Fasering!$D$5:$D$7)</f>
        <v>20.834753890954396</v>
      </c>
      <c r="AD10" s="45">
        <f>$Y10*SUM(Fasering!$D$5:$D$8)</f>
        <v>28.430684541366688</v>
      </c>
      <c r="AE10" s="45">
        <f>$Y10*SUM(Fasering!$D$5:$D$9)</f>
        <v>36.02661519177898</v>
      </c>
      <c r="AF10" s="45">
        <f>$Y10*SUM(Fasering!$D$5:$D$10)</f>
        <v>43.605470099587713</v>
      </c>
      <c r="AG10" s="75">
        <f>$Y10*SUM(Fasering!$D$5:$D$11)</f>
        <v>51.201400749999998</v>
      </c>
      <c r="AH10" s="5">
        <f>($AK$3+(I10+R10)*12*7.57%)*SUM(Fasering!$D$5)</f>
        <v>0</v>
      </c>
      <c r="AI10" s="9">
        <f>($AK$3+(J10+S10)*12*7.57%)*SUM(Fasering!$D$5:$D$6)</f>
        <v>474.56225463282715</v>
      </c>
      <c r="AJ10" s="9">
        <f>($AK$3+(K10+T10)*12*7.57%)*SUM(Fasering!$D$5:$D$7)</f>
        <v>757.34201173465192</v>
      </c>
      <c r="AK10" s="9">
        <f>($AK$3+(L10+U10)*12*7.57%)*SUM(Fasering!$D$5:$D$8)</f>
        <v>1047.7736268576195</v>
      </c>
      <c r="AL10" s="9">
        <f>($AK$3+(M10+V10)*12*7.57%)*SUM(Fasering!$D$5:$D$9)</f>
        <v>1345.8571000017298</v>
      </c>
      <c r="AM10" s="9">
        <f>($AK$3+(N10+W10)*12*7.57%)*SUM(Fasering!$D$5:$D$10)</f>
        <v>1650.8965531004042</v>
      </c>
      <c r="AN10" s="86">
        <f>($AK$3+(O10+X10)*12*7.57%)*SUM(Fasering!$D$5:$D$11)</f>
        <v>1964.2665408188004</v>
      </c>
      <c r="AO10" s="5">
        <f>($AK$3+(I10+AA10)*12*7.57%)*SUM(Fasering!$D$5)</f>
        <v>0</v>
      </c>
      <c r="AP10" s="9">
        <f>($AK$3+(J10+AB10)*12*7.57%)*SUM(Fasering!$D$5:$D$6)</f>
        <v>471.45266153426428</v>
      </c>
      <c r="AQ10" s="9">
        <f>($AK$3+(K10+AC10)*12*7.57%)*SUM(Fasering!$D$5:$D$7)</f>
        <v>749.64040132351329</v>
      </c>
      <c r="AR10" s="9">
        <f>($AK$3+(L10+AD10)*12*7.57%)*SUM(Fasering!$D$5:$D$8)</f>
        <v>1033.4326270650902</v>
      </c>
      <c r="AS10" s="9">
        <f>($AK$3+(M10+AE10)*12*7.57%)*SUM(Fasering!$D$5:$D$9)</f>
        <v>1322.8293387589947</v>
      </c>
      <c r="AT10" s="9">
        <f>($AK$3+(N10+AF10)*12*7.57%)*SUM(Fasering!$D$5:$D$10)</f>
        <v>1617.1610848838359</v>
      </c>
      <c r="AU10" s="86">
        <f>($AK$3+(O10+AG10)*12*7.57%)*SUM(Fasering!$D$5:$D$11)</f>
        <v>1917.7541695312002</v>
      </c>
    </row>
    <row r="11" spans="1:47" x14ac:dyDescent="0.3">
      <c r="A11" s="32">
        <f t="shared" ref="A11:A37" si="7">+A10+1</f>
        <v>1</v>
      </c>
      <c r="B11" s="129">
        <v>17736.689999999999</v>
      </c>
      <c r="C11" s="130"/>
      <c r="D11" s="129">
        <f t="shared" si="0"/>
        <v>23871.811071</v>
      </c>
      <c r="E11" s="131">
        <f t="shared" si="1"/>
        <v>591.76673891110295</v>
      </c>
      <c r="F11" s="134">
        <f t="shared" si="2"/>
        <v>1989.3175892500001</v>
      </c>
      <c r="G11" s="135">
        <f t="shared" ref="G11:G37" si="8">F11/40.3399</f>
        <v>49.313894909258579</v>
      </c>
      <c r="H11" s="63">
        <f>'L4'!$H$10</f>
        <v>1707.89</v>
      </c>
      <c r="I11" s="63">
        <f>GEW!$E$12+($F11-GEW!$E$12)*SUM(Fasering!$D$5)</f>
        <v>1821.9627753333334</v>
      </c>
      <c r="J11" s="63">
        <f>GEW!$E$12+($F11-GEW!$E$12)*SUM(Fasering!$D$5:$D$6)</f>
        <v>1865.234653982016</v>
      </c>
      <c r="K11" s="63">
        <f>GEW!$E$12+($F11-GEW!$E$12)*SUM(Fasering!$D$5:$D$7)</f>
        <v>1890.0624036510258</v>
      </c>
      <c r="L11" s="63">
        <f>GEW!$E$12+($F11-GEW!$E$12)*SUM(Fasering!$D$5:$D$8)</f>
        <v>1914.8901533200358</v>
      </c>
      <c r="M11" s="63">
        <f>GEW!$E$12+($F11-GEW!$E$12)*SUM(Fasering!$D$5:$D$9)</f>
        <v>1939.7179029890456</v>
      </c>
      <c r="N11" s="63">
        <f>GEW!$E$12+($F11-GEW!$E$12)*SUM(Fasering!$D$5:$D$10)</f>
        <v>1964.4898395809903</v>
      </c>
      <c r="O11" s="76">
        <f>GEW!$E$12+($F11-GEW!$E$12)*SUM(Fasering!$D$5:$D$11)</f>
        <v>1989.3175892500001</v>
      </c>
      <c r="P11" s="134">
        <f t="shared" si="3"/>
        <v>102.40392308333332</v>
      </c>
      <c r="Q11" s="135">
        <f t="shared" si="4"/>
        <v>2.538526944373519</v>
      </c>
      <c r="R11" s="45">
        <f>$P11*SUM(Fasering!$D$5)</f>
        <v>0</v>
      </c>
      <c r="S11" s="45">
        <f>$P11*SUM(Fasering!$D$5:$D$6)</f>
        <v>26.477936481812353</v>
      </c>
      <c r="T11" s="45">
        <f>$P11*SUM(Fasering!$D$5:$D$7)</f>
        <v>41.669964173967912</v>
      </c>
      <c r="U11" s="45">
        <f>$P11*SUM(Fasering!$D$5:$D$8)</f>
        <v>56.861991866123475</v>
      </c>
      <c r="V11" s="45">
        <f>$P11*SUM(Fasering!$D$5:$D$9)</f>
        <v>72.054019558279037</v>
      </c>
      <c r="W11" s="45">
        <f>$P11*SUM(Fasering!$D$5:$D$10)</f>
        <v>87.211895391177777</v>
      </c>
      <c r="X11" s="75">
        <f>$P11*SUM(Fasering!$D$5:$D$11)</f>
        <v>102.40392308333332</v>
      </c>
      <c r="Y11" s="134">
        <f t="shared" si="5"/>
        <v>51.201400749999998</v>
      </c>
      <c r="Z11" s="135">
        <f t="shared" si="6"/>
        <v>1.2692495705244682</v>
      </c>
      <c r="AA11" s="74">
        <f>$Y11*SUM(Fasering!$D$5)</f>
        <v>0</v>
      </c>
      <c r="AB11" s="45">
        <f>$Y11*SUM(Fasering!$D$5:$D$6)</f>
        <v>13.238823240542105</v>
      </c>
      <c r="AC11" s="45">
        <f>$Y11*SUM(Fasering!$D$5:$D$7)</f>
        <v>20.834753890954396</v>
      </c>
      <c r="AD11" s="45">
        <f>$Y11*SUM(Fasering!$D$5:$D$8)</f>
        <v>28.430684541366688</v>
      </c>
      <c r="AE11" s="45">
        <f>$Y11*SUM(Fasering!$D$5:$D$9)</f>
        <v>36.02661519177898</v>
      </c>
      <c r="AF11" s="45">
        <f>$Y11*SUM(Fasering!$D$5:$D$10)</f>
        <v>43.605470099587713</v>
      </c>
      <c r="AG11" s="75">
        <f>$Y11*SUM(Fasering!$D$5:$D$11)</f>
        <v>51.201400749999998</v>
      </c>
      <c r="AH11" s="5">
        <f>($AK$3+(I11+R11)*12*7.57%)*SUM(Fasering!$D$5)</f>
        <v>0</v>
      </c>
      <c r="AI11" s="9">
        <f>($AK$3+(J11+S11)*12*7.57%)*SUM(Fasering!$D$5:$D$6)</f>
        <v>479.32323157178172</v>
      </c>
      <c r="AJ11" s="9">
        <f>($AK$3+(K11+T11)*12*7.57%)*SUM(Fasering!$D$5:$D$7)</f>
        <v>769.13364761691241</v>
      </c>
      <c r="AK11" s="9">
        <f>($AK$3+(L11+U11)*12*7.57%)*SUM(Fasering!$D$5:$D$8)</f>
        <v>1069.7305733550052</v>
      </c>
      <c r="AL11" s="9">
        <f>($AK$3+(M11+V11)*12*7.57%)*SUM(Fasering!$D$5:$D$9)</f>
        <v>1381.1140087860601</v>
      </c>
      <c r="AM11" s="9">
        <f>($AK$3+(N11+W11)*12*7.57%)*SUM(Fasering!$D$5:$D$10)</f>
        <v>1702.5476151889272</v>
      </c>
      <c r="AN11" s="86">
        <f>($AK$3+(O11+X11)*12*7.57%)*SUM(Fasering!$D$5:$D$11)</f>
        <v>2035.4798218036003</v>
      </c>
      <c r="AO11" s="5">
        <f>($AK$3+(I11+AA11)*12*7.57%)*SUM(Fasering!$D$5)</f>
        <v>0</v>
      </c>
      <c r="AP11" s="9">
        <f>($AK$3+(J11+AB11)*12*7.57%)*SUM(Fasering!$D$5:$D$6)</f>
        <v>476.21363847321885</v>
      </c>
      <c r="AQ11" s="9">
        <f>($AK$3+(K11+AC11)*12*7.57%)*SUM(Fasering!$D$5:$D$7)</f>
        <v>761.43203720577378</v>
      </c>
      <c r="AR11" s="9">
        <f>($AK$3+(L11+AD11)*12*7.57%)*SUM(Fasering!$D$5:$D$8)</f>
        <v>1055.3895735624756</v>
      </c>
      <c r="AS11" s="9">
        <f>($AK$3+(M11+AE11)*12*7.57%)*SUM(Fasering!$D$5:$D$9)</f>
        <v>1358.0862475433246</v>
      </c>
      <c r="AT11" s="9">
        <f>($AK$3+(N11+AF11)*12*7.57%)*SUM(Fasering!$D$5:$D$10)</f>
        <v>1668.812146972359</v>
      </c>
      <c r="AU11" s="86">
        <f>($AK$3+(O11+AG11)*12*7.57%)*SUM(Fasering!$D$5:$D$11)</f>
        <v>1988.9674505160001</v>
      </c>
    </row>
    <row r="12" spans="1:47" x14ac:dyDescent="0.3">
      <c r="A12" s="32">
        <f t="shared" si="7"/>
        <v>2</v>
      </c>
      <c r="B12" s="129">
        <v>18435.650000000001</v>
      </c>
      <c r="C12" s="130"/>
      <c r="D12" s="129">
        <f t="shared" si="0"/>
        <v>24812.541335000005</v>
      </c>
      <c r="E12" s="131">
        <f t="shared" si="1"/>
        <v>615.08683301148506</v>
      </c>
      <c r="F12" s="134">
        <f t="shared" si="2"/>
        <v>2067.711777916667</v>
      </c>
      <c r="G12" s="135">
        <f t="shared" si="8"/>
        <v>51.257236084290419</v>
      </c>
      <c r="H12" s="63">
        <f>'L4'!$H$10</f>
        <v>1707.89</v>
      </c>
      <c r="I12" s="63">
        <f>GEW!$E$12+($F12-GEW!$E$12)*SUM(Fasering!$D$5)</f>
        <v>1821.9627753333334</v>
      </c>
      <c r="J12" s="63">
        <f>GEW!$E$12+($F12-GEW!$E$12)*SUM(Fasering!$D$5:$D$6)</f>
        <v>1885.5045448764308</v>
      </c>
      <c r="K12" s="63">
        <f>GEW!$E$12+($F12-GEW!$E$12)*SUM(Fasering!$D$5:$D$7)</f>
        <v>1921.9623830153805</v>
      </c>
      <c r="L12" s="63">
        <f>GEW!$E$12+($F12-GEW!$E$12)*SUM(Fasering!$D$5:$D$8)</f>
        <v>1958.4202211543302</v>
      </c>
      <c r="M12" s="63">
        <f>GEW!$E$12+($F12-GEW!$E$12)*SUM(Fasering!$D$5:$D$9)</f>
        <v>1994.8780592932796</v>
      </c>
      <c r="N12" s="63">
        <f>GEW!$E$12+($F12-GEW!$E$12)*SUM(Fasering!$D$5:$D$10)</f>
        <v>2031.2539397777173</v>
      </c>
      <c r="O12" s="76">
        <f>GEW!$E$12+($F12-GEW!$E$12)*SUM(Fasering!$D$5:$D$11)</f>
        <v>2067.711777916667</v>
      </c>
      <c r="P12" s="134">
        <f t="shared" si="3"/>
        <v>102.40392308333332</v>
      </c>
      <c r="Q12" s="135">
        <f t="shared" si="4"/>
        <v>2.538526944373519</v>
      </c>
      <c r="R12" s="45">
        <f>$P12*SUM(Fasering!$D$5)</f>
        <v>0</v>
      </c>
      <c r="S12" s="45">
        <f>$P12*SUM(Fasering!$D$5:$D$6)</f>
        <v>26.477936481812353</v>
      </c>
      <c r="T12" s="45">
        <f>$P12*SUM(Fasering!$D$5:$D$7)</f>
        <v>41.669964173967912</v>
      </c>
      <c r="U12" s="45">
        <f>$P12*SUM(Fasering!$D$5:$D$8)</f>
        <v>56.861991866123475</v>
      </c>
      <c r="V12" s="45">
        <f>$P12*SUM(Fasering!$D$5:$D$9)</f>
        <v>72.054019558279037</v>
      </c>
      <c r="W12" s="45">
        <f>$P12*SUM(Fasering!$D$5:$D$10)</f>
        <v>87.211895391177777</v>
      </c>
      <c r="X12" s="75">
        <f>$P12*SUM(Fasering!$D$5:$D$11)</f>
        <v>102.40392308333332</v>
      </c>
      <c r="Y12" s="134">
        <f t="shared" si="5"/>
        <v>51.201400749999998</v>
      </c>
      <c r="Z12" s="135">
        <f t="shared" si="6"/>
        <v>1.2692495705244682</v>
      </c>
      <c r="AA12" s="74">
        <f>$Y12*SUM(Fasering!$D$5)</f>
        <v>0</v>
      </c>
      <c r="AB12" s="45">
        <f>$Y12*SUM(Fasering!$D$5:$D$6)</f>
        <v>13.238823240542105</v>
      </c>
      <c r="AC12" s="45">
        <f>$Y12*SUM(Fasering!$D$5:$D$7)</f>
        <v>20.834753890954396</v>
      </c>
      <c r="AD12" s="45">
        <f>$Y12*SUM(Fasering!$D$5:$D$8)</f>
        <v>28.430684541366688</v>
      </c>
      <c r="AE12" s="45">
        <f>$Y12*SUM(Fasering!$D$5:$D$9)</f>
        <v>36.02661519177898</v>
      </c>
      <c r="AF12" s="45">
        <f>$Y12*SUM(Fasering!$D$5:$D$10)</f>
        <v>43.605470099587713</v>
      </c>
      <c r="AG12" s="75">
        <f>$Y12*SUM(Fasering!$D$5:$D$11)</f>
        <v>51.201400749999998</v>
      </c>
      <c r="AH12" s="5">
        <f>($AK$3+(I12+R12)*12*7.57%)*SUM(Fasering!$D$5)</f>
        <v>0</v>
      </c>
      <c r="AI12" s="9">
        <f>($AK$3+(J12+S12)*12*7.57%)*SUM(Fasering!$D$5:$D$6)</f>
        <v>484.08420851073623</v>
      </c>
      <c r="AJ12" s="9">
        <f>($AK$3+(K12+T12)*12*7.57%)*SUM(Fasering!$D$5:$D$7)</f>
        <v>780.92528349917313</v>
      </c>
      <c r="AK12" s="9">
        <f>($AK$3+(L12+U12)*12*7.57%)*SUM(Fasering!$D$5:$D$8)</f>
        <v>1091.6875198523912</v>
      </c>
      <c r="AL12" s="9">
        <f>($AK$3+(M12+V12)*12*7.57%)*SUM(Fasering!$D$5:$D$9)</f>
        <v>1416.3709175703902</v>
      </c>
      <c r="AM12" s="9">
        <f>($AK$3+(N12+W12)*12*7.57%)*SUM(Fasering!$D$5:$D$10)</f>
        <v>1754.1986772774503</v>
      </c>
      <c r="AN12" s="86">
        <f>($AK$3+(O12+X12)*12*7.57%)*SUM(Fasering!$D$5:$D$11)</f>
        <v>2106.6931027884002</v>
      </c>
      <c r="AO12" s="5">
        <f>($AK$3+(I12+AA12)*12*7.57%)*SUM(Fasering!$D$5)</f>
        <v>0</v>
      </c>
      <c r="AP12" s="9">
        <f>($AK$3+(J12+AB12)*12*7.57%)*SUM(Fasering!$D$5:$D$6)</f>
        <v>480.97461541217336</v>
      </c>
      <c r="AQ12" s="9">
        <f>($AK$3+(K12+AC12)*12*7.57%)*SUM(Fasering!$D$5:$D$7)</f>
        <v>773.22367308803439</v>
      </c>
      <c r="AR12" s="9">
        <f>($AK$3+(L12+AD12)*12*7.57%)*SUM(Fasering!$D$5:$D$8)</f>
        <v>1077.3465200598612</v>
      </c>
      <c r="AS12" s="9">
        <f>($AK$3+(M12+AE12)*12*7.57%)*SUM(Fasering!$D$5:$D$9)</f>
        <v>1393.3431563276547</v>
      </c>
      <c r="AT12" s="9">
        <f>($AK$3+(N12+AF12)*12*7.57%)*SUM(Fasering!$D$5:$D$10)</f>
        <v>1720.463209060882</v>
      </c>
      <c r="AU12" s="86">
        <f>($AK$3+(O12+AG12)*12*7.57%)*SUM(Fasering!$D$5:$D$11)</f>
        <v>2060.1807315008004</v>
      </c>
    </row>
    <row r="13" spans="1:47" x14ac:dyDescent="0.3">
      <c r="A13" s="32">
        <f t="shared" si="7"/>
        <v>3</v>
      </c>
      <c r="B13" s="129">
        <v>19134.62</v>
      </c>
      <c r="C13" s="130"/>
      <c r="D13" s="129">
        <f t="shared" si="0"/>
        <v>25753.285058000001</v>
      </c>
      <c r="E13" s="131">
        <f t="shared" si="1"/>
        <v>638.4072607517619</v>
      </c>
      <c r="F13" s="134">
        <f t="shared" si="2"/>
        <v>2146.1070881666665</v>
      </c>
      <c r="G13" s="135">
        <f t="shared" si="8"/>
        <v>53.200605062646822</v>
      </c>
      <c r="H13" s="63">
        <f>'L4'!$H$10</f>
        <v>1707.89</v>
      </c>
      <c r="I13" s="63">
        <f>GEW!$E$12+($F13-GEW!$E$12)*SUM(Fasering!$D$5)</f>
        <v>1821.9627753333334</v>
      </c>
      <c r="J13" s="63">
        <f>GEW!$E$12+($F13-GEW!$E$12)*SUM(Fasering!$D$5:$D$6)</f>
        <v>1905.7747257715737</v>
      </c>
      <c r="K13" s="63">
        <f>GEW!$E$12+($F13-GEW!$E$12)*SUM(Fasering!$D$5:$D$7)</f>
        <v>1953.8628187717939</v>
      </c>
      <c r="L13" s="63">
        <f>GEW!$E$12+($F13-GEW!$E$12)*SUM(Fasering!$D$5:$D$8)</f>
        <v>2001.9509117720143</v>
      </c>
      <c r="M13" s="63">
        <f>GEW!$E$12+($F13-GEW!$E$12)*SUM(Fasering!$D$5:$D$9)</f>
        <v>2050.0390047722344</v>
      </c>
      <c r="N13" s="63">
        <f>GEW!$E$12+($F13-GEW!$E$12)*SUM(Fasering!$D$5:$D$10)</f>
        <v>2098.0189951664461</v>
      </c>
      <c r="O13" s="76">
        <f>GEW!$E$12+($F13-GEW!$E$12)*SUM(Fasering!$D$5:$D$11)</f>
        <v>2146.1070881666665</v>
      </c>
      <c r="P13" s="134">
        <f t="shared" si="3"/>
        <v>102.40392308333332</v>
      </c>
      <c r="Q13" s="135">
        <f t="shared" si="4"/>
        <v>2.538526944373519</v>
      </c>
      <c r="R13" s="45">
        <f>$P13*SUM(Fasering!$D$5)</f>
        <v>0</v>
      </c>
      <c r="S13" s="45">
        <f>$P13*SUM(Fasering!$D$5:$D$6)</f>
        <v>26.477936481812353</v>
      </c>
      <c r="T13" s="45">
        <f>$P13*SUM(Fasering!$D$5:$D$7)</f>
        <v>41.669964173967912</v>
      </c>
      <c r="U13" s="45">
        <f>$P13*SUM(Fasering!$D$5:$D$8)</f>
        <v>56.861991866123475</v>
      </c>
      <c r="V13" s="45">
        <f>$P13*SUM(Fasering!$D$5:$D$9)</f>
        <v>72.054019558279037</v>
      </c>
      <c r="W13" s="45">
        <f>$P13*SUM(Fasering!$D$5:$D$10)</f>
        <v>87.211895391177777</v>
      </c>
      <c r="X13" s="75">
        <f>$P13*SUM(Fasering!$D$5:$D$11)</f>
        <v>102.40392308333332</v>
      </c>
      <c r="Y13" s="134">
        <f t="shared" si="5"/>
        <v>51.201400749999998</v>
      </c>
      <c r="Z13" s="135">
        <f t="shared" si="6"/>
        <v>1.2692495705244682</v>
      </c>
      <c r="AA13" s="74">
        <f>$Y13*SUM(Fasering!$D$5)</f>
        <v>0</v>
      </c>
      <c r="AB13" s="45">
        <f>$Y13*SUM(Fasering!$D$5:$D$6)</f>
        <v>13.238823240542105</v>
      </c>
      <c r="AC13" s="45">
        <f>$Y13*SUM(Fasering!$D$5:$D$7)</f>
        <v>20.834753890954396</v>
      </c>
      <c r="AD13" s="45">
        <f>$Y13*SUM(Fasering!$D$5:$D$8)</f>
        <v>28.430684541366688</v>
      </c>
      <c r="AE13" s="45">
        <f>$Y13*SUM(Fasering!$D$5:$D$9)</f>
        <v>36.02661519177898</v>
      </c>
      <c r="AF13" s="45">
        <f>$Y13*SUM(Fasering!$D$5:$D$10)</f>
        <v>43.605470099587713</v>
      </c>
      <c r="AG13" s="75">
        <f>$Y13*SUM(Fasering!$D$5:$D$11)</f>
        <v>51.201400749999998</v>
      </c>
      <c r="AH13" s="5">
        <f>($AK$3+(I13+R13)*12*7.57%)*SUM(Fasering!$D$5)</f>
        <v>0</v>
      </c>
      <c r="AI13" s="9">
        <f>($AK$3+(J13+S13)*12*7.57%)*SUM(Fasering!$D$5:$D$6)</f>
        <v>488.84525356484687</v>
      </c>
      <c r="AJ13" s="9">
        <f>($AK$3+(K13+T13)*12*7.57%)*SUM(Fasering!$D$5:$D$7)</f>
        <v>792.71708808401854</v>
      </c>
      <c r="AK13" s="9">
        <f>($AK$3+(L13+U13)*12*7.57%)*SUM(Fasering!$D$5:$D$8)</f>
        <v>1113.6447804871593</v>
      </c>
      <c r="AL13" s="9">
        <f>($AK$3+(M13+V13)*12*7.57%)*SUM(Fasering!$D$5:$D$9)</f>
        <v>1451.6283307742688</v>
      </c>
      <c r="AM13" s="9">
        <f>($AK$3+(N13+W13)*12*7.57%)*SUM(Fasering!$D$5:$D$10)</f>
        <v>1805.8504783361871</v>
      </c>
      <c r="AN13" s="86">
        <f>($AK$3+(O13+X13)*12*7.57%)*SUM(Fasering!$D$5:$D$11)</f>
        <v>2177.9074026194999</v>
      </c>
      <c r="AO13" s="5">
        <f>($AK$3+(I13+AA13)*12*7.57%)*SUM(Fasering!$D$5)</f>
        <v>0</v>
      </c>
      <c r="AP13" s="9">
        <f>($AK$3+(J13+AB13)*12*7.57%)*SUM(Fasering!$D$5:$D$6)</f>
        <v>485.73566046628389</v>
      </c>
      <c r="AQ13" s="9">
        <f>($AK$3+(K13+AC13)*12*7.57%)*SUM(Fasering!$D$5:$D$7)</f>
        <v>785.01547767287968</v>
      </c>
      <c r="AR13" s="9">
        <f>($AK$3+(L13+AD13)*12*7.57%)*SUM(Fasering!$D$5:$D$8)</f>
        <v>1099.3037806946295</v>
      </c>
      <c r="AS13" s="9">
        <f>($AK$3+(M13+AE13)*12*7.57%)*SUM(Fasering!$D$5:$D$9)</f>
        <v>1428.6005695315334</v>
      </c>
      <c r="AT13" s="9">
        <f>($AK$3+(N13+AF13)*12*7.57%)*SUM(Fasering!$D$5:$D$10)</f>
        <v>1772.115010119619</v>
      </c>
      <c r="AU13" s="86">
        <f>($AK$3+(O13+AG13)*12*7.57%)*SUM(Fasering!$D$5:$D$11)</f>
        <v>2131.3950313319001</v>
      </c>
    </row>
    <row r="14" spans="1:47" x14ac:dyDescent="0.3">
      <c r="A14" s="32">
        <f t="shared" si="7"/>
        <v>4</v>
      </c>
      <c r="B14" s="129">
        <v>19833.580000000002</v>
      </c>
      <c r="C14" s="130"/>
      <c r="D14" s="129">
        <f t="shared" si="0"/>
        <v>26694.015322000003</v>
      </c>
      <c r="E14" s="131">
        <f t="shared" si="1"/>
        <v>661.727354852144</v>
      </c>
      <c r="F14" s="134">
        <f t="shared" si="2"/>
        <v>2224.5012768333336</v>
      </c>
      <c r="G14" s="135">
        <f t="shared" si="8"/>
        <v>55.143946237678662</v>
      </c>
      <c r="H14" s="63">
        <f>'L4'!$H$10</f>
        <v>1707.89</v>
      </c>
      <c r="I14" s="63">
        <f>GEW!$E$12+($F14-GEW!$E$12)*SUM(Fasering!$D$5)</f>
        <v>1821.9627753333334</v>
      </c>
      <c r="J14" s="63">
        <f>GEW!$E$12+($F14-GEW!$E$12)*SUM(Fasering!$D$5:$D$6)</f>
        <v>1926.0446166659885</v>
      </c>
      <c r="K14" s="63">
        <f>GEW!$E$12+($F14-GEW!$E$12)*SUM(Fasering!$D$5:$D$7)</f>
        <v>1985.7627981361486</v>
      </c>
      <c r="L14" s="63">
        <f>GEW!$E$12+($F14-GEW!$E$12)*SUM(Fasering!$D$5:$D$8)</f>
        <v>2045.4809796063087</v>
      </c>
      <c r="M14" s="63">
        <f>GEW!$E$12+($F14-GEW!$E$12)*SUM(Fasering!$D$5:$D$9)</f>
        <v>2105.1991610764685</v>
      </c>
      <c r="N14" s="63">
        <f>GEW!$E$12+($F14-GEW!$E$12)*SUM(Fasering!$D$5:$D$10)</f>
        <v>2164.7830953631737</v>
      </c>
      <c r="O14" s="76">
        <f>GEW!$E$12+($F14-GEW!$E$12)*SUM(Fasering!$D$5:$D$11)</f>
        <v>2224.5012768333336</v>
      </c>
      <c r="P14" s="134">
        <f t="shared" si="3"/>
        <v>102.40392308333332</v>
      </c>
      <c r="Q14" s="135">
        <f t="shared" si="4"/>
        <v>2.538526944373519</v>
      </c>
      <c r="R14" s="45">
        <f>$P14*SUM(Fasering!$D$5)</f>
        <v>0</v>
      </c>
      <c r="S14" s="45">
        <f>$P14*SUM(Fasering!$D$5:$D$6)</f>
        <v>26.477936481812353</v>
      </c>
      <c r="T14" s="45">
        <f>$P14*SUM(Fasering!$D$5:$D$7)</f>
        <v>41.669964173967912</v>
      </c>
      <c r="U14" s="45">
        <f>$P14*SUM(Fasering!$D$5:$D$8)</f>
        <v>56.861991866123475</v>
      </c>
      <c r="V14" s="45">
        <f>$P14*SUM(Fasering!$D$5:$D$9)</f>
        <v>72.054019558279037</v>
      </c>
      <c r="W14" s="45">
        <f>$P14*SUM(Fasering!$D$5:$D$10)</f>
        <v>87.211895391177777</v>
      </c>
      <c r="X14" s="75">
        <f>$P14*SUM(Fasering!$D$5:$D$11)</f>
        <v>102.40392308333332</v>
      </c>
      <c r="Y14" s="134">
        <f t="shared" si="5"/>
        <v>51.201400749999998</v>
      </c>
      <c r="Z14" s="135">
        <f t="shared" si="6"/>
        <v>1.2692495705244682</v>
      </c>
      <c r="AA14" s="74">
        <f>$Y14*SUM(Fasering!$D$5)</f>
        <v>0</v>
      </c>
      <c r="AB14" s="45">
        <f>$Y14*SUM(Fasering!$D$5:$D$6)</f>
        <v>13.238823240542105</v>
      </c>
      <c r="AC14" s="45">
        <f>$Y14*SUM(Fasering!$D$5:$D$7)</f>
        <v>20.834753890954396</v>
      </c>
      <c r="AD14" s="45">
        <f>$Y14*SUM(Fasering!$D$5:$D$8)</f>
        <v>28.430684541366688</v>
      </c>
      <c r="AE14" s="45">
        <f>$Y14*SUM(Fasering!$D$5:$D$9)</f>
        <v>36.02661519177898</v>
      </c>
      <c r="AF14" s="45">
        <f>$Y14*SUM(Fasering!$D$5:$D$10)</f>
        <v>43.605470099587713</v>
      </c>
      <c r="AG14" s="75">
        <f>$Y14*SUM(Fasering!$D$5:$D$11)</f>
        <v>51.201400749999998</v>
      </c>
      <c r="AH14" s="5">
        <f>($AK$3+(I14+R14)*12*7.57%)*SUM(Fasering!$D$5)</f>
        <v>0</v>
      </c>
      <c r="AI14" s="9">
        <f>($AK$3+(J14+S14)*12*7.57%)*SUM(Fasering!$D$5:$D$6)</f>
        <v>493.60623050380138</v>
      </c>
      <c r="AJ14" s="9">
        <f>($AK$3+(K14+T14)*12*7.57%)*SUM(Fasering!$D$5:$D$7)</f>
        <v>804.50872396627915</v>
      </c>
      <c r="AK14" s="9">
        <f>($AK$3+(L14+U14)*12*7.57%)*SUM(Fasering!$D$5:$D$8)</f>
        <v>1135.6017269845452</v>
      </c>
      <c r="AL14" s="9">
        <f>($AK$3+(M14+V14)*12*7.57%)*SUM(Fasering!$D$5:$D$9)</f>
        <v>1486.8852395585989</v>
      </c>
      <c r="AM14" s="9">
        <f>($AK$3+(N14+W14)*12*7.57%)*SUM(Fasering!$D$5:$D$10)</f>
        <v>1857.501540424711</v>
      </c>
      <c r="AN14" s="86">
        <f>($AK$3+(O14+X14)*12*7.57%)*SUM(Fasering!$D$5:$D$11)</f>
        <v>2249.1206836043002</v>
      </c>
      <c r="AO14" s="5">
        <f>($AK$3+(I14+AA14)*12*7.57%)*SUM(Fasering!$D$5)</f>
        <v>0</v>
      </c>
      <c r="AP14" s="9">
        <f>($AK$3+(J14+AB14)*12*7.57%)*SUM(Fasering!$D$5:$D$6)</f>
        <v>490.49663740523852</v>
      </c>
      <c r="AQ14" s="9">
        <f>($AK$3+(K14+AC14)*12*7.57%)*SUM(Fasering!$D$5:$D$7)</f>
        <v>796.80711355514029</v>
      </c>
      <c r="AR14" s="9">
        <f>($AK$3+(L14+AD14)*12*7.57%)*SUM(Fasering!$D$5:$D$8)</f>
        <v>1121.2607271920153</v>
      </c>
      <c r="AS14" s="9">
        <f>($AK$3+(M14+AE14)*12*7.57%)*SUM(Fasering!$D$5:$D$9)</f>
        <v>1463.8574783158638</v>
      </c>
      <c r="AT14" s="9">
        <f>($AK$3+(N14+AF14)*12*7.57%)*SUM(Fasering!$D$5:$D$10)</f>
        <v>1823.7660722081428</v>
      </c>
      <c r="AU14" s="86">
        <f>($AK$3+(O14+AG14)*12*7.57%)*SUM(Fasering!$D$5:$D$11)</f>
        <v>2202.6083123167004</v>
      </c>
    </row>
    <row r="15" spans="1:47" x14ac:dyDescent="0.3">
      <c r="A15" s="32">
        <f t="shared" si="7"/>
        <v>5</v>
      </c>
      <c r="B15" s="129">
        <v>19833.580000000002</v>
      </c>
      <c r="C15" s="130"/>
      <c r="D15" s="129">
        <f t="shared" si="0"/>
        <v>26694.015322000003</v>
      </c>
      <c r="E15" s="131">
        <f t="shared" si="1"/>
        <v>661.727354852144</v>
      </c>
      <c r="F15" s="134">
        <f t="shared" si="2"/>
        <v>2224.5012768333336</v>
      </c>
      <c r="G15" s="135">
        <f t="shared" si="8"/>
        <v>55.143946237678662</v>
      </c>
      <c r="H15" s="63">
        <f>'L4'!$H$10</f>
        <v>1707.89</v>
      </c>
      <c r="I15" s="63">
        <f>GEW!$E$12+($F15-GEW!$E$12)*SUM(Fasering!$D$5)</f>
        <v>1821.9627753333334</v>
      </c>
      <c r="J15" s="63">
        <f>GEW!$E$12+($F15-GEW!$E$12)*SUM(Fasering!$D$5:$D$6)</f>
        <v>1926.0446166659885</v>
      </c>
      <c r="K15" s="63">
        <f>GEW!$E$12+($F15-GEW!$E$12)*SUM(Fasering!$D$5:$D$7)</f>
        <v>1985.7627981361486</v>
      </c>
      <c r="L15" s="63">
        <f>GEW!$E$12+($F15-GEW!$E$12)*SUM(Fasering!$D$5:$D$8)</f>
        <v>2045.4809796063087</v>
      </c>
      <c r="M15" s="63">
        <f>GEW!$E$12+($F15-GEW!$E$12)*SUM(Fasering!$D$5:$D$9)</f>
        <v>2105.1991610764685</v>
      </c>
      <c r="N15" s="63">
        <f>GEW!$E$12+($F15-GEW!$E$12)*SUM(Fasering!$D$5:$D$10)</f>
        <v>2164.7830953631737</v>
      </c>
      <c r="O15" s="76">
        <f>GEW!$E$12+($F15-GEW!$E$12)*SUM(Fasering!$D$5:$D$11)</f>
        <v>2224.5012768333336</v>
      </c>
      <c r="P15" s="134">
        <f t="shared" si="3"/>
        <v>102.40392308333332</v>
      </c>
      <c r="Q15" s="135">
        <f t="shared" si="4"/>
        <v>2.538526944373519</v>
      </c>
      <c r="R15" s="45">
        <f>$P15*SUM(Fasering!$D$5)</f>
        <v>0</v>
      </c>
      <c r="S15" s="45">
        <f>$P15*SUM(Fasering!$D$5:$D$6)</f>
        <v>26.477936481812353</v>
      </c>
      <c r="T15" s="45">
        <f>$P15*SUM(Fasering!$D$5:$D$7)</f>
        <v>41.669964173967912</v>
      </c>
      <c r="U15" s="45">
        <f>$P15*SUM(Fasering!$D$5:$D$8)</f>
        <v>56.861991866123475</v>
      </c>
      <c r="V15" s="45">
        <f>$P15*SUM(Fasering!$D$5:$D$9)</f>
        <v>72.054019558279037</v>
      </c>
      <c r="W15" s="45">
        <f>$P15*SUM(Fasering!$D$5:$D$10)</f>
        <v>87.211895391177777</v>
      </c>
      <c r="X15" s="75">
        <f>$P15*SUM(Fasering!$D$5:$D$11)</f>
        <v>102.40392308333332</v>
      </c>
      <c r="Y15" s="134">
        <f t="shared" si="5"/>
        <v>51.201400749999998</v>
      </c>
      <c r="Z15" s="135">
        <f t="shared" si="6"/>
        <v>1.2692495705244682</v>
      </c>
      <c r="AA15" s="74">
        <f>$Y15*SUM(Fasering!$D$5)</f>
        <v>0</v>
      </c>
      <c r="AB15" s="45">
        <f>$Y15*SUM(Fasering!$D$5:$D$6)</f>
        <v>13.238823240542105</v>
      </c>
      <c r="AC15" s="45">
        <f>$Y15*SUM(Fasering!$D$5:$D$7)</f>
        <v>20.834753890954396</v>
      </c>
      <c r="AD15" s="45">
        <f>$Y15*SUM(Fasering!$D$5:$D$8)</f>
        <v>28.430684541366688</v>
      </c>
      <c r="AE15" s="45">
        <f>$Y15*SUM(Fasering!$D$5:$D$9)</f>
        <v>36.02661519177898</v>
      </c>
      <c r="AF15" s="45">
        <f>$Y15*SUM(Fasering!$D$5:$D$10)</f>
        <v>43.605470099587713</v>
      </c>
      <c r="AG15" s="75">
        <f>$Y15*SUM(Fasering!$D$5:$D$11)</f>
        <v>51.201400749999998</v>
      </c>
      <c r="AH15" s="5">
        <f>($AK$3+(I15+R15)*12*7.57%)*SUM(Fasering!$D$5)</f>
        <v>0</v>
      </c>
      <c r="AI15" s="9">
        <f>($AK$3+(J15+S15)*12*7.57%)*SUM(Fasering!$D$5:$D$6)</f>
        <v>493.60623050380138</v>
      </c>
      <c r="AJ15" s="9">
        <f>($AK$3+(K15+T15)*12*7.57%)*SUM(Fasering!$D$5:$D$7)</f>
        <v>804.50872396627915</v>
      </c>
      <c r="AK15" s="9">
        <f>($AK$3+(L15+U15)*12*7.57%)*SUM(Fasering!$D$5:$D$8)</f>
        <v>1135.6017269845452</v>
      </c>
      <c r="AL15" s="9">
        <f>($AK$3+(M15+V15)*12*7.57%)*SUM(Fasering!$D$5:$D$9)</f>
        <v>1486.8852395585989</v>
      </c>
      <c r="AM15" s="9">
        <f>($AK$3+(N15+W15)*12*7.57%)*SUM(Fasering!$D$5:$D$10)</f>
        <v>1857.501540424711</v>
      </c>
      <c r="AN15" s="86">
        <f>($AK$3+(O15+X15)*12*7.57%)*SUM(Fasering!$D$5:$D$11)</f>
        <v>2249.1206836043002</v>
      </c>
      <c r="AO15" s="5">
        <f>($AK$3+(I15+AA15)*12*7.57%)*SUM(Fasering!$D$5)</f>
        <v>0</v>
      </c>
      <c r="AP15" s="9">
        <f>($AK$3+(J15+AB15)*12*7.57%)*SUM(Fasering!$D$5:$D$6)</f>
        <v>490.49663740523852</v>
      </c>
      <c r="AQ15" s="9">
        <f>($AK$3+(K15+AC15)*12*7.57%)*SUM(Fasering!$D$5:$D$7)</f>
        <v>796.80711355514029</v>
      </c>
      <c r="AR15" s="9">
        <f>($AK$3+(L15+AD15)*12*7.57%)*SUM(Fasering!$D$5:$D$8)</f>
        <v>1121.2607271920153</v>
      </c>
      <c r="AS15" s="9">
        <f>($AK$3+(M15+AE15)*12*7.57%)*SUM(Fasering!$D$5:$D$9)</f>
        <v>1463.8574783158638</v>
      </c>
      <c r="AT15" s="9">
        <f>($AK$3+(N15+AF15)*12*7.57%)*SUM(Fasering!$D$5:$D$10)</f>
        <v>1823.7660722081428</v>
      </c>
      <c r="AU15" s="86">
        <f>($AK$3+(O15+AG15)*12*7.57%)*SUM(Fasering!$D$5:$D$11)</f>
        <v>2202.6083123167004</v>
      </c>
    </row>
    <row r="16" spans="1:47" x14ac:dyDescent="0.3">
      <c r="A16" s="32">
        <f t="shared" si="7"/>
        <v>6</v>
      </c>
      <c r="B16" s="129">
        <v>20829.810000000001</v>
      </c>
      <c r="C16" s="130"/>
      <c r="D16" s="129">
        <f t="shared" si="0"/>
        <v>28034.841279000004</v>
      </c>
      <c r="E16" s="131">
        <f t="shared" si="1"/>
        <v>694.9655621109622</v>
      </c>
      <c r="F16" s="129">
        <f t="shared" si="2"/>
        <v>2336.2367732500002</v>
      </c>
      <c r="G16" s="131">
        <f t="shared" si="8"/>
        <v>57.913796842580176</v>
      </c>
      <c r="H16" s="63">
        <f>'L4'!$H$10</f>
        <v>1707.89</v>
      </c>
      <c r="I16" s="63">
        <f>GEW!$E$12+($F16-GEW!$E$12)*SUM(Fasering!$D$5)</f>
        <v>1821.9627753333334</v>
      </c>
      <c r="J16" s="63">
        <f>GEW!$E$12+($F16-GEW!$E$12)*SUM(Fasering!$D$5:$D$6)</f>
        <v>1954.9353592059665</v>
      </c>
      <c r="K16" s="63">
        <f>GEW!$E$12+($F16-GEW!$E$12)*SUM(Fasering!$D$5:$D$7)</f>
        <v>2031.2299442420072</v>
      </c>
      <c r="L16" s="63">
        <f>GEW!$E$12+($F16-GEW!$E$12)*SUM(Fasering!$D$5:$D$8)</f>
        <v>2107.5245292780478</v>
      </c>
      <c r="M16" s="63">
        <f>GEW!$E$12+($F16-GEW!$E$12)*SUM(Fasering!$D$5:$D$9)</f>
        <v>2183.8191143140889</v>
      </c>
      <c r="N16" s="63">
        <f>GEW!$E$12+($F16-GEW!$E$12)*SUM(Fasering!$D$5:$D$10)</f>
        <v>2259.9421882139595</v>
      </c>
      <c r="O16" s="76">
        <f>GEW!$E$12+($F16-GEW!$E$12)*SUM(Fasering!$D$5:$D$11)</f>
        <v>2336.2367732500002</v>
      </c>
      <c r="P16" s="134">
        <f t="shared" si="3"/>
        <v>51.201400749999998</v>
      </c>
      <c r="Q16" s="135">
        <f t="shared" si="4"/>
        <v>1.2692495705244682</v>
      </c>
      <c r="R16" s="45">
        <f>$P16*SUM(Fasering!$D$5)</f>
        <v>0</v>
      </c>
      <c r="S16" s="45">
        <f>$P16*SUM(Fasering!$D$5:$D$6)</f>
        <v>13.238823240542105</v>
      </c>
      <c r="T16" s="45">
        <f>$P16*SUM(Fasering!$D$5:$D$7)</f>
        <v>20.834753890954396</v>
      </c>
      <c r="U16" s="45">
        <f>$P16*SUM(Fasering!$D$5:$D$8)</f>
        <v>28.430684541366688</v>
      </c>
      <c r="V16" s="45">
        <f>$P16*SUM(Fasering!$D$5:$D$9)</f>
        <v>36.02661519177898</v>
      </c>
      <c r="W16" s="45">
        <f>$P16*SUM(Fasering!$D$5:$D$10)</f>
        <v>43.605470099587713</v>
      </c>
      <c r="X16" s="75">
        <f>$P16*SUM(Fasering!$D$5:$D$11)</f>
        <v>51.201400749999998</v>
      </c>
      <c r="Y16" s="134">
        <f t="shared" si="5"/>
        <v>25.601261166666667</v>
      </c>
      <c r="Z16" s="135">
        <f t="shared" si="6"/>
        <v>0.63463868692452552</v>
      </c>
      <c r="AA16" s="74">
        <f>$Y16*SUM(Fasering!$D$5)</f>
        <v>0</v>
      </c>
      <c r="AB16" s="45">
        <f>$Y16*SUM(Fasering!$D$5:$D$6)</f>
        <v>6.6195566206351257</v>
      </c>
      <c r="AC16" s="45">
        <f>$Y16*SUM(Fasering!$D$5:$D$7)</f>
        <v>10.41760514150676</v>
      </c>
      <c r="AD16" s="45">
        <f>$Y16*SUM(Fasering!$D$5:$D$8)</f>
        <v>14.215653662378395</v>
      </c>
      <c r="AE16" s="45">
        <f>$Y16*SUM(Fasering!$D$5:$D$9)</f>
        <v>18.013702183250029</v>
      </c>
      <c r="AF16" s="45">
        <f>$Y16*SUM(Fasering!$D$5:$D$10)</f>
        <v>21.803212645795035</v>
      </c>
      <c r="AG16" s="75">
        <f>$Y16*SUM(Fasering!$D$5:$D$11)</f>
        <v>25.601261166666667</v>
      </c>
      <c r="AH16" s="5">
        <f>($AK$3+(I16+R16)*12*7.57%)*SUM(Fasering!$D$5)</f>
        <v>0</v>
      </c>
      <c r="AI16" s="9">
        <f>($AK$3+(J16+S16)*12*7.57%)*SUM(Fasering!$D$5:$D$6)</f>
        <v>497.28247358455451</v>
      </c>
      <c r="AJ16" s="9">
        <f>($AK$3+(K16+T16)*12*7.57%)*SUM(Fasering!$D$5:$D$7)</f>
        <v>813.61377118216399</v>
      </c>
      <c r="AK16" s="9">
        <f>($AK$3+(L16+U16)*12*7.57%)*SUM(Fasering!$D$5:$D$8)</f>
        <v>1152.5560356633023</v>
      </c>
      <c r="AL16" s="9">
        <f>($AK$3+(M16+V16)*12*7.57%)*SUM(Fasering!$D$5:$D$9)</f>
        <v>1514.1092670279691</v>
      </c>
      <c r="AM16" s="9">
        <f>($AK$3+(N16+W16)*12*7.57%)*SUM(Fasering!$D$5:$D$10)</f>
        <v>1897.3845018528282</v>
      </c>
      <c r="AN16" s="86">
        <f>($AK$3+(O16+X16)*12*7.57%)*SUM(Fasering!$D$5:$D$11)</f>
        <v>2304.1088372616005</v>
      </c>
      <c r="AO16" s="5">
        <f>($AK$3+(I16+AA16)*12*7.57%)*SUM(Fasering!$D$5)</f>
        <v>0</v>
      </c>
      <c r="AP16" s="9">
        <f>($AK$3+(J16+AB16)*12*7.57%)*SUM(Fasering!$D$5:$D$6)</f>
        <v>495.72774515042897</v>
      </c>
      <c r="AQ16" s="9">
        <f>($AK$3+(K16+AC16)*12*7.57%)*SUM(Fasering!$D$5:$D$7)</f>
        <v>809.76313467917953</v>
      </c>
      <c r="AR16" s="9">
        <f>($AK$3+(L16+AD16)*12*7.57%)*SUM(Fasering!$D$5:$D$8)</f>
        <v>1145.38584990442</v>
      </c>
      <c r="AS16" s="9">
        <f>($AK$3+(M16+AE16)*12*7.57%)*SUM(Fasering!$D$5:$D$9)</f>
        <v>1502.5958908261503</v>
      </c>
      <c r="AT16" s="9">
        <f>($AK$3+(N16+AF16)*12*7.57%)*SUM(Fasering!$D$5:$D$10)</f>
        <v>1880.5175067147586</v>
      </c>
      <c r="AU16" s="86">
        <f>($AK$3+(O16+AG16)*12*7.57%)*SUM(Fasering!$D$5:$D$11)</f>
        <v>2280.8536704641001</v>
      </c>
    </row>
    <row r="17" spans="1:47" x14ac:dyDescent="0.3">
      <c r="A17" s="32">
        <f t="shared" si="7"/>
        <v>7</v>
      </c>
      <c r="B17" s="129">
        <v>20829.810000000001</v>
      </c>
      <c r="C17" s="130"/>
      <c r="D17" s="129">
        <f t="shared" si="0"/>
        <v>28034.841279000004</v>
      </c>
      <c r="E17" s="131">
        <f t="shared" si="1"/>
        <v>694.9655621109622</v>
      </c>
      <c r="F17" s="129">
        <f t="shared" si="2"/>
        <v>2336.2367732500002</v>
      </c>
      <c r="G17" s="131">
        <f t="shared" si="8"/>
        <v>57.913796842580176</v>
      </c>
      <c r="H17" s="63">
        <f>'L4'!$H$10</f>
        <v>1707.89</v>
      </c>
      <c r="I17" s="63">
        <f>GEW!$E$12+($F17-GEW!$E$12)*SUM(Fasering!$D$5)</f>
        <v>1821.9627753333334</v>
      </c>
      <c r="J17" s="63">
        <f>GEW!$E$12+($F17-GEW!$E$12)*SUM(Fasering!$D$5:$D$6)</f>
        <v>1954.9353592059665</v>
      </c>
      <c r="K17" s="63">
        <f>GEW!$E$12+($F17-GEW!$E$12)*SUM(Fasering!$D$5:$D$7)</f>
        <v>2031.2299442420072</v>
      </c>
      <c r="L17" s="63">
        <f>GEW!$E$12+($F17-GEW!$E$12)*SUM(Fasering!$D$5:$D$8)</f>
        <v>2107.5245292780478</v>
      </c>
      <c r="M17" s="63">
        <f>GEW!$E$12+($F17-GEW!$E$12)*SUM(Fasering!$D$5:$D$9)</f>
        <v>2183.8191143140889</v>
      </c>
      <c r="N17" s="63">
        <f>GEW!$E$12+($F17-GEW!$E$12)*SUM(Fasering!$D$5:$D$10)</f>
        <v>2259.9421882139595</v>
      </c>
      <c r="O17" s="76">
        <f>GEW!$E$12+($F17-GEW!$E$12)*SUM(Fasering!$D$5:$D$11)</f>
        <v>2336.2367732500002</v>
      </c>
      <c r="P17" s="134">
        <f t="shared" si="3"/>
        <v>51.201400749999998</v>
      </c>
      <c r="Q17" s="135">
        <f t="shared" si="4"/>
        <v>1.2692495705244682</v>
      </c>
      <c r="R17" s="45">
        <f>$P17*SUM(Fasering!$D$5)</f>
        <v>0</v>
      </c>
      <c r="S17" s="45">
        <f>$P17*SUM(Fasering!$D$5:$D$6)</f>
        <v>13.238823240542105</v>
      </c>
      <c r="T17" s="45">
        <f>$P17*SUM(Fasering!$D$5:$D$7)</f>
        <v>20.834753890954396</v>
      </c>
      <c r="U17" s="45">
        <f>$P17*SUM(Fasering!$D$5:$D$8)</f>
        <v>28.430684541366688</v>
      </c>
      <c r="V17" s="45">
        <f>$P17*SUM(Fasering!$D$5:$D$9)</f>
        <v>36.02661519177898</v>
      </c>
      <c r="W17" s="45">
        <f>$P17*SUM(Fasering!$D$5:$D$10)</f>
        <v>43.605470099587713</v>
      </c>
      <c r="X17" s="75">
        <f>$P17*SUM(Fasering!$D$5:$D$11)</f>
        <v>51.201400749999998</v>
      </c>
      <c r="Y17" s="134">
        <f t="shared" si="5"/>
        <v>25.601261166666667</v>
      </c>
      <c r="Z17" s="135">
        <f t="shared" si="6"/>
        <v>0.63463868692452552</v>
      </c>
      <c r="AA17" s="74">
        <f>$Y17*SUM(Fasering!$D$5)</f>
        <v>0</v>
      </c>
      <c r="AB17" s="45">
        <f>$Y17*SUM(Fasering!$D$5:$D$6)</f>
        <v>6.6195566206351257</v>
      </c>
      <c r="AC17" s="45">
        <f>$Y17*SUM(Fasering!$D$5:$D$7)</f>
        <v>10.41760514150676</v>
      </c>
      <c r="AD17" s="45">
        <f>$Y17*SUM(Fasering!$D$5:$D$8)</f>
        <v>14.215653662378395</v>
      </c>
      <c r="AE17" s="45">
        <f>$Y17*SUM(Fasering!$D$5:$D$9)</f>
        <v>18.013702183250029</v>
      </c>
      <c r="AF17" s="45">
        <f>$Y17*SUM(Fasering!$D$5:$D$10)</f>
        <v>21.803212645795035</v>
      </c>
      <c r="AG17" s="75">
        <f>$Y17*SUM(Fasering!$D$5:$D$11)</f>
        <v>25.601261166666667</v>
      </c>
      <c r="AH17" s="5">
        <f>($AK$3+(I17+R17)*12*7.57%)*SUM(Fasering!$D$5)</f>
        <v>0</v>
      </c>
      <c r="AI17" s="9">
        <f>($AK$3+(J17+S17)*12*7.57%)*SUM(Fasering!$D$5:$D$6)</f>
        <v>497.28247358455451</v>
      </c>
      <c r="AJ17" s="9">
        <f>($AK$3+(K17+T17)*12*7.57%)*SUM(Fasering!$D$5:$D$7)</f>
        <v>813.61377118216399</v>
      </c>
      <c r="AK17" s="9">
        <f>($AK$3+(L17+U17)*12*7.57%)*SUM(Fasering!$D$5:$D$8)</f>
        <v>1152.5560356633023</v>
      </c>
      <c r="AL17" s="9">
        <f>($AK$3+(M17+V17)*12*7.57%)*SUM(Fasering!$D$5:$D$9)</f>
        <v>1514.1092670279691</v>
      </c>
      <c r="AM17" s="9">
        <f>($AK$3+(N17+W17)*12*7.57%)*SUM(Fasering!$D$5:$D$10)</f>
        <v>1897.3845018528282</v>
      </c>
      <c r="AN17" s="86">
        <f>($AK$3+(O17+X17)*12*7.57%)*SUM(Fasering!$D$5:$D$11)</f>
        <v>2304.1088372616005</v>
      </c>
      <c r="AO17" s="5">
        <f>($AK$3+(I17+AA17)*12*7.57%)*SUM(Fasering!$D$5)</f>
        <v>0</v>
      </c>
      <c r="AP17" s="9">
        <f>($AK$3+(J17+AB17)*12*7.57%)*SUM(Fasering!$D$5:$D$6)</f>
        <v>495.72774515042897</v>
      </c>
      <c r="AQ17" s="9">
        <f>($AK$3+(K17+AC17)*12*7.57%)*SUM(Fasering!$D$5:$D$7)</f>
        <v>809.76313467917953</v>
      </c>
      <c r="AR17" s="9">
        <f>($AK$3+(L17+AD17)*12*7.57%)*SUM(Fasering!$D$5:$D$8)</f>
        <v>1145.38584990442</v>
      </c>
      <c r="AS17" s="9">
        <f>($AK$3+(M17+AE17)*12*7.57%)*SUM(Fasering!$D$5:$D$9)</f>
        <v>1502.5958908261503</v>
      </c>
      <c r="AT17" s="9">
        <f>($AK$3+(N17+AF17)*12*7.57%)*SUM(Fasering!$D$5:$D$10)</f>
        <v>1880.5175067147586</v>
      </c>
      <c r="AU17" s="86">
        <f>($AK$3+(O17+AG17)*12*7.57%)*SUM(Fasering!$D$5:$D$11)</f>
        <v>2280.8536704641001</v>
      </c>
    </row>
    <row r="18" spans="1:47" x14ac:dyDescent="0.3">
      <c r="A18" s="32">
        <f t="shared" si="7"/>
        <v>8</v>
      </c>
      <c r="B18" s="129">
        <v>21826.03</v>
      </c>
      <c r="C18" s="130"/>
      <c r="D18" s="129">
        <f t="shared" si="0"/>
        <v>29375.653777</v>
      </c>
      <c r="E18" s="131">
        <f t="shared" si="1"/>
        <v>728.20343572988531</v>
      </c>
      <c r="F18" s="129">
        <f t="shared" si="2"/>
        <v>2447.9711480833334</v>
      </c>
      <c r="G18" s="131">
        <f t="shared" si="8"/>
        <v>60.683619644157112</v>
      </c>
      <c r="H18" s="63">
        <f>'L4'!$H$10</f>
        <v>1707.89</v>
      </c>
      <c r="I18" s="63">
        <f>GEW!$E$12+($F18-GEW!$E$12)*SUM(Fasering!$D$5)</f>
        <v>1821.9627753333334</v>
      </c>
      <c r="J18" s="63">
        <f>GEW!$E$12+($F18-GEW!$E$12)*SUM(Fasering!$D$5:$D$6)</f>
        <v>1983.825811745216</v>
      </c>
      <c r="K18" s="63">
        <f>GEW!$E$12+($F18-GEW!$E$12)*SUM(Fasering!$D$5:$D$7)</f>
        <v>2076.6966339558066</v>
      </c>
      <c r="L18" s="63">
        <f>GEW!$E$12+($F18-GEW!$E$12)*SUM(Fasering!$D$5:$D$8)</f>
        <v>2169.5674561663973</v>
      </c>
      <c r="M18" s="63">
        <f>GEW!$E$12+($F18-GEW!$E$12)*SUM(Fasering!$D$5:$D$9)</f>
        <v>2262.4382783769879</v>
      </c>
      <c r="N18" s="63">
        <f>GEW!$E$12+($F18-GEW!$E$12)*SUM(Fasering!$D$5:$D$10)</f>
        <v>2355.1003258727428</v>
      </c>
      <c r="O18" s="76">
        <f>GEW!$E$12+($F18-GEW!$E$12)*SUM(Fasering!$D$5:$D$11)</f>
        <v>2447.9711480833334</v>
      </c>
      <c r="P18" s="134">
        <f t="shared" si="3"/>
        <v>51.201400749999998</v>
      </c>
      <c r="Q18" s="135">
        <f t="shared" si="4"/>
        <v>1.2692495705244682</v>
      </c>
      <c r="R18" s="45">
        <f>$P18*SUM(Fasering!$D$5)</f>
        <v>0</v>
      </c>
      <c r="S18" s="45">
        <f>$P18*SUM(Fasering!$D$5:$D$6)</f>
        <v>13.238823240542105</v>
      </c>
      <c r="T18" s="45">
        <f>$P18*SUM(Fasering!$D$5:$D$7)</f>
        <v>20.834753890954396</v>
      </c>
      <c r="U18" s="45">
        <f>$P18*SUM(Fasering!$D$5:$D$8)</f>
        <v>28.430684541366688</v>
      </c>
      <c r="V18" s="45">
        <f>$P18*SUM(Fasering!$D$5:$D$9)</f>
        <v>36.02661519177898</v>
      </c>
      <c r="W18" s="45">
        <f>$P18*SUM(Fasering!$D$5:$D$10)</f>
        <v>43.605470099587713</v>
      </c>
      <c r="X18" s="75">
        <f>$P18*SUM(Fasering!$D$5:$D$11)</f>
        <v>51.201400749999998</v>
      </c>
      <c r="Y18" s="134">
        <f t="shared" si="5"/>
        <v>25.601261166666667</v>
      </c>
      <c r="Z18" s="135">
        <f t="shared" si="6"/>
        <v>0.63463868692452552</v>
      </c>
      <c r="AA18" s="74">
        <f>$Y18*SUM(Fasering!$D$5)</f>
        <v>0</v>
      </c>
      <c r="AB18" s="45">
        <f>$Y18*SUM(Fasering!$D$5:$D$6)</f>
        <v>6.6195566206351257</v>
      </c>
      <c r="AC18" s="45">
        <f>$Y18*SUM(Fasering!$D$5:$D$7)</f>
        <v>10.41760514150676</v>
      </c>
      <c r="AD18" s="45">
        <f>$Y18*SUM(Fasering!$D$5:$D$8)</f>
        <v>14.215653662378395</v>
      </c>
      <c r="AE18" s="45">
        <f>$Y18*SUM(Fasering!$D$5:$D$9)</f>
        <v>18.013702183250029</v>
      </c>
      <c r="AF18" s="45">
        <f>$Y18*SUM(Fasering!$D$5:$D$10)</f>
        <v>21.803212645795035</v>
      </c>
      <c r="AG18" s="75">
        <f>$Y18*SUM(Fasering!$D$5:$D$11)</f>
        <v>25.601261166666667</v>
      </c>
      <c r="AH18" s="5">
        <f>($AK$3+(I18+R18)*12*7.57%)*SUM(Fasering!$D$5)</f>
        <v>0</v>
      </c>
      <c r="AI18" s="9">
        <f>($AK$3+(J18+S18)*12*7.57%)*SUM(Fasering!$D$5:$D$6)</f>
        <v>504.0682416487146</v>
      </c>
      <c r="AJ18" s="9">
        <f>($AK$3+(K18+T18)*12*7.57%)*SUM(Fasering!$D$5:$D$7)</f>
        <v>830.42026010660265</v>
      </c>
      <c r="AK18" s="9">
        <f>($AK$3+(L18+U18)*12*7.57%)*SUM(Fasering!$D$5:$D$8)</f>
        <v>1183.8510299972063</v>
      </c>
      <c r="AL18" s="9">
        <f>($AK$3+(M18+V18)*12*7.57%)*SUM(Fasering!$D$5:$D$9)</f>
        <v>1564.3605513205255</v>
      </c>
      <c r="AM18" s="9">
        <f>($AK$3+(N18+W18)*12*7.57%)*SUM(Fasering!$D$5:$D$10)</f>
        <v>1971.0021925272995</v>
      </c>
      <c r="AN18" s="86">
        <f>($AK$3+(O18+X18)*12*7.57%)*SUM(Fasering!$D$5:$D$11)</f>
        <v>2405.6083433602003</v>
      </c>
      <c r="AO18" s="5">
        <f>($AK$3+(I18+AA18)*12*7.57%)*SUM(Fasering!$D$5)</f>
        <v>0</v>
      </c>
      <c r="AP18" s="9">
        <f>($AK$3+(J18+AB18)*12*7.57%)*SUM(Fasering!$D$5:$D$6)</f>
        <v>502.51351321458907</v>
      </c>
      <c r="AQ18" s="9">
        <f>($AK$3+(K18+AC18)*12*7.57%)*SUM(Fasering!$D$5:$D$7)</f>
        <v>826.56962360361808</v>
      </c>
      <c r="AR18" s="9">
        <f>($AK$3+(L18+AD18)*12*7.57%)*SUM(Fasering!$D$5:$D$8)</f>
        <v>1176.6808442383242</v>
      </c>
      <c r="AS18" s="9">
        <f>($AK$3+(M18+AE18)*12*7.57%)*SUM(Fasering!$D$5:$D$9)</f>
        <v>1552.8471751187071</v>
      </c>
      <c r="AT18" s="9">
        <f>($AK$3+(N18+AF18)*12*7.57%)*SUM(Fasering!$D$5:$D$10)</f>
        <v>1954.1351973892295</v>
      </c>
      <c r="AU18" s="86">
        <f>($AK$3+(O18+AG18)*12*7.57%)*SUM(Fasering!$D$5:$D$11)</f>
        <v>2382.3531765626999</v>
      </c>
    </row>
    <row r="19" spans="1:47" x14ac:dyDescent="0.3">
      <c r="A19" s="32">
        <f t="shared" si="7"/>
        <v>9</v>
      </c>
      <c r="B19" s="129">
        <v>21826.03</v>
      </c>
      <c r="C19" s="130"/>
      <c r="D19" s="129">
        <f t="shared" si="0"/>
        <v>29375.653777</v>
      </c>
      <c r="E19" s="131">
        <f t="shared" si="1"/>
        <v>728.20343572988531</v>
      </c>
      <c r="F19" s="129">
        <f t="shared" si="2"/>
        <v>2447.9711480833334</v>
      </c>
      <c r="G19" s="131">
        <f t="shared" si="8"/>
        <v>60.683619644157112</v>
      </c>
      <c r="H19" s="63">
        <f>'L4'!$H$10</f>
        <v>1707.89</v>
      </c>
      <c r="I19" s="63">
        <f>GEW!$E$12+($F19-GEW!$E$12)*SUM(Fasering!$D$5)</f>
        <v>1821.9627753333334</v>
      </c>
      <c r="J19" s="63">
        <f>GEW!$E$12+($F19-GEW!$E$12)*SUM(Fasering!$D$5:$D$6)</f>
        <v>1983.825811745216</v>
      </c>
      <c r="K19" s="63">
        <f>GEW!$E$12+($F19-GEW!$E$12)*SUM(Fasering!$D$5:$D$7)</f>
        <v>2076.6966339558066</v>
      </c>
      <c r="L19" s="63">
        <f>GEW!$E$12+($F19-GEW!$E$12)*SUM(Fasering!$D$5:$D$8)</f>
        <v>2169.5674561663973</v>
      </c>
      <c r="M19" s="63">
        <f>GEW!$E$12+($F19-GEW!$E$12)*SUM(Fasering!$D$5:$D$9)</f>
        <v>2262.4382783769879</v>
      </c>
      <c r="N19" s="63">
        <f>GEW!$E$12+($F19-GEW!$E$12)*SUM(Fasering!$D$5:$D$10)</f>
        <v>2355.1003258727428</v>
      </c>
      <c r="O19" s="76">
        <f>GEW!$E$12+($F19-GEW!$E$12)*SUM(Fasering!$D$5:$D$11)</f>
        <v>2447.9711480833334</v>
      </c>
      <c r="P19" s="134">
        <f t="shared" si="3"/>
        <v>51.201400749999998</v>
      </c>
      <c r="Q19" s="135">
        <f t="shared" si="4"/>
        <v>1.2692495705244682</v>
      </c>
      <c r="R19" s="45">
        <f>$P19*SUM(Fasering!$D$5)</f>
        <v>0</v>
      </c>
      <c r="S19" s="45">
        <f>$P19*SUM(Fasering!$D$5:$D$6)</f>
        <v>13.238823240542105</v>
      </c>
      <c r="T19" s="45">
        <f>$P19*SUM(Fasering!$D$5:$D$7)</f>
        <v>20.834753890954396</v>
      </c>
      <c r="U19" s="45">
        <f>$P19*SUM(Fasering!$D$5:$D$8)</f>
        <v>28.430684541366688</v>
      </c>
      <c r="V19" s="45">
        <f>$P19*SUM(Fasering!$D$5:$D$9)</f>
        <v>36.02661519177898</v>
      </c>
      <c r="W19" s="45">
        <f>$P19*SUM(Fasering!$D$5:$D$10)</f>
        <v>43.605470099587713</v>
      </c>
      <c r="X19" s="75">
        <f>$P19*SUM(Fasering!$D$5:$D$11)</f>
        <v>51.201400749999998</v>
      </c>
      <c r="Y19" s="134">
        <f t="shared" si="5"/>
        <v>25.601261166666667</v>
      </c>
      <c r="Z19" s="135">
        <f t="shared" si="6"/>
        <v>0.63463868692452552</v>
      </c>
      <c r="AA19" s="74">
        <f>$Y19*SUM(Fasering!$D$5)</f>
        <v>0</v>
      </c>
      <c r="AB19" s="45">
        <f>$Y19*SUM(Fasering!$D$5:$D$6)</f>
        <v>6.6195566206351257</v>
      </c>
      <c r="AC19" s="45">
        <f>$Y19*SUM(Fasering!$D$5:$D$7)</f>
        <v>10.41760514150676</v>
      </c>
      <c r="AD19" s="45">
        <f>$Y19*SUM(Fasering!$D$5:$D$8)</f>
        <v>14.215653662378395</v>
      </c>
      <c r="AE19" s="45">
        <f>$Y19*SUM(Fasering!$D$5:$D$9)</f>
        <v>18.013702183250029</v>
      </c>
      <c r="AF19" s="45">
        <f>$Y19*SUM(Fasering!$D$5:$D$10)</f>
        <v>21.803212645795035</v>
      </c>
      <c r="AG19" s="75">
        <f>$Y19*SUM(Fasering!$D$5:$D$11)</f>
        <v>25.601261166666667</v>
      </c>
      <c r="AH19" s="5">
        <f>($AK$3+(I19+R19)*12*7.57%)*SUM(Fasering!$D$5)</f>
        <v>0</v>
      </c>
      <c r="AI19" s="9">
        <f>($AK$3+(J19+S19)*12*7.57%)*SUM(Fasering!$D$5:$D$6)</f>
        <v>504.0682416487146</v>
      </c>
      <c r="AJ19" s="9">
        <f>($AK$3+(K19+T19)*12*7.57%)*SUM(Fasering!$D$5:$D$7)</f>
        <v>830.42026010660265</v>
      </c>
      <c r="AK19" s="9">
        <f>($AK$3+(L19+U19)*12*7.57%)*SUM(Fasering!$D$5:$D$8)</f>
        <v>1183.8510299972063</v>
      </c>
      <c r="AL19" s="9">
        <f>($AK$3+(M19+V19)*12*7.57%)*SUM(Fasering!$D$5:$D$9)</f>
        <v>1564.3605513205255</v>
      </c>
      <c r="AM19" s="9">
        <f>($AK$3+(N19+W19)*12*7.57%)*SUM(Fasering!$D$5:$D$10)</f>
        <v>1971.0021925272995</v>
      </c>
      <c r="AN19" s="86">
        <f>($AK$3+(O19+X19)*12*7.57%)*SUM(Fasering!$D$5:$D$11)</f>
        <v>2405.6083433602003</v>
      </c>
      <c r="AO19" s="5">
        <f>($AK$3+(I19+AA19)*12*7.57%)*SUM(Fasering!$D$5)</f>
        <v>0</v>
      </c>
      <c r="AP19" s="9">
        <f>($AK$3+(J19+AB19)*12*7.57%)*SUM(Fasering!$D$5:$D$6)</f>
        <v>502.51351321458907</v>
      </c>
      <c r="AQ19" s="9">
        <f>($AK$3+(K19+AC19)*12*7.57%)*SUM(Fasering!$D$5:$D$7)</f>
        <v>826.56962360361808</v>
      </c>
      <c r="AR19" s="9">
        <f>($AK$3+(L19+AD19)*12*7.57%)*SUM(Fasering!$D$5:$D$8)</f>
        <v>1176.6808442383242</v>
      </c>
      <c r="AS19" s="9">
        <f>($AK$3+(M19+AE19)*12*7.57%)*SUM(Fasering!$D$5:$D$9)</f>
        <v>1552.8471751187071</v>
      </c>
      <c r="AT19" s="9">
        <f>($AK$3+(N19+AF19)*12*7.57%)*SUM(Fasering!$D$5:$D$10)</f>
        <v>1954.1351973892295</v>
      </c>
      <c r="AU19" s="86">
        <f>($AK$3+(O19+AG19)*12*7.57%)*SUM(Fasering!$D$5:$D$11)</f>
        <v>2382.3531765626999</v>
      </c>
    </row>
    <row r="20" spans="1:47" x14ac:dyDescent="0.3">
      <c r="A20" s="32">
        <f t="shared" si="7"/>
        <v>10</v>
      </c>
      <c r="B20" s="129">
        <v>22822.25</v>
      </c>
      <c r="C20" s="130"/>
      <c r="D20" s="129">
        <f t="shared" si="0"/>
        <v>30716.466275000002</v>
      </c>
      <c r="E20" s="131">
        <f t="shared" si="1"/>
        <v>761.44130934880855</v>
      </c>
      <c r="F20" s="129">
        <f t="shared" si="2"/>
        <v>2559.7055229166672</v>
      </c>
      <c r="G20" s="131">
        <f t="shared" si="8"/>
        <v>63.453442445734055</v>
      </c>
      <c r="H20" s="63">
        <f>'L4'!$H$10</f>
        <v>1707.89</v>
      </c>
      <c r="I20" s="63">
        <f>GEW!$E$12+($F20-GEW!$E$12)*SUM(Fasering!$D$5)</f>
        <v>1821.9627753333334</v>
      </c>
      <c r="J20" s="63">
        <f>GEW!$E$12+($F20-GEW!$E$12)*SUM(Fasering!$D$5:$D$6)</f>
        <v>2012.7162642844658</v>
      </c>
      <c r="K20" s="63">
        <f>GEW!$E$12+($F20-GEW!$E$12)*SUM(Fasering!$D$5:$D$7)</f>
        <v>2122.1633236696061</v>
      </c>
      <c r="L20" s="63">
        <f>GEW!$E$12+($F20-GEW!$E$12)*SUM(Fasering!$D$5:$D$8)</f>
        <v>2231.6103830547468</v>
      </c>
      <c r="M20" s="63">
        <f>GEW!$E$12+($F20-GEW!$E$12)*SUM(Fasering!$D$5:$D$9)</f>
        <v>2341.0574424398874</v>
      </c>
      <c r="N20" s="63">
        <f>GEW!$E$12+($F20-GEW!$E$12)*SUM(Fasering!$D$5:$D$10)</f>
        <v>2450.258463531527</v>
      </c>
      <c r="O20" s="76">
        <f>GEW!$E$12+($F20-GEW!$E$12)*SUM(Fasering!$D$5:$D$11)</f>
        <v>2559.7055229166672</v>
      </c>
      <c r="P20" s="129">
        <f t="shared" si="3"/>
        <v>32.961091000000117</v>
      </c>
      <c r="Q20" s="131">
        <f t="shared" si="4"/>
        <v>0.81708410283615274</v>
      </c>
      <c r="R20" s="45">
        <f>$P20*SUM(Fasering!$D$5)</f>
        <v>0</v>
      </c>
      <c r="S20" s="45">
        <f>$P20*SUM(Fasering!$D$5:$D$6)</f>
        <v>8.5225413987218861</v>
      </c>
      <c r="T20" s="45">
        <f>$P20*SUM(Fasering!$D$5:$D$7)</f>
        <v>13.412449833461919</v>
      </c>
      <c r="U20" s="45">
        <f>$P20*SUM(Fasering!$D$5:$D$8)</f>
        <v>18.302358268201949</v>
      </c>
      <c r="V20" s="45">
        <f>$P20*SUM(Fasering!$D$5:$D$9)</f>
        <v>23.192266702941986</v>
      </c>
      <c r="W20" s="45">
        <f>$P20*SUM(Fasering!$D$5:$D$10)</f>
        <v>28.071182565260088</v>
      </c>
      <c r="X20" s="75">
        <f>$P20*SUM(Fasering!$D$5:$D$11)</f>
        <v>32.961091000000117</v>
      </c>
      <c r="Y20" s="129">
        <f t="shared" si="5"/>
        <v>7.3609514166667811</v>
      </c>
      <c r="Z20" s="131">
        <f t="shared" si="6"/>
        <v>0.18247321923620982</v>
      </c>
      <c r="AA20" s="74">
        <f>$Y20*SUM(Fasering!$D$5)</f>
        <v>0</v>
      </c>
      <c r="AB20" s="45">
        <f>$Y20*SUM(Fasering!$D$5:$D$6)</f>
        <v>1.9032747788149043</v>
      </c>
      <c r="AC20" s="45">
        <f>$Y20*SUM(Fasering!$D$5:$D$7)</f>
        <v>2.9953010840142786</v>
      </c>
      <c r="AD20" s="45">
        <f>$Y20*SUM(Fasering!$D$5:$D$8)</f>
        <v>4.0873273892136535</v>
      </c>
      <c r="AE20" s="45">
        <f>$Y20*SUM(Fasering!$D$5:$D$9)</f>
        <v>5.1793536944130283</v>
      </c>
      <c r="AF20" s="45">
        <f>$Y20*SUM(Fasering!$D$5:$D$10)</f>
        <v>6.2689251114674072</v>
      </c>
      <c r="AG20" s="75">
        <f>$Y20*SUM(Fasering!$D$5:$D$11)</f>
        <v>7.3609514166667811</v>
      </c>
      <c r="AH20" s="5">
        <f>($AK$3+(I20+R20)*12*7.57%)*SUM(Fasering!$D$5)</f>
        <v>0</v>
      </c>
      <c r="AI20" s="9">
        <f>($AK$3+(J20+S20)*12*7.57%)*SUM(Fasering!$D$5:$D$6)</f>
        <v>509.74625293196846</v>
      </c>
      <c r="AJ20" s="9">
        <f>($AK$3+(K20+T20)*12*7.57%)*SUM(Fasering!$D$5:$D$7)</f>
        <v>844.48313889093015</v>
      </c>
      <c r="AK20" s="9">
        <f>($AK$3+(L20+U20)*12*7.57%)*SUM(Fasering!$D$5:$D$8)</f>
        <v>1210.0372080771476</v>
      </c>
      <c r="AL20" s="9">
        <f>($AK$3+(M20+V20)*12*7.57%)*SUM(Fasering!$D$5:$D$9)</f>
        <v>1606.4084604906213</v>
      </c>
      <c r="AM20" s="9">
        <f>($AK$3+(N20+W20)*12*7.57%)*SUM(Fasering!$D$5:$D$10)</f>
        <v>2032.6020106089816</v>
      </c>
      <c r="AN20" s="86">
        <f>($AK$3+(O20+X20)*12*7.57%)*SUM(Fasering!$D$5:$D$11)</f>
        <v>2490.5383520819009</v>
      </c>
      <c r="AO20" s="5">
        <f>($AK$3+(I20+AA20)*12*7.57%)*SUM(Fasering!$D$5)</f>
        <v>0</v>
      </c>
      <c r="AP20" s="9">
        <f>($AK$3+(J20+AB20)*12*7.57%)*SUM(Fasering!$D$5:$D$6)</f>
        <v>508.19152449784286</v>
      </c>
      <c r="AQ20" s="9">
        <f>($AK$3+(K20+AC20)*12*7.57%)*SUM(Fasering!$D$5:$D$7)</f>
        <v>840.63250238794581</v>
      </c>
      <c r="AR20" s="9">
        <f>($AK$3+(L20+AD20)*12*7.57%)*SUM(Fasering!$D$5:$D$8)</f>
        <v>1202.8670223182653</v>
      </c>
      <c r="AS20" s="9">
        <f>($AK$3+(M20+AE20)*12*7.57%)*SUM(Fasering!$D$5:$D$9)</f>
        <v>1594.8950842888021</v>
      </c>
      <c r="AT20" s="9">
        <f>($AK$3+(N20+AF20)*12*7.57%)*SUM(Fasering!$D$5:$D$10)</f>
        <v>2015.7350154709113</v>
      </c>
      <c r="AU20" s="86">
        <f>($AK$3+(O20+AG20)*12*7.57%)*SUM(Fasering!$D$5:$D$11)</f>
        <v>2467.2831852844006</v>
      </c>
    </row>
    <row r="21" spans="1:47" x14ac:dyDescent="0.3">
      <c r="A21" s="32">
        <f t="shared" si="7"/>
        <v>11</v>
      </c>
      <c r="B21" s="129">
        <v>22822.25</v>
      </c>
      <c r="C21" s="130"/>
      <c r="D21" s="129">
        <f t="shared" si="0"/>
        <v>30716.466275000002</v>
      </c>
      <c r="E21" s="131">
        <f t="shared" si="1"/>
        <v>761.44130934880855</v>
      </c>
      <c r="F21" s="129">
        <f t="shared" si="2"/>
        <v>2559.7055229166672</v>
      </c>
      <c r="G21" s="131">
        <f t="shared" si="8"/>
        <v>63.453442445734055</v>
      </c>
      <c r="H21" s="63">
        <f>'L4'!$H$10</f>
        <v>1707.89</v>
      </c>
      <c r="I21" s="63">
        <f>GEW!$E$12+($F21-GEW!$E$12)*SUM(Fasering!$D$5)</f>
        <v>1821.9627753333334</v>
      </c>
      <c r="J21" s="63">
        <f>GEW!$E$12+($F21-GEW!$E$12)*SUM(Fasering!$D$5:$D$6)</f>
        <v>2012.7162642844658</v>
      </c>
      <c r="K21" s="63">
        <f>GEW!$E$12+($F21-GEW!$E$12)*SUM(Fasering!$D$5:$D$7)</f>
        <v>2122.1633236696061</v>
      </c>
      <c r="L21" s="63">
        <f>GEW!$E$12+($F21-GEW!$E$12)*SUM(Fasering!$D$5:$D$8)</f>
        <v>2231.6103830547468</v>
      </c>
      <c r="M21" s="63">
        <f>GEW!$E$12+($F21-GEW!$E$12)*SUM(Fasering!$D$5:$D$9)</f>
        <v>2341.0574424398874</v>
      </c>
      <c r="N21" s="63">
        <f>GEW!$E$12+($F21-GEW!$E$12)*SUM(Fasering!$D$5:$D$10)</f>
        <v>2450.258463531527</v>
      </c>
      <c r="O21" s="76">
        <f>GEW!$E$12+($F21-GEW!$E$12)*SUM(Fasering!$D$5:$D$11)</f>
        <v>2559.7055229166672</v>
      </c>
      <c r="P21" s="129">
        <f t="shared" si="3"/>
        <v>32.961091000000117</v>
      </c>
      <c r="Q21" s="131">
        <f t="shared" si="4"/>
        <v>0.81708410283615274</v>
      </c>
      <c r="R21" s="45">
        <f>$P21*SUM(Fasering!$D$5)</f>
        <v>0</v>
      </c>
      <c r="S21" s="45">
        <f>$P21*SUM(Fasering!$D$5:$D$6)</f>
        <v>8.5225413987218861</v>
      </c>
      <c r="T21" s="45">
        <f>$P21*SUM(Fasering!$D$5:$D$7)</f>
        <v>13.412449833461919</v>
      </c>
      <c r="U21" s="45">
        <f>$P21*SUM(Fasering!$D$5:$D$8)</f>
        <v>18.302358268201949</v>
      </c>
      <c r="V21" s="45">
        <f>$P21*SUM(Fasering!$D$5:$D$9)</f>
        <v>23.192266702941986</v>
      </c>
      <c r="W21" s="45">
        <f>$P21*SUM(Fasering!$D$5:$D$10)</f>
        <v>28.071182565260088</v>
      </c>
      <c r="X21" s="75">
        <f>$P21*SUM(Fasering!$D$5:$D$11)</f>
        <v>32.961091000000117</v>
      </c>
      <c r="Y21" s="129">
        <f t="shared" si="5"/>
        <v>7.3609514166667811</v>
      </c>
      <c r="Z21" s="131">
        <f t="shared" si="6"/>
        <v>0.18247321923620982</v>
      </c>
      <c r="AA21" s="74">
        <f>$Y21*SUM(Fasering!$D$5)</f>
        <v>0</v>
      </c>
      <c r="AB21" s="45">
        <f>$Y21*SUM(Fasering!$D$5:$D$6)</f>
        <v>1.9032747788149043</v>
      </c>
      <c r="AC21" s="45">
        <f>$Y21*SUM(Fasering!$D$5:$D$7)</f>
        <v>2.9953010840142786</v>
      </c>
      <c r="AD21" s="45">
        <f>$Y21*SUM(Fasering!$D$5:$D$8)</f>
        <v>4.0873273892136535</v>
      </c>
      <c r="AE21" s="45">
        <f>$Y21*SUM(Fasering!$D$5:$D$9)</f>
        <v>5.1793536944130283</v>
      </c>
      <c r="AF21" s="45">
        <f>$Y21*SUM(Fasering!$D$5:$D$10)</f>
        <v>6.2689251114674072</v>
      </c>
      <c r="AG21" s="75">
        <f>$Y21*SUM(Fasering!$D$5:$D$11)</f>
        <v>7.3609514166667811</v>
      </c>
      <c r="AH21" s="5">
        <f>($AK$3+(I21+R21)*12*7.57%)*SUM(Fasering!$D$5)</f>
        <v>0</v>
      </c>
      <c r="AI21" s="9">
        <f>($AK$3+(J21+S21)*12*7.57%)*SUM(Fasering!$D$5:$D$6)</f>
        <v>509.74625293196846</v>
      </c>
      <c r="AJ21" s="9">
        <f>($AK$3+(K21+T21)*12*7.57%)*SUM(Fasering!$D$5:$D$7)</f>
        <v>844.48313889093015</v>
      </c>
      <c r="AK21" s="9">
        <f>($AK$3+(L21+U21)*12*7.57%)*SUM(Fasering!$D$5:$D$8)</f>
        <v>1210.0372080771476</v>
      </c>
      <c r="AL21" s="9">
        <f>($AK$3+(M21+V21)*12*7.57%)*SUM(Fasering!$D$5:$D$9)</f>
        <v>1606.4084604906213</v>
      </c>
      <c r="AM21" s="9">
        <f>($AK$3+(N21+W21)*12*7.57%)*SUM(Fasering!$D$5:$D$10)</f>
        <v>2032.6020106089816</v>
      </c>
      <c r="AN21" s="86">
        <f>($AK$3+(O21+X21)*12*7.57%)*SUM(Fasering!$D$5:$D$11)</f>
        <v>2490.5383520819009</v>
      </c>
      <c r="AO21" s="5">
        <f>($AK$3+(I21+AA21)*12*7.57%)*SUM(Fasering!$D$5)</f>
        <v>0</v>
      </c>
      <c r="AP21" s="9">
        <f>($AK$3+(J21+AB21)*12*7.57%)*SUM(Fasering!$D$5:$D$6)</f>
        <v>508.19152449784286</v>
      </c>
      <c r="AQ21" s="9">
        <f>($AK$3+(K21+AC21)*12*7.57%)*SUM(Fasering!$D$5:$D$7)</f>
        <v>840.63250238794581</v>
      </c>
      <c r="AR21" s="9">
        <f>($AK$3+(L21+AD21)*12*7.57%)*SUM(Fasering!$D$5:$D$8)</f>
        <v>1202.8670223182653</v>
      </c>
      <c r="AS21" s="9">
        <f>($AK$3+(M21+AE21)*12*7.57%)*SUM(Fasering!$D$5:$D$9)</f>
        <v>1594.8950842888021</v>
      </c>
      <c r="AT21" s="9">
        <f>($AK$3+(N21+AF21)*12*7.57%)*SUM(Fasering!$D$5:$D$10)</f>
        <v>2015.7350154709113</v>
      </c>
      <c r="AU21" s="86">
        <f>($AK$3+(O21+AG21)*12*7.57%)*SUM(Fasering!$D$5:$D$11)</f>
        <v>2467.2831852844006</v>
      </c>
    </row>
    <row r="22" spans="1:47" x14ac:dyDescent="0.3">
      <c r="A22" s="32">
        <f t="shared" si="7"/>
        <v>12</v>
      </c>
      <c r="B22" s="129">
        <v>23818.48</v>
      </c>
      <c r="C22" s="130"/>
      <c r="D22" s="129">
        <f t="shared" si="0"/>
        <v>32057.292232000003</v>
      </c>
      <c r="E22" s="131">
        <f t="shared" si="1"/>
        <v>794.67951660762674</v>
      </c>
      <c r="F22" s="129">
        <f t="shared" si="2"/>
        <v>2671.4410193333333</v>
      </c>
      <c r="G22" s="131">
        <f t="shared" si="8"/>
        <v>66.223293050635561</v>
      </c>
      <c r="H22" s="63">
        <f>'L4'!$H$10</f>
        <v>1707.89</v>
      </c>
      <c r="I22" s="63">
        <f>GEW!$E$12+($F22-GEW!$E$12)*SUM(Fasering!$D$5)</f>
        <v>1821.9627753333334</v>
      </c>
      <c r="J22" s="63">
        <f>GEW!$E$12+($F22-GEW!$E$12)*SUM(Fasering!$D$5:$D$6)</f>
        <v>2041.6070068244435</v>
      </c>
      <c r="K22" s="63">
        <f>GEW!$E$12+($F22-GEW!$E$12)*SUM(Fasering!$D$5:$D$7)</f>
        <v>2167.6304697754645</v>
      </c>
      <c r="L22" s="63">
        <f>GEW!$E$12+($F22-GEW!$E$12)*SUM(Fasering!$D$5:$D$8)</f>
        <v>2293.6539327264859</v>
      </c>
      <c r="M22" s="63">
        <f>GEW!$E$12+($F22-GEW!$E$12)*SUM(Fasering!$D$5:$D$9)</f>
        <v>2419.6773956775069</v>
      </c>
      <c r="N22" s="63">
        <f>GEW!$E$12+($F22-GEW!$E$12)*SUM(Fasering!$D$5:$D$10)</f>
        <v>2545.4175563823123</v>
      </c>
      <c r="O22" s="76">
        <f>GEW!$E$12+($F22-GEW!$E$12)*SUM(Fasering!$D$5:$D$11)</f>
        <v>2671.4410193333333</v>
      </c>
      <c r="P22" s="129">
        <f t="shared" si="3"/>
        <v>0</v>
      </c>
      <c r="Q22" s="131">
        <f t="shared" si="4"/>
        <v>0</v>
      </c>
      <c r="R22" s="45">
        <f>$P22*SUM(Fasering!$D$5)</f>
        <v>0</v>
      </c>
      <c r="S22" s="45">
        <f>$P22*SUM(Fasering!$D$5:$D$6)</f>
        <v>0</v>
      </c>
      <c r="T22" s="45">
        <f>$P22*SUM(Fasering!$D$5:$D$7)</f>
        <v>0</v>
      </c>
      <c r="U22" s="45">
        <f>$P22*SUM(Fasering!$D$5:$D$8)</f>
        <v>0</v>
      </c>
      <c r="V22" s="45">
        <f>$P22*SUM(Fasering!$D$5:$D$9)</f>
        <v>0</v>
      </c>
      <c r="W22" s="45">
        <f>$P22*SUM(Fasering!$D$5:$D$10)</f>
        <v>0</v>
      </c>
      <c r="X22" s="75">
        <f>$P22*SUM(Fasering!$D$5:$D$11)</f>
        <v>0</v>
      </c>
      <c r="Y22" s="129">
        <f t="shared" si="5"/>
        <v>0</v>
      </c>
      <c r="Z22" s="131">
        <f t="shared" si="6"/>
        <v>0</v>
      </c>
      <c r="AA22" s="74">
        <f>$Y22*SUM(Fasering!$D$5)</f>
        <v>0</v>
      </c>
      <c r="AB22" s="45">
        <f>$Y22*SUM(Fasering!$D$5:$D$6)</f>
        <v>0</v>
      </c>
      <c r="AC22" s="45">
        <f>$Y22*SUM(Fasering!$D$5:$D$7)</f>
        <v>0</v>
      </c>
      <c r="AD22" s="45">
        <f>$Y22*SUM(Fasering!$D$5:$D$8)</f>
        <v>0</v>
      </c>
      <c r="AE22" s="45">
        <f>$Y22*SUM(Fasering!$D$5:$D$9)</f>
        <v>0</v>
      </c>
      <c r="AF22" s="45">
        <f>$Y22*SUM(Fasering!$D$5:$D$10)</f>
        <v>0</v>
      </c>
      <c r="AG22" s="75">
        <f>$Y22*SUM(Fasering!$D$5:$D$11)</f>
        <v>0</v>
      </c>
      <c r="AH22" s="5">
        <f>($AK$3+(I22+R22)*12*7.57%)*SUM(Fasering!$D$5)</f>
        <v>0</v>
      </c>
      <c r="AI22" s="9">
        <f>($AK$3+(J22+S22)*12*7.57%)*SUM(Fasering!$D$5:$D$6)</f>
        <v>514.53032090878366</v>
      </c>
      <c r="AJ22" s="9">
        <f>($AK$3+(K22+T22)*12*7.57%)*SUM(Fasering!$D$5:$D$7)</f>
        <v>856.33196494951096</v>
      </c>
      <c r="AK22" s="9">
        <f>($AK$3+(L22+U22)*12*7.57%)*SUM(Fasering!$D$5:$D$8)</f>
        <v>1232.1006471472501</v>
      </c>
      <c r="AL22" s="9">
        <f>($AK$3+(M22+V22)*12*7.57%)*SUM(Fasering!$D$5:$D$9)</f>
        <v>1641.8363675020009</v>
      </c>
      <c r="AM22" s="9">
        <f>($AK$3+(N22+W22)*12*7.57%)*SUM(Fasering!$D$5:$D$10)</f>
        <v>2084.5035836001025</v>
      </c>
      <c r="AN22" s="86">
        <f>($AK$3+(O22+X22)*12*7.57%)*SUM(Fasering!$D$5:$D$11)</f>
        <v>2562.0970219624</v>
      </c>
      <c r="AO22" s="5">
        <f>($AK$3+(I22+AA22)*12*7.57%)*SUM(Fasering!$D$5)</f>
        <v>0</v>
      </c>
      <c r="AP22" s="9">
        <f>($AK$3+(J22+AB22)*12*7.57%)*SUM(Fasering!$D$5:$D$6)</f>
        <v>514.53032090878366</v>
      </c>
      <c r="AQ22" s="9">
        <f>($AK$3+(K22+AC22)*12*7.57%)*SUM(Fasering!$D$5:$D$7)</f>
        <v>856.33196494951096</v>
      </c>
      <c r="AR22" s="9">
        <f>($AK$3+(L22+AD22)*12*7.57%)*SUM(Fasering!$D$5:$D$8)</f>
        <v>1232.1006471472501</v>
      </c>
      <c r="AS22" s="9">
        <f>($AK$3+(M22+AE22)*12*7.57%)*SUM(Fasering!$D$5:$D$9)</f>
        <v>1641.8363675020009</v>
      </c>
      <c r="AT22" s="9">
        <f>($AK$3+(N22+AF22)*12*7.57%)*SUM(Fasering!$D$5:$D$10)</f>
        <v>2084.5035836001025</v>
      </c>
      <c r="AU22" s="86">
        <f>($AK$3+(O22+AG22)*12*7.57%)*SUM(Fasering!$D$5:$D$11)</f>
        <v>2562.0970219624</v>
      </c>
    </row>
    <row r="23" spans="1:47" x14ac:dyDescent="0.3">
      <c r="A23" s="32">
        <f t="shared" si="7"/>
        <v>13</v>
      </c>
      <c r="B23" s="129">
        <v>23818.48</v>
      </c>
      <c r="C23" s="130"/>
      <c r="D23" s="129">
        <f t="shared" si="0"/>
        <v>32057.292232000003</v>
      </c>
      <c r="E23" s="131">
        <f t="shared" si="1"/>
        <v>794.67951660762674</v>
      </c>
      <c r="F23" s="129">
        <f t="shared" si="2"/>
        <v>2671.4410193333333</v>
      </c>
      <c r="G23" s="131">
        <f t="shared" si="8"/>
        <v>66.223293050635561</v>
      </c>
      <c r="H23" s="63">
        <f>'L4'!$H$10</f>
        <v>1707.89</v>
      </c>
      <c r="I23" s="63">
        <f>GEW!$E$12+($F23-GEW!$E$12)*SUM(Fasering!$D$5)</f>
        <v>1821.9627753333334</v>
      </c>
      <c r="J23" s="63">
        <f>GEW!$E$12+($F23-GEW!$E$12)*SUM(Fasering!$D$5:$D$6)</f>
        <v>2041.6070068244435</v>
      </c>
      <c r="K23" s="63">
        <f>GEW!$E$12+($F23-GEW!$E$12)*SUM(Fasering!$D$5:$D$7)</f>
        <v>2167.6304697754645</v>
      </c>
      <c r="L23" s="63">
        <f>GEW!$E$12+($F23-GEW!$E$12)*SUM(Fasering!$D$5:$D$8)</f>
        <v>2293.6539327264859</v>
      </c>
      <c r="M23" s="63">
        <f>GEW!$E$12+($F23-GEW!$E$12)*SUM(Fasering!$D$5:$D$9)</f>
        <v>2419.6773956775069</v>
      </c>
      <c r="N23" s="63">
        <f>GEW!$E$12+($F23-GEW!$E$12)*SUM(Fasering!$D$5:$D$10)</f>
        <v>2545.4175563823123</v>
      </c>
      <c r="O23" s="76">
        <f>GEW!$E$12+($F23-GEW!$E$12)*SUM(Fasering!$D$5:$D$11)</f>
        <v>2671.4410193333333</v>
      </c>
      <c r="P23" s="129">
        <f t="shared" si="3"/>
        <v>0</v>
      </c>
      <c r="Q23" s="131">
        <f t="shared" si="4"/>
        <v>0</v>
      </c>
      <c r="R23" s="45">
        <f>$P23*SUM(Fasering!$D$5)</f>
        <v>0</v>
      </c>
      <c r="S23" s="45">
        <f>$P23*SUM(Fasering!$D$5:$D$6)</f>
        <v>0</v>
      </c>
      <c r="T23" s="45">
        <f>$P23*SUM(Fasering!$D$5:$D$7)</f>
        <v>0</v>
      </c>
      <c r="U23" s="45">
        <f>$P23*SUM(Fasering!$D$5:$D$8)</f>
        <v>0</v>
      </c>
      <c r="V23" s="45">
        <f>$P23*SUM(Fasering!$D$5:$D$9)</f>
        <v>0</v>
      </c>
      <c r="W23" s="45">
        <f>$P23*SUM(Fasering!$D$5:$D$10)</f>
        <v>0</v>
      </c>
      <c r="X23" s="75">
        <f>$P23*SUM(Fasering!$D$5:$D$11)</f>
        <v>0</v>
      </c>
      <c r="Y23" s="129">
        <f t="shared" si="5"/>
        <v>0</v>
      </c>
      <c r="Z23" s="131">
        <f t="shared" si="6"/>
        <v>0</v>
      </c>
      <c r="AA23" s="74">
        <f>$Y23*SUM(Fasering!$D$5)</f>
        <v>0</v>
      </c>
      <c r="AB23" s="45">
        <f>$Y23*SUM(Fasering!$D$5:$D$6)</f>
        <v>0</v>
      </c>
      <c r="AC23" s="45">
        <f>$Y23*SUM(Fasering!$D$5:$D$7)</f>
        <v>0</v>
      </c>
      <c r="AD23" s="45">
        <f>$Y23*SUM(Fasering!$D$5:$D$8)</f>
        <v>0</v>
      </c>
      <c r="AE23" s="45">
        <f>$Y23*SUM(Fasering!$D$5:$D$9)</f>
        <v>0</v>
      </c>
      <c r="AF23" s="45">
        <f>$Y23*SUM(Fasering!$D$5:$D$10)</f>
        <v>0</v>
      </c>
      <c r="AG23" s="75">
        <f>$Y23*SUM(Fasering!$D$5:$D$11)</f>
        <v>0</v>
      </c>
      <c r="AH23" s="5">
        <f>($AK$3+(I23+R23)*12*7.57%)*SUM(Fasering!$D$5)</f>
        <v>0</v>
      </c>
      <c r="AI23" s="9">
        <f>($AK$3+(J23+S23)*12*7.57%)*SUM(Fasering!$D$5:$D$6)</f>
        <v>514.53032090878366</v>
      </c>
      <c r="AJ23" s="9">
        <f>($AK$3+(K23+T23)*12*7.57%)*SUM(Fasering!$D$5:$D$7)</f>
        <v>856.33196494951096</v>
      </c>
      <c r="AK23" s="9">
        <f>($AK$3+(L23+U23)*12*7.57%)*SUM(Fasering!$D$5:$D$8)</f>
        <v>1232.1006471472501</v>
      </c>
      <c r="AL23" s="9">
        <f>($AK$3+(M23+V23)*12*7.57%)*SUM(Fasering!$D$5:$D$9)</f>
        <v>1641.8363675020009</v>
      </c>
      <c r="AM23" s="9">
        <f>($AK$3+(N23+W23)*12*7.57%)*SUM(Fasering!$D$5:$D$10)</f>
        <v>2084.5035836001025</v>
      </c>
      <c r="AN23" s="86">
        <f>($AK$3+(O23+X23)*12*7.57%)*SUM(Fasering!$D$5:$D$11)</f>
        <v>2562.0970219624</v>
      </c>
      <c r="AO23" s="5">
        <f>($AK$3+(I23+AA23)*12*7.57%)*SUM(Fasering!$D$5)</f>
        <v>0</v>
      </c>
      <c r="AP23" s="9">
        <f>($AK$3+(J23+AB23)*12*7.57%)*SUM(Fasering!$D$5:$D$6)</f>
        <v>514.53032090878366</v>
      </c>
      <c r="AQ23" s="9">
        <f>($AK$3+(K23+AC23)*12*7.57%)*SUM(Fasering!$D$5:$D$7)</f>
        <v>856.33196494951096</v>
      </c>
      <c r="AR23" s="9">
        <f>($AK$3+(L23+AD23)*12*7.57%)*SUM(Fasering!$D$5:$D$8)</f>
        <v>1232.1006471472501</v>
      </c>
      <c r="AS23" s="9">
        <f>($AK$3+(M23+AE23)*12*7.57%)*SUM(Fasering!$D$5:$D$9)</f>
        <v>1641.8363675020009</v>
      </c>
      <c r="AT23" s="9">
        <f>($AK$3+(N23+AF23)*12*7.57%)*SUM(Fasering!$D$5:$D$10)</f>
        <v>2084.5035836001025</v>
      </c>
      <c r="AU23" s="86">
        <f>($AK$3+(O23+AG23)*12*7.57%)*SUM(Fasering!$D$5:$D$11)</f>
        <v>2562.0970219624</v>
      </c>
    </row>
    <row r="24" spans="1:47" x14ac:dyDescent="0.3">
      <c r="A24" s="32">
        <f t="shared" si="7"/>
        <v>14</v>
      </c>
      <c r="B24" s="129">
        <v>24814.7</v>
      </c>
      <c r="C24" s="130"/>
      <c r="D24" s="129">
        <f t="shared" si="0"/>
        <v>33398.104730000006</v>
      </c>
      <c r="E24" s="131">
        <f t="shared" si="1"/>
        <v>827.91739022655008</v>
      </c>
      <c r="F24" s="129">
        <f t="shared" si="2"/>
        <v>2783.175394166667</v>
      </c>
      <c r="G24" s="131">
        <f t="shared" si="8"/>
        <v>68.993115852212497</v>
      </c>
      <c r="H24" s="63">
        <f>'L4'!$H$10</f>
        <v>1707.89</v>
      </c>
      <c r="I24" s="63">
        <f>GEW!$E$12+($F24-GEW!$E$12)*SUM(Fasering!$D$5)</f>
        <v>1821.9627753333334</v>
      </c>
      <c r="J24" s="63">
        <f>GEW!$E$12+($F24-GEW!$E$12)*SUM(Fasering!$D$5:$D$6)</f>
        <v>2070.4974593636935</v>
      </c>
      <c r="K24" s="63">
        <f>GEW!$E$12+($F24-GEW!$E$12)*SUM(Fasering!$D$5:$D$7)</f>
        <v>2213.0971594892644</v>
      </c>
      <c r="L24" s="63">
        <f>GEW!$E$12+($F24-GEW!$E$12)*SUM(Fasering!$D$5:$D$8)</f>
        <v>2355.6968596148354</v>
      </c>
      <c r="M24" s="63">
        <f>GEW!$E$12+($F24-GEW!$E$12)*SUM(Fasering!$D$5:$D$9)</f>
        <v>2498.2965597404063</v>
      </c>
      <c r="N24" s="63">
        <f>GEW!$E$12+($F24-GEW!$E$12)*SUM(Fasering!$D$5:$D$10)</f>
        <v>2640.5756940410961</v>
      </c>
      <c r="O24" s="76">
        <f>GEW!$E$12+($F24-GEW!$E$12)*SUM(Fasering!$D$5:$D$11)</f>
        <v>2783.175394166667</v>
      </c>
      <c r="P24" s="129">
        <f t="shared" si="3"/>
        <v>0</v>
      </c>
      <c r="Q24" s="131">
        <f t="shared" si="4"/>
        <v>0</v>
      </c>
      <c r="R24" s="45">
        <f>$P24*SUM(Fasering!$D$5)</f>
        <v>0</v>
      </c>
      <c r="S24" s="45">
        <f>$P24*SUM(Fasering!$D$5:$D$6)</f>
        <v>0</v>
      </c>
      <c r="T24" s="45">
        <f>$P24*SUM(Fasering!$D$5:$D$7)</f>
        <v>0</v>
      </c>
      <c r="U24" s="45">
        <f>$P24*SUM(Fasering!$D$5:$D$8)</f>
        <v>0</v>
      </c>
      <c r="V24" s="45">
        <f>$P24*SUM(Fasering!$D$5:$D$9)</f>
        <v>0</v>
      </c>
      <c r="W24" s="45">
        <f>$P24*SUM(Fasering!$D$5:$D$10)</f>
        <v>0</v>
      </c>
      <c r="X24" s="75">
        <f>$P24*SUM(Fasering!$D$5:$D$11)</f>
        <v>0</v>
      </c>
      <c r="Y24" s="129">
        <f t="shared" si="5"/>
        <v>0</v>
      </c>
      <c r="Z24" s="131">
        <f t="shared" si="6"/>
        <v>0</v>
      </c>
      <c r="AA24" s="74">
        <f>$Y24*SUM(Fasering!$D$5)</f>
        <v>0</v>
      </c>
      <c r="AB24" s="45">
        <f>$Y24*SUM(Fasering!$D$5:$D$6)</f>
        <v>0</v>
      </c>
      <c r="AC24" s="45">
        <f>$Y24*SUM(Fasering!$D$5:$D$7)</f>
        <v>0</v>
      </c>
      <c r="AD24" s="45">
        <f>$Y24*SUM(Fasering!$D$5:$D$8)</f>
        <v>0</v>
      </c>
      <c r="AE24" s="45">
        <f>$Y24*SUM(Fasering!$D$5:$D$9)</f>
        <v>0</v>
      </c>
      <c r="AF24" s="45">
        <f>$Y24*SUM(Fasering!$D$5:$D$10)</f>
        <v>0</v>
      </c>
      <c r="AG24" s="75">
        <f>$Y24*SUM(Fasering!$D$5:$D$11)</f>
        <v>0</v>
      </c>
      <c r="AH24" s="5">
        <f>($AK$3+(I24+R24)*12*7.57%)*SUM(Fasering!$D$5)</f>
        <v>0</v>
      </c>
      <c r="AI24" s="9">
        <f>($AK$3+(J24+S24)*12*7.57%)*SUM(Fasering!$D$5:$D$6)</f>
        <v>521.3160889729437</v>
      </c>
      <c r="AJ24" s="9">
        <f>($AK$3+(K24+T24)*12*7.57%)*SUM(Fasering!$D$5:$D$7)</f>
        <v>873.13845387394952</v>
      </c>
      <c r="AK24" s="9">
        <f>($AK$3+(L24+U24)*12*7.57%)*SUM(Fasering!$D$5:$D$8)</f>
        <v>1263.3956414811544</v>
      </c>
      <c r="AL24" s="9">
        <f>($AK$3+(M24+V24)*12*7.57%)*SUM(Fasering!$D$5:$D$9)</f>
        <v>1692.0876517945578</v>
      </c>
      <c r="AM24" s="9">
        <f>($AK$3+(N24+W24)*12*7.57%)*SUM(Fasering!$D$5:$D$10)</f>
        <v>2158.1212742745743</v>
      </c>
      <c r="AN24" s="86">
        <f>($AK$3+(O24+X24)*12*7.57%)*SUM(Fasering!$D$5:$D$11)</f>
        <v>2663.5965280610008</v>
      </c>
      <c r="AO24" s="5">
        <f>($AK$3+(I24+AA24)*12*7.57%)*SUM(Fasering!$D$5)</f>
        <v>0</v>
      </c>
      <c r="AP24" s="9">
        <f>($AK$3+(J24+AB24)*12*7.57%)*SUM(Fasering!$D$5:$D$6)</f>
        <v>521.3160889729437</v>
      </c>
      <c r="AQ24" s="9">
        <f>($AK$3+(K24+AC24)*12*7.57%)*SUM(Fasering!$D$5:$D$7)</f>
        <v>873.13845387394952</v>
      </c>
      <c r="AR24" s="9">
        <f>($AK$3+(L24+AD24)*12*7.57%)*SUM(Fasering!$D$5:$D$8)</f>
        <v>1263.3956414811544</v>
      </c>
      <c r="AS24" s="9">
        <f>($AK$3+(M24+AE24)*12*7.57%)*SUM(Fasering!$D$5:$D$9)</f>
        <v>1692.0876517945578</v>
      </c>
      <c r="AT24" s="9">
        <f>($AK$3+(N24+AF24)*12*7.57%)*SUM(Fasering!$D$5:$D$10)</f>
        <v>2158.1212742745743</v>
      </c>
      <c r="AU24" s="86">
        <f>($AK$3+(O24+AG24)*12*7.57%)*SUM(Fasering!$D$5:$D$11)</f>
        <v>2663.5965280610008</v>
      </c>
    </row>
    <row r="25" spans="1:47" x14ac:dyDescent="0.3">
      <c r="A25" s="32">
        <f t="shared" si="7"/>
        <v>15</v>
      </c>
      <c r="B25" s="129">
        <v>24814.7</v>
      </c>
      <c r="C25" s="130"/>
      <c r="D25" s="129">
        <f t="shared" si="0"/>
        <v>33398.104730000006</v>
      </c>
      <c r="E25" s="131">
        <f t="shared" si="1"/>
        <v>827.91739022655008</v>
      </c>
      <c r="F25" s="129">
        <f t="shared" si="2"/>
        <v>2783.175394166667</v>
      </c>
      <c r="G25" s="131">
        <f t="shared" si="8"/>
        <v>68.993115852212497</v>
      </c>
      <c r="H25" s="63">
        <f>'L4'!$H$10</f>
        <v>1707.89</v>
      </c>
      <c r="I25" s="63">
        <f>GEW!$E$12+($F25-GEW!$E$12)*SUM(Fasering!$D$5)</f>
        <v>1821.9627753333334</v>
      </c>
      <c r="J25" s="63">
        <f>GEW!$E$12+($F25-GEW!$E$12)*SUM(Fasering!$D$5:$D$6)</f>
        <v>2070.4974593636935</v>
      </c>
      <c r="K25" s="63">
        <f>GEW!$E$12+($F25-GEW!$E$12)*SUM(Fasering!$D$5:$D$7)</f>
        <v>2213.0971594892644</v>
      </c>
      <c r="L25" s="63">
        <f>GEW!$E$12+($F25-GEW!$E$12)*SUM(Fasering!$D$5:$D$8)</f>
        <v>2355.6968596148354</v>
      </c>
      <c r="M25" s="63">
        <f>GEW!$E$12+($F25-GEW!$E$12)*SUM(Fasering!$D$5:$D$9)</f>
        <v>2498.2965597404063</v>
      </c>
      <c r="N25" s="63">
        <f>GEW!$E$12+($F25-GEW!$E$12)*SUM(Fasering!$D$5:$D$10)</f>
        <v>2640.5756940410961</v>
      </c>
      <c r="O25" s="76">
        <f>GEW!$E$12+($F25-GEW!$E$12)*SUM(Fasering!$D$5:$D$11)</f>
        <v>2783.175394166667</v>
      </c>
      <c r="P25" s="129">
        <f t="shared" si="3"/>
        <v>0</v>
      </c>
      <c r="Q25" s="131">
        <f t="shared" si="4"/>
        <v>0</v>
      </c>
      <c r="R25" s="45">
        <f>$P25*SUM(Fasering!$D$5)</f>
        <v>0</v>
      </c>
      <c r="S25" s="45">
        <f>$P25*SUM(Fasering!$D$5:$D$6)</f>
        <v>0</v>
      </c>
      <c r="T25" s="45">
        <f>$P25*SUM(Fasering!$D$5:$D$7)</f>
        <v>0</v>
      </c>
      <c r="U25" s="45">
        <f>$P25*SUM(Fasering!$D$5:$D$8)</f>
        <v>0</v>
      </c>
      <c r="V25" s="45">
        <f>$P25*SUM(Fasering!$D$5:$D$9)</f>
        <v>0</v>
      </c>
      <c r="W25" s="45">
        <f>$P25*SUM(Fasering!$D$5:$D$10)</f>
        <v>0</v>
      </c>
      <c r="X25" s="75">
        <f>$P25*SUM(Fasering!$D$5:$D$11)</f>
        <v>0</v>
      </c>
      <c r="Y25" s="129">
        <f t="shared" si="5"/>
        <v>0</v>
      </c>
      <c r="Z25" s="131">
        <f t="shared" si="6"/>
        <v>0</v>
      </c>
      <c r="AA25" s="74">
        <f>$Y25*SUM(Fasering!$D$5)</f>
        <v>0</v>
      </c>
      <c r="AB25" s="45">
        <f>$Y25*SUM(Fasering!$D$5:$D$6)</f>
        <v>0</v>
      </c>
      <c r="AC25" s="45">
        <f>$Y25*SUM(Fasering!$D$5:$D$7)</f>
        <v>0</v>
      </c>
      <c r="AD25" s="45">
        <f>$Y25*SUM(Fasering!$D$5:$D$8)</f>
        <v>0</v>
      </c>
      <c r="AE25" s="45">
        <f>$Y25*SUM(Fasering!$D$5:$D$9)</f>
        <v>0</v>
      </c>
      <c r="AF25" s="45">
        <f>$Y25*SUM(Fasering!$D$5:$D$10)</f>
        <v>0</v>
      </c>
      <c r="AG25" s="75">
        <f>$Y25*SUM(Fasering!$D$5:$D$11)</f>
        <v>0</v>
      </c>
      <c r="AH25" s="5">
        <f>($AK$3+(I25+R25)*12*7.57%)*SUM(Fasering!$D$5)</f>
        <v>0</v>
      </c>
      <c r="AI25" s="9">
        <f>($AK$3+(J25+S25)*12*7.57%)*SUM(Fasering!$D$5:$D$6)</f>
        <v>521.3160889729437</v>
      </c>
      <c r="AJ25" s="9">
        <f>($AK$3+(K25+T25)*12*7.57%)*SUM(Fasering!$D$5:$D$7)</f>
        <v>873.13845387394952</v>
      </c>
      <c r="AK25" s="9">
        <f>($AK$3+(L25+U25)*12*7.57%)*SUM(Fasering!$D$5:$D$8)</f>
        <v>1263.3956414811544</v>
      </c>
      <c r="AL25" s="9">
        <f>($AK$3+(M25+V25)*12*7.57%)*SUM(Fasering!$D$5:$D$9)</f>
        <v>1692.0876517945578</v>
      </c>
      <c r="AM25" s="9">
        <f>($AK$3+(N25+W25)*12*7.57%)*SUM(Fasering!$D$5:$D$10)</f>
        <v>2158.1212742745743</v>
      </c>
      <c r="AN25" s="86">
        <f>($AK$3+(O25+X25)*12*7.57%)*SUM(Fasering!$D$5:$D$11)</f>
        <v>2663.5965280610008</v>
      </c>
      <c r="AO25" s="5">
        <f>($AK$3+(I25+AA25)*12*7.57%)*SUM(Fasering!$D$5)</f>
        <v>0</v>
      </c>
      <c r="AP25" s="9">
        <f>($AK$3+(J25+AB25)*12*7.57%)*SUM(Fasering!$D$5:$D$6)</f>
        <v>521.3160889729437</v>
      </c>
      <c r="AQ25" s="9">
        <f>($AK$3+(K25+AC25)*12*7.57%)*SUM(Fasering!$D$5:$D$7)</f>
        <v>873.13845387394952</v>
      </c>
      <c r="AR25" s="9">
        <f>($AK$3+(L25+AD25)*12*7.57%)*SUM(Fasering!$D$5:$D$8)</f>
        <v>1263.3956414811544</v>
      </c>
      <c r="AS25" s="9">
        <f>($AK$3+(M25+AE25)*12*7.57%)*SUM(Fasering!$D$5:$D$9)</f>
        <v>1692.0876517945578</v>
      </c>
      <c r="AT25" s="9">
        <f>($AK$3+(N25+AF25)*12*7.57%)*SUM(Fasering!$D$5:$D$10)</f>
        <v>2158.1212742745743</v>
      </c>
      <c r="AU25" s="86">
        <f>($AK$3+(O25+AG25)*12*7.57%)*SUM(Fasering!$D$5:$D$11)</f>
        <v>2663.5965280610008</v>
      </c>
    </row>
    <row r="26" spans="1:47" x14ac:dyDescent="0.3">
      <c r="A26" s="32">
        <f t="shared" si="7"/>
        <v>16</v>
      </c>
      <c r="B26" s="129">
        <v>25810.92</v>
      </c>
      <c r="C26" s="130"/>
      <c r="D26" s="129">
        <f t="shared" si="0"/>
        <v>34738.917227999998</v>
      </c>
      <c r="E26" s="131">
        <f t="shared" si="1"/>
        <v>861.15526384547309</v>
      </c>
      <c r="F26" s="129">
        <f t="shared" si="2"/>
        <v>2894.9097689999999</v>
      </c>
      <c r="G26" s="131">
        <f t="shared" si="8"/>
        <v>71.762938653789419</v>
      </c>
      <c r="H26" s="63">
        <f>'L4'!$H$10</f>
        <v>1707.89</v>
      </c>
      <c r="I26" s="63">
        <f>GEW!$E$12+($F26-GEW!$E$12)*SUM(Fasering!$D$5)</f>
        <v>1821.9627753333334</v>
      </c>
      <c r="J26" s="63">
        <f>GEW!$E$12+($F26-GEW!$E$12)*SUM(Fasering!$D$5:$D$6)</f>
        <v>2099.3879119029425</v>
      </c>
      <c r="K26" s="63">
        <f>GEW!$E$12+($F26-GEW!$E$12)*SUM(Fasering!$D$5:$D$7)</f>
        <v>2258.5638492030635</v>
      </c>
      <c r="L26" s="63">
        <f>GEW!$E$12+($F26-GEW!$E$12)*SUM(Fasering!$D$5:$D$8)</f>
        <v>2417.7397865031844</v>
      </c>
      <c r="M26" s="63">
        <f>GEW!$E$12+($F26-GEW!$E$12)*SUM(Fasering!$D$5:$D$9)</f>
        <v>2576.9157238033049</v>
      </c>
      <c r="N26" s="63">
        <f>GEW!$E$12+($F26-GEW!$E$12)*SUM(Fasering!$D$5:$D$10)</f>
        <v>2735.7338316998794</v>
      </c>
      <c r="O26" s="76">
        <f>GEW!$E$12+($F26-GEW!$E$12)*SUM(Fasering!$D$5:$D$11)</f>
        <v>2894.9097689999999</v>
      </c>
      <c r="P26" s="129">
        <f t="shared" si="3"/>
        <v>0</v>
      </c>
      <c r="Q26" s="131">
        <f t="shared" si="4"/>
        <v>0</v>
      </c>
      <c r="R26" s="45">
        <f>$P26*SUM(Fasering!$D$5)</f>
        <v>0</v>
      </c>
      <c r="S26" s="45">
        <f>$P26*SUM(Fasering!$D$5:$D$6)</f>
        <v>0</v>
      </c>
      <c r="T26" s="45">
        <f>$P26*SUM(Fasering!$D$5:$D$7)</f>
        <v>0</v>
      </c>
      <c r="U26" s="45">
        <f>$P26*SUM(Fasering!$D$5:$D$8)</f>
        <v>0</v>
      </c>
      <c r="V26" s="45">
        <f>$P26*SUM(Fasering!$D$5:$D$9)</f>
        <v>0</v>
      </c>
      <c r="W26" s="45">
        <f>$P26*SUM(Fasering!$D$5:$D$10)</f>
        <v>0</v>
      </c>
      <c r="X26" s="75">
        <f>$P26*SUM(Fasering!$D$5:$D$11)</f>
        <v>0</v>
      </c>
      <c r="Y26" s="129">
        <f t="shared" si="5"/>
        <v>0</v>
      </c>
      <c r="Z26" s="131">
        <f t="shared" si="6"/>
        <v>0</v>
      </c>
      <c r="AA26" s="74">
        <f>$Y26*SUM(Fasering!$D$5)</f>
        <v>0</v>
      </c>
      <c r="AB26" s="45">
        <f>$Y26*SUM(Fasering!$D$5:$D$6)</f>
        <v>0</v>
      </c>
      <c r="AC26" s="45">
        <f>$Y26*SUM(Fasering!$D$5:$D$7)</f>
        <v>0</v>
      </c>
      <c r="AD26" s="45">
        <f>$Y26*SUM(Fasering!$D$5:$D$8)</f>
        <v>0</v>
      </c>
      <c r="AE26" s="45">
        <f>$Y26*SUM(Fasering!$D$5:$D$9)</f>
        <v>0</v>
      </c>
      <c r="AF26" s="45">
        <f>$Y26*SUM(Fasering!$D$5:$D$10)</f>
        <v>0</v>
      </c>
      <c r="AG26" s="75">
        <f>$Y26*SUM(Fasering!$D$5:$D$11)</f>
        <v>0</v>
      </c>
      <c r="AH26" s="5">
        <f>($AK$3+(I26+R26)*12*7.57%)*SUM(Fasering!$D$5)</f>
        <v>0</v>
      </c>
      <c r="AI26" s="9">
        <f>($AK$3+(J26+S26)*12*7.57%)*SUM(Fasering!$D$5:$D$6)</f>
        <v>528.10185703710363</v>
      </c>
      <c r="AJ26" s="9">
        <f>($AK$3+(K26+T26)*12*7.57%)*SUM(Fasering!$D$5:$D$7)</f>
        <v>889.94494279838818</v>
      </c>
      <c r="AK26" s="9">
        <f>($AK$3+(L26+U26)*12*7.57%)*SUM(Fasering!$D$5:$D$8)</f>
        <v>1294.6906358150582</v>
      </c>
      <c r="AL26" s="9">
        <f>($AK$3+(M26+V26)*12*7.57%)*SUM(Fasering!$D$5:$D$9)</f>
        <v>1742.3389360871138</v>
      </c>
      <c r="AM26" s="9">
        <f>($AK$3+(N26+W26)*12*7.57%)*SUM(Fasering!$D$5:$D$10)</f>
        <v>2231.7389649490451</v>
      </c>
      <c r="AN26" s="86">
        <f>($AK$3+(O26+X26)*12*7.57%)*SUM(Fasering!$D$5:$D$11)</f>
        <v>2765.0960341596001</v>
      </c>
      <c r="AO26" s="5">
        <f>($AK$3+(I26+AA26)*12*7.57%)*SUM(Fasering!$D$5)</f>
        <v>0</v>
      </c>
      <c r="AP26" s="9">
        <f>($AK$3+(J26+AB26)*12*7.57%)*SUM(Fasering!$D$5:$D$6)</f>
        <v>528.10185703710363</v>
      </c>
      <c r="AQ26" s="9">
        <f>($AK$3+(K26+AC26)*12*7.57%)*SUM(Fasering!$D$5:$D$7)</f>
        <v>889.94494279838818</v>
      </c>
      <c r="AR26" s="9">
        <f>($AK$3+(L26+AD26)*12*7.57%)*SUM(Fasering!$D$5:$D$8)</f>
        <v>1294.6906358150582</v>
      </c>
      <c r="AS26" s="9">
        <f>($AK$3+(M26+AE26)*12*7.57%)*SUM(Fasering!$D$5:$D$9)</f>
        <v>1742.3389360871138</v>
      </c>
      <c r="AT26" s="9">
        <f>($AK$3+(N26+AF26)*12*7.57%)*SUM(Fasering!$D$5:$D$10)</f>
        <v>2231.7389649490451</v>
      </c>
      <c r="AU26" s="86">
        <f>($AK$3+(O26+AG26)*12*7.57%)*SUM(Fasering!$D$5:$D$11)</f>
        <v>2765.0960341596001</v>
      </c>
    </row>
    <row r="27" spans="1:47" x14ac:dyDescent="0.3">
      <c r="A27" s="32">
        <f t="shared" si="7"/>
        <v>17</v>
      </c>
      <c r="B27" s="129">
        <v>25810.92</v>
      </c>
      <c r="C27" s="130"/>
      <c r="D27" s="129">
        <f t="shared" si="0"/>
        <v>34738.917227999998</v>
      </c>
      <c r="E27" s="131">
        <f t="shared" si="1"/>
        <v>861.15526384547309</v>
      </c>
      <c r="F27" s="129">
        <f t="shared" si="2"/>
        <v>2894.9097689999999</v>
      </c>
      <c r="G27" s="131">
        <f t="shared" si="8"/>
        <v>71.762938653789419</v>
      </c>
      <c r="H27" s="63">
        <f>'L4'!$H$10</f>
        <v>1707.89</v>
      </c>
      <c r="I27" s="63">
        <f>GEW!$E$12+($F27-GEW!$E$12)*SUM(Fasering!$D$5)</f>
        <v>1821.9627753333334</v>
      </c>
      <c r="J27" s="63">
        <f>GEW!$E$12+($F27-GEW!$E$12)*SUM(Fasering!$D$5:$D$6)</f>
        <v>2099.3879119029425</v>
      </c>
      <c r="K27" s="63">
        <f>GEW!$E$12+($F27-GEW!$E$12)*SUM(Fasering!$D$5:$D$7)</f>
        <v>2258.5638492030635</v>
      </c>
      <c r="L27" s="63">
        <f>GEW!$E$12+($F27-GEW!$E$12)*SUM(Fasering!$D$5:$D$8)</f>
        <v>2417.7397865031844</v>
      </c>
      <c r="M27" s="63">
        <f>GEW!$E$12+($F27-GEW!$E$12)*SUM(Fasering!$D$5:$D$9)</f>
        <v>2576.9157238033049</v>
      </c>
      <c r="N27" s="63">
        <f>GEW!$E$12+($F27-GEW!$E$12)*SUM(Fasering!$D$5:$D$10)</f>
        <v>2735.7338316998794</v>
      </c>
      <c r="O27" s="76">
        <f>GEW!$E$12+($F27-GEW!$E$12)*SUM(Fasering!$D$5:$D$11)</f>
        <v>2894.9097689999999</v>
      </c>
      <c r="P27" s="129">
        <f t="shared" si="3"/>
        <v>0</v>
      </c>
      <c r="Q27" s="131">
        <f t="shared" si="4"/>
        <v>0</v>
      </c>
      <c r="R27" s="45">
        <f>$P27*SUM(Fasering!$D$5)</f>
        <v>0</v>
      </c>
      <c r="S27" s="45">
        <f>$P27*SUM(Fasering!$D$5:$D$6)</f>
        <v>0</v>
      </c>
      <c r="T27" s="45">
        <f>$P27*SUM(Fasering!$D$5:$D$7)</f>
        <v>0</v>
      </c>
      <c r="U27" s="45">
        <f>$P27*SUM(Fasering!$D$5:$D$8)</f>
        <v>0</v>
      </c>
      <c r="V27" s="45">
        <f>$P27*SUM(Fasering!$D$5:$D$9)</f>
        <v>0</v>
      </c>
      <c r="W27" s="45">
        <f>$P27*SUM(Fasering!$D$5:$D$10)</f>
        <v>0</v>
      </c>
      <c r="X27" s="75">
        <f>$P27*SUM(Fasering!$D$5:$D$11)</f>
        <v>0</v>
      </c>
      <c r="Y27" s="129">
        <f t="shared" si="5"/>
        <v>0</v>
      </c>
      <c r="Z27" s="131">
        <f t="shared" si="6"/>
        <v>0</v>
      </c>
      <c r="AA27" s="74">
        <f>$Y27*SUM(Fasering!$D$5)</f>
        <v>0</v>
      </c>
      <c r="AB27" s="45">
        <f>$Y27*SUM(Fasering!$D$5:$D$6)</f>
        <v>0</v>
      </c>
      <c r="AC27" s="45">
        <f>$Y27*SUM(Fasering!$D$5:$D$7)</f>
        <v>0</v>
      </c>
      <c r="AD27" s="45">
        <f>$Y27*SUM(Fasering!$D$5:$D$8)</f>
        <v>0</v>
      </c>
      <c r="AE27" s="45">
        <f>$Y27*SUM(Fasering!$D$5:$D$9)</f>
        <v>0</v>
      </c>
      <c r="AF27" s="45">
        <f>$Y27*SUM(Fasering!$D$5:$D$10)</f>
        <v>0</v>
      </c>
      <c r="AG27" s="75">
        <f>$Y27*SUM(Fasering!$D$5:$D$11)</f>
        <v>0</v>
      </c>
      <c r="AH27" s="5">
        <f>($AK$3+(I27+R27)*12*7.57%)*SUM(Fasering!$D$5)</f>
        <v>0</v>
      </c>
      <c r="AI27" s="9">
        <f>($AK$3+(J27+S27)*12*7.57%)*SUM(Fasering!$D$5:$D$6)</f>
        <v>528.10185703710363</v>
      </c>
      <c r="AJ27" s="9">
        <f>($AK$3+(K27+T27)*12*7.57%)*SUM(Fasering!$D$5:$D$7)</f>
        <v>889.94494279838818</v>
      </c>
      <c r="AK27" s="9">
        <f>($AK$3+(L27+U27)*12*7.57%)*SUM(Fasering!$D$5:$D$8)</f>
        <v>1294.6906358150582</v>
      </c>
      <c r="AL27" s="9">
        <f>($AK$3+(M27+V27)*12*7.57%)*SUM(Fasering!$D$5:$D$9)</f>
        <v>1742.3389360871138</v>
      </c>
      <c r="AM27" s="9">
        <f>($AK$3+(N27+W27)*12*7.57%)*SUM(Fasering!$D$5:$D$10)</f>
        <v>2231.7389649490451</v>
      </c>
      <c r="AN27" s="86">
        <f>($AK$3+(O27+X27)*12*7.57%)*SUM(Fasering!$D$5:$D$11)</f>
        <v>2765.0960341596001</v>
      </c>
      <c r="AO27" s="5">
        <f>($AK$3+(I27+AA27)*12*7.57%)*SUM(Fasering!$D$5)</f>
        <v>0</v>
      </c>
      <c r="AP27" s="9">
        <f>($AK$3+(J27+AB27)*12*7.57%)*SUM(Fasering!$D$5:$D$6)</f>
        <v>528.10185703710363</v>
      </c>
      <c r="AQ27" s="9">
        <f>($AK$3+(K27+AC27)*12*7.57%)*SUM(Fasering!$D$5:$D$7)</f>
        <v>889.94494279838818</v>
      </c>
      <c r="AR27" s="9">
        <f>($AK$3+(L27+AD27)*12*7.57%)*SUM(Fasering!$D$5:$D$8)</f>
        <v>1294.6906358150582</v>
      </c>
      <c r="AS27" s="9">
        <f>($AK$3+(M27+AE27)*12*7.57%)*SUM(Fasering!$D$5:$D$9)</f>
        <v>1742.3389360871138</v>
      </c>
      <c r="AT27" s="9">
        <f>($AK$3+(N27+AF27)*12*7.57%)*SUM(Fasering!$D$5:$D$10)</f>
        <v>2231.7389649490451</v>
      </c>
      <c r="AU27" s="86">
        <f>($AK$3+(O27+AG27)*12*7.57%)*SUM(Fasering!$D$5:$D$11)</f>
        <v>2765.0960341596001</v>
      </c>
    </row>
    <row r="28" spans="1:47" x14ac:dyDescent="0.3">
      <c r="A28" s="32">
        <f t="shared" si="7"/>
        <v>18</v>
      </c>
      <c r="B28" s="129">
        <v>26807.15</v>
      </c>
      <c r="C28" s="130"/>
      <c r="D28" s="129">
        <f t="shared" si="0"/>
        <v>36079.743185000007</v>
      </c>
      <c r="E28" s="131">
        <f t="shared" si="1"/>
        <v>894.39347110429139</v>
      </c>
      <c r="F28" s="129">
        <f t="shared" si="2"/>
        <v>3006.6452654166669</v>
      </c>
      <c r="G28" s="131">
        <f t="shared" si="8"/>
        <v>74.53278925869094</v>
      </c>
      <c r="H28" s="63">
        <f>'L4'!$H$10</f>
        <v>1707.89</v>
      </c>
      <c r="I28" s="63">
        <f>GEW!$E$12+($F28-GEW!$E$12)*SUM(Fasering!$D$5)</f>
        <v>1821.9627753333334</v>
      </c>
      <c r="J28" s="63">
        <f>GEW!$E$12+($F28-GEW!$E$12)*SUM(Fasering!$D$5:$D$6)</f>
        <v>2128.2786544429205</v>
      </c>
      <c r="K28" s="63">
        <f>GEW!$E$12+($F28-GEW!$E$12)*SUM(Fasering!$D$5:$D$7)</f>
        <v>2304.0309953089222</v>
      </c>
      <c r="L28" s="63">
        <f>GEW!$E$12+($F28-GEW!$E$12)*SUM(Fasering!$D$5:$D$8)</f>
        <v>2479.783336174924</v>
      </c>
      <c r="M28" s="63">
        <f>GEW!$E$12+($F28-GEW!$E$12)*SUM(Fasering!$D$5:$D$9)</f>
        <v>2655.5356770409253</v>
      </c>
      <c r="N28" s="63">
        <f>GEW!$E$12+($F28-GEW!$E$12)*SUM(Fasering!$D$5:$D$10)</f>
        <v>2830.8929245506656</v>
      </c>
      <c r="O28" s="76">
        <f>GEW!$E$12+($F28-GEW!$E$12)*SUM(Fasering!$D$5:$D$11)</f>
        <v>3006.6452654166669</v>
      </c>
      <c r="P28" s="129">
        <f t="shared" si="3"/>
        <v>0</v>
      </c>
      <c r="Q28" s="131">
        <f t="shared" si="4"/>
        <v>0</v>
      </c>
      <c r="R28" s="45">
        <f>$P28*SUM(Fasering!$D$5)</f>
        <v>0</v>
      </c>
      <c r="S28" s="45">
        <f>$P28*SUM(Fasering!$D$5:$D$6)</f>
        <v>0</v>
      </c>
      <c r="T28" s="45">
        <f>$P28*SUM(Fasering!$D$5:$D$7)</f>
        <v>0</v>
      </c>
      <c r="U28" s="45">
        <f>$P28*SUM(Fasering!$D$5:$D$8)</f>
        <v>0</v>
      </c>
      <c r="V28" s="45">
        <f>$P28*SUM(Fasering!$D$5:$D$9)</f>
        <v>0</v>
      </c>
      <c r="W28" s="45">
        <f>$P28*SUM(Fasering!$D$5:$D$10)</f>
        <v>0</v>
      </c>
      <c r="X28" s="75">
        <f>$P28*SUM(Fasering!$D$5:$D$11)</f>
        <v>0</v>
      </c>
      <c r="Y28" s="129">
        <f t="shared" si="5"/>
        <v>0</v>
      </c>
      <c r="Z28" s="131">
        <f t="shared" si="6"/>
        <v>0</v>
      </c>
      <c r="AA28" s="74">
        <f>$Y28*SUM(Fasering!$D$5)</f>
        <v>0</v>
      </c>
      <c r="AB28" s="45">
        <f>$Y28*SUM(Fasering!$D$5:$D$6)</f>
        <v>0</v>
      </c>
      <c r="AC28" s="45">
        <f>$Y28*SUM(Fasering!$D$5:$D$7)</f>
        <v>0</v>
      </c>
      <c r="AD28" s="45">
        <f>$Y28*SUM(Fasering!$D$5:$D$8)</f>
        <v>0</v>
      </c>
      <c r="AE28" s="45">
        <f>$Y28*SUM(Fasering!$D$5:$D$9)</f>
        <v>0</v>
      </c>
      <c r="AF28" s="45">
        <f>$Y28*SUM(Fasering!$D$5:$D$10)</f>
        <v>0</v>
      </c>
      <c r="AG28" s="75">
        <f>$Y28*SUM(Fasering!$D$5:$D$11)</f>
        <v>0</v>
      </c>
      <c r="AH28" s="5">
        <f>($AK$3+(I28+R28)*12*7.57%)*SUM(Fasering!$D$5)</f>
        <v>0</v>
      </c>
      <c r="AI28" s="9">
        <f>($AK$3+(J28+S28)*12*7.57%)*SUM(Fasering!$D$5:$D$6)</f>
        <v>534.88769321641973</v>
      </c>
      <c r="AJ28" s="9">
        <f>($AK$3+(K28+T28)*12*7.57%)*SUM(Fasering!$D$5:$D$7)</f>
        <v>906.75160042541188</v>
      </c>
      <c r="AK28" s="9">
        <f>($AK$3+(L28+U28)*12*7.57%)*SUM(Fasering!$D$5:$D$8)</f>
        <v>1325.9859442863451</v>
      </c>
      <c r="AL28" s="9">
        <f>($AK$3+(M28+V28)*12*7.57%)*SUM(Fasering!$D$5:$D$9)</f>
        <v>1792.5907247992195</v>
      </c>
      <c r="AM28" s="9">
        <f>($AK$3+(N28+W28)*12*7.57%)*SUM(Fasering!$D$5:$D$10)</f>
        <v>2305.3573945937305</v>
      </c>
      <c r="AN28" s="86">
        <f>($AK$3+(O28+X28)*12*7.57%)*SUM(Fasering!$D$5:$D$11)</f>
        <v>2866.5965591045001</v>
      </c>
      <c r="AO28" s="5">
        <f>($AK$3+(I28+AA28)*12*7.57%)*SUM(Fasering!$D$5)</f>
        <v>0</v>
      </c>
      <c r="AP28" s="9">
        <f>($AK$3+(J28+AB28)*12*7.57%)*SUM(Fasering!$D$5:$D$6)</f>
        <v>534.88769321641973</v>
      </c>
      <c r="AQ28" s="9">
        <f>($AK$3+(K28+AC28)*12*7.57%)*SUM(Fasering!$D$5:$D$7)</f>
        <v>906.75160042541188</v>
      </c>
      <c r="AR28" s="9">
        <f>($AK$3+(L28+AD28)*12*7.57%)*SUM(Fasering!$D$5:$D$8)</f>
        <v>1325.9859442863451</v>
      </c>
      <c r="AS28" s="9">
        <f>($AK$3+(M28+AE28)*12*7.57%)*SUM(Fasering!$D$5:$D$9)</f>
        <v>1792.5907247992195</v>
      </c>
      <c r="AT28" s="9">
        <f>($AK$3+(N28+AF28)*12*7.57%)*SUM(Fasering!$D$5:$D$10)</f>
        <v>2305.3573945937305</v>
      </c>
      <c r="AU28" s="86">
        <f>($AK$3+(O28+AG28)*12*7.57%)*SUM(Fasering!$D$5:$D$11)</f>
        <v>2866.5965591045001</v>
      </c>
    </row>
    <row r="29" spans="1:47" x14ac:dyDescent="0.3">
      <c r="A29" s="32">
        <f t="shared" si="7"/>
        <v>19</v>
      </c>
      <c r="B29" s="129">
        <v>26807.15</v>
      </c>
      <c r="C29" s="130"/>
      <c r="D29" s="129">
        <f t="shared" si="0"/>
        <v>36079.743185000007</v>
      </c>
      <c r="E29" s="131">
        <f t="shared" si="1"/>
        <v>894.39347110429139</v>
      </c>
      <c r="F29" s="129">
        <f t="shared" si="2"/>
        <v>3006.6452654166669</v>
      </c>
      <c r="G29" s="131">
        <f t="shared" si="8"/>
        <v>74.53278925869094</v>
      </c>
      <c r="H29" s="63">
        <f>'L4'!$H$10</f>
        <v>1707.89</v>
      </c>
      <c r="I29" s="63">
        <f>GEW!$E$12+($F29-GEW!$E$12)*SUM(Fasering!$D$5)</f>
        <v>1821.9627753333334</v>
      </c>
      <c r="J29" s="63">
        <f>GEW!$E$12+($F29-GEW!$E$12)*SUM(Fasering!$D$5:$D$6)</f>
        <v>2128.2786544429205</v>
      </c>
      <c r="K29" s="63">
        <f>GEW!$E$12+($F29-GEW!$E$12)*SUM(Fasering!$D$5:$D$7)</f>
        <v>2304.0309953089222</v>
      </c>
      <c r="L29" s="63">
        <f>GEW!$E$12+($F29-GEW!$E$12)*SUM(Fasering!$D$5:$D$8)</f>
        <v>2479.783336174924</v>
      </c>
      <c r="M29" s="63">
        <f>GEW!$E$12+($F29-GEW!$E$12)*SUM(Fasering!$D$5:$D$9)</f>
        <v>2655.5356770409253</v>
      </c>
      <c r="N29" s="63">
        <f>GEW!$E$12+($F29-GEW!$E$12)*SUM(Fasering!$D$5:$D$10)</f>
        <v>2830.8929245506656</v>
      </c>
      <c r="O29" s="76">
        <f>GEW!$E$12+($F29-GEW!$E$12)*SUM(Fasering!$D$5:$D$11)</f>
        <v>3006.6452654166669</v>
      </c>
      <c r="P29" s="129">
        <f t="shared" si="3"/>
        <v>0</v>
      </c>
      <c r="Q29" s="131">
        <f t="shared" si="4"/>
        <v>0</v>
      </c>
      <c r="R29" s="45">
        <f>$P29*SUM(Fasering!$D$5)</f>
        <v>0</v>
      </c>
      <c r="S29" s="45">
        <f>$P29*SUM(Fasering!$D$5:$D$6)</f>
        <v>0</v>
      </c>
      <c r="T29" s="45">
        <f>$P29*SUM(Fasering!$D$5:$D$7)</f>
        <v>0</v>
      </c>
      <c r="U29" s="45">
        <f>$P29*SUM(Fasering!$D$5:$D$8)</f>
        <v>0</v>
      </c>
      <c r="V29" s="45">
        <f>$P29*SUM(Fasering!$D$5:$D$9)</f>
        <v>0</v>
      </c>
      <c r="W29" s="45">
        <f>$P29*SUM(Fasering!$D$5:$D$10)</f>
        <v>0</v>
      </c>
      <c r="X29" s="75">
        <f>$P29*SUM(Fasering!$D$5:$D$11)</f>
        <v>0</v>
      </c>
      <c r="Y29" s="129">
        <f t="shared" si="5"/>
        <v>0</v>
      </c>
      <c r="Z29" s="131">
        <f t="shared" si="6"/>
        <v>0</v>
      </c>
      <c r="AA29" s="74">
        <f>$Y29*SUM(Fasering!$D$5)</f>
        <v>0</v>
      </c>
      <c r="AB29" s="45">
        <f>$Y29*SUM(Fasering!$D$5:$D$6)</f>
        <v>0</v>
      </c>
      <c r="AC29" s="45">
        <f>$Y29*SUM(Fasering!$D$5:$D$7)</f>
        <v>0</v>
      </c>
      <c r="AD29" s="45">
        <f>$Y29*SUM(Fasering!$D$5:$D$8)</f>
        <v>0</v>
      </c>
      <c r="AE29" s="45">
        <f>$Y29*SUM(Fasering!$D$5:$D$9)</f>
        <v>0</v>
      </c>
      <c r="AF29" s="45">
        <f>$Y29*SUM(Fasering!$D$5:$D$10)</f>
        <v>0</v>
      </c>
      <c r="AG29" s="75">
        <f>$Y29*SUM(Fasering!$D$5:$D$11)</f>
        <v>0</v>
      </c>
      <c r="AH29" s="5">
        <f>($AK$3+(I29+R29)*12*7.57%)*SUM(Fasering!$D$5)</f>
        <v>0</v>
      </c>
      <c r="AI29" s="9">
        <f>($AK$3+(J29+S29)*12*7.57%)*SUM(Fasering!$D$5:$D$6)</f>
        <v>534.88769321641973</v>
      </c>
      <c r="AJ29" s="9">
        <f>($AK$3+(K29+T29)*12*7.57%)*SUM(Fasering!$D$5:$D$7)</f>
        <v>906.75160042541188</v>
      </c>
      <c r="AK29" s="9">
        <f>($AK$3+(L29+U29)*12*7.57%)*SUM(Fasering!$D$5:$D$8)</f>
        <v>1325.9859442863451</v>
      </c>
      <c r="AL29" s="9">
        <f>($AK$3+(M29+V29)*12*7.57%)*SUM(Fasering!$D$5:$D$9)</f>
        <v>1792.5907247992195</v>
      </c>
      <c r="AM29" s="9">
        <f>($AK$3+(N29+W29)*12*7.57%)*SUM(Fasering!$D$5:$D$10)</f>
        <v>2305.3573945937305</v>
      </c>
      <c r="AN29" s="86">
        <f>($AK$3+(O29+X29)*12*7.57%)*SUM(Fasering!$D$5:$D$11)</f>
        <v>2866.5965591045001</v>
      </c>
      <c r="AO29" s="5">
        <f>($AK$3+(I29+AA29)*12*7.57%)*SUM(Fasering!$D$5)</f>
        <v>0</v>
      </c>
      <c r="AP29" s="9">
        <f>($AK$3+(J29+AB29)*12*7.57%)*SUM(Fasering!$D$5:$D$6)</f>
        <v>534.88769321641973</v>
      </c>
      <c r="AQ29" s="9">
        <f>($AK$3+(K29+AC29)*12*7.57%)*SUM(Fasering!$D$5:$D$7)</f>
        <v>906.75160042541188</v>
      </c>
      <c r="AR29" s="9">
        <f>($AK$3+(L29+AD29)*12*7.57%)*SUM(Fasering!$D$5:$D$8)</f>
        <v>1325.9859442863451</v>
      </c>
      <c r="AS29" s="9">
        <f>($AK$3+(M29+AE29)*12*7.57%)*SUM(Fasering!$D$5:$D$9)</f>
        <v>1792.5907247992195</v>
      </c>
      <c r="AT29" s="9">
        <f>($AK$3+(N29+AF29)*12*7.57%)*SUM(Fasering!$D$5:$D$10)</f>
        <v>2305.3573945937305</v>
      </c>
      <c r="AU29" s="86">
        <f>($AK$3+(O29+AG29)*12*7.57%)*SUM(Fasering!$D$5:$D$11)</f>
        <v>2866.5965591045001</v>
      </c>
    </row>
    <row r="30" spans="1:47" x14ac:dyDescent="0.3">
      <c r="A30" s="32">
        <f t="shared" si="7"/>
        <v>20</v>
      </c>
      <c r="B30" s="129">
        <v>27803.37</v>
      </c>
      <c r="C30" s="130"/>
      <c r="D30" s="129">
        <f t="shared" si="0"/>
        <v>37420.555682999999</v>
      </c>
      <c r="E30" s="131">
        <f t="shared" si="1"/>
        <v>927.6313447232144</v>
      </c>
      <c r="F30" s="129">
        <f t="shared" si="2"/>
        <v>3118.3796402499997</v>
      </c>
      <c r="G30" s="131">
        <f t="shared" si="8"/>
        <v>77.302612060267862</v>
      </c>
      <c r="H30" s="63">
        <f>'L4'!$H$10</f>
        <v>1707.89</v>
      </c>
      <c r="I30" s="63">
        <f>GEW!$E$12+($F30-GEW!$E$12)*SUM(Fasering!$D$5)</f>
        <v>1821.9627753333334</v>
      </c>
      <c r="J30" s="63">
        <f>GEW!$E$12+($F30-GEW!$E$12)*SUM(Fasering!$D$5:$D$6)</f>
        <v>2157.16910698217</v>
      </c>
      <c r="K30" s="63">
        <f>GEW!$E$12+($F30-GEW!$E$12)*SUM(Fasering!$D$5:$D$7)</f>
        <v>2349.4976850227213</v>
      </c>
      <c r="L30" s="63">
        <f>GEW!$E$12+($F30-GEW!$E$12)*SUM(Fasering!$D$5:$D$8)</f>
        <v>2541.8262630632726</v>
      </c>
      <c r="M30" s="63">
        <f>GEW!$E$12+($F30-GEW!$E$12)*SUM(Fasering!$D$5:$D$9)</f>
        <v>2734.1548411038239</v>
      </c>
      <c r="N30" s="63">
        <f>GEW!$E$12+($F30-GEW!$E$12)*SUM(Fasering!$D$5:$D$10)</f>
        <v>2926.0510622094484</v>
      </c>
      <c r="O30" s="76">
        <f>GEW!$E$12+($F30-GEW!$E$12)*SUM(Fasering!$D$5:$D$11)</f>
        <v>3118.3796402499997</v>
      </c>
      <c r="P30" s="129">
        <f t="shared" si="3"/>
        <v>0</v>
      </c>
      <c r="Q30" s="131">
        <f t="shared" si="4"/>
        <v>0</v>
      </c>
      <c r="R30" s="45">
        <f>$P30*SUM(Fasering!$D$5)</f>
        <v>0</v>
      </c>
      <c r="S30" s="45">
        <f>$P30*SUM(Fasering!$D$5:$D$6)</f>
        <v>0</v>
      </c>
      <c r="T30" s="45">
        <f>$P30*SUM(Fasering!$D$5:$D$7)</f>
        <v>0</v>
      </c>
      <c r="U30" s="45">
        <f>$P30*SUM(Fasering!$D$5:$D$8)</f>
        <v>0</v>
      </c>
      <c r="V30" s="45">
        <f>$P30*SUM(Fasering!$D$5:$D$9)</f>
        <v>0</v>
      </c>
      <c r="W30" s="45">
        <f>$P30*SUM(Fasering!$D$5:$D$10)</f>
        <v>0</v>
      </c>
      <c r="X30" s="75">
        <f>$P30*SUM(Fasering!$D$5:$D$11)</f>
        <v>0</v>
      </c>
      <c r="Y30" s="129">
        <f t="shared" si="5"/>
        <v>0</v>
      </c>
      <c r="Z30" s="131">
        <f t="shared" si="6"/>
        <v>0</v>
      </c>
      <c r="AA30" s="74">
        <f>$Y30*SUM(Fasering!$D$5)</f>
        <v>0</v>
      </c>
      <c r="AB30" s="45">
        <f>$Y30*SUM(Fasering!$D$5:$D$6)</f>
        <v>0</v>
      </c>
      <c r="AC30" s="45">
        <f>$Y30*SUM(Fasering!$D$5:$D$7)</f>
        <v>0</v>
      </c>
      <c r="AD30" s="45">
        <f>$Y30*SUM(Fasering!$D$5:$D$8)</f>
        <v>0</v>
      </c>
      <c r="AE30" s="45">
        <f>$Y30*SUM(Fasering!$D$5:$D$9)</f>
        <v>0</v>
      </c>
      <c r="AF30" s="45">
        <f>$Y30*SUM(Fasering!$D$5:$D$10)</f>
        <v>0</v>
      </c>
      <c r="AG30" s="75">
        <f>$Y30*SUM(Fasering!$D$5:$D$11)</f>
        <v>0</v>
      </c>
      <c r="AH30" s="5">
        <f>($AK$3+(I30+R30)*12*7.57%)*SUM(Fasering!$D$5)</f>
        <v>0</v>
      </c>
      <c r="AI30" s="9">
        <f>($AK$3+(J30+S30)*12*7.57%)*SUM(Fasering!$D$5:$D$6)</f>
        <v>541.67346128057977</v>
      </c>
      <c r="AJ30" s="9">
        <f>($AK$3+(K30+T30)*12*7.57%)*SUM(Fasering!$D$5:$D$7)</f>
        <v>923.55808934985021</v>
      </c>
      <c r="AK30" s="9">
        <f>($AK$3+(L30+U30)*12*7.57%)*SUM(Fasering!$D$5:$D$8)</f>
        <v>1357.2809386202487</v>
      </c>
      <c r="AL30" s="9">
        <f>($AK$3+(M30+V30)*12*7.57%)*SUM(Fasering!$D$5:$D$9)</f>
        <v>1842.8420090917755</v>
      </c>
      <c r="AM30" s="9">
        <f>($AK$3+(N30+W30)*12*7.57%)*SUM(Fasering!$D$5:$D$10)</f>
        <v>2378.9750852682018</v>
      </c>
      <c r="AN30" s="86">
        <f>($AK$3+(O30+X30)*12*7.57%)*SUM(Fasering!$D$5:$D$11)</f>
        <v>2968.0960652031004</v>
      </c>
      <c r="AO30" s="5">
        <f>($AK$3+(I30+AA30)*12*7.57%)*SUM(Fasering!$D$5)</f>
        <v>0</v>
      </c>
      <c r="AP30" s="9">
        <f>($AK$3+(J30+AB30)*12*7.57%)*SUM(Fasering!$D$5:$D$6)</f>
        <v>541.67346128057977</v>
      </c>
      <c r="AQ30" s="9">
        <f>($AK$3+(K30+AC30)*12*7.57%)*SUM(Fasering!$D$5:$D$7)</f>
        <v>923.55808934985021</v>
      </c>
      <c r="AR30" s="9">
        <f>($AK$3+(L30+AD30)*12*7.57%)*SUM(Fasering!$D$5:$D$8)</f>
        <v>1357.2809386202487</v>
      </c>
      <c r="AS30" s="9">
        <f>($AK$3+(M30+AE30)*12*7.57%)*SUM(Fasering!$D$5:$D$9)</f>
        <v>1842.8420090917755</v>
      </c>
      <c r="AT30" s="9">
        <f>($AK$3+(N30+AF30)*12*7.57%)*SUM(Fasering!$D$5:$D$10)</f>
        <v>2378.9750852682018</v>
      </c>
      <c r="AU30" s="86">
        <f>($AK$3+(O30+AG30)*12*7.57%)*SUM(Fasering!$D$5:$D$11)</f>
        <v>2968.0960652031004</v>
      </c>
    </row>
    <row r="31" spans="1:47" x14ac:dyDescent="0.3">
      <c r="A31" s="32">
        <f t="shared" si="7"/>
        <v>21</v>
      </c>
      <c r="B31" s="129">
        <v>27803.37</v>
      </c>
      <c r="C31" s="130"/>
      <c r="D31" s="129">
        <f t="shared" si="0"/>
        <v>37420.555682999999</v>
      </c>
      <c r="E31" s="131">
        <f t="shared" si="1"/>
        <v>927.6313447232144</v>
      </c>
      <c r="F31" s="129">
        <f t="shared" si="2"/>
        <v>3118.3796402499997</v>
      </c>
      <c r="G31" s="131">
        <f t="shared" si="8"/>
        <v>77.302612060267862</v>
      </c>
      <c r="H31" s="63">
        <f>'L4'!$H$10</f>
        <v>1707.89</v>
      </c>
      <c r="I31" s="63">
        <f>GEW!$E$12+($F31-GEW!$E$12)*SUM(Fasering!$D$5)</f>
        <v>1821.9627753333334</v>
      </c>
      <c r="J31" s="63">
        <f>GEW!$E$12+($F31-GEW!$E$12)*SUM(Fasering!$D$5:$D$6)</f>
        <v>2157.16910698217</v>
      </c>
      <c r="K31" s="63">
        <f>GEW!$E$12+($F31-GEW!$E$12)*SUM(Fasering!$D$5:$D$7)</f>
        <v>2349.4976850227213</v>
      </c>
      <c r="L31" s="63">
        <f>GEW!$E$12+($F31-GEW!$E$12)*SUM(Fasering!$D$5:$D$8)</f>
        <v>2541.8262630632726</v>
      </c>
      <c r="M31" s="63">
        <f>GEW!$E$12+($F31-GEW!$E$12)*SUM(Fasering!$D$5:$D$9)</f>
        <v>2734.1548411038239</v>
      </c>
      <c r="N31" s="63">
        <f>GEW!$E$12+($F31-GEW!$E$12)*SUM(Fasering!$D$5:$D$10)</f>
        <v>2926.0510622094484</v>
      </c>
      <c r="O31" s="76">
        <f>GEW!$E$12+($F31-GEW!$E$12)*SUM(Fasering!$D$5:$D$11)</f>
        <v>3118.3796402499997</v>
      </c>
      <c r="P31" s="129">
        <f t="shared" si="3"/>
        <v>0</v>
      </c>
      <c r="Q31" s="131">
        <f t="shared" si="4"/>
        <v>0</v>
      </c>
      <c r="R31" s="45">
        <f>$P31*SUM(Fasering!$D$5)</f>
        <v>0</v>
      </c>
      <c r="S31" s="45">
        <f>$P31*SUM(Fasering!$D$5:$D$6)</f>
        <v>0</v>
      </c>
      <c r="T31" s="45">
        <f>$P31*SUM(Fasering!$D$5:$D$7)</f>
        <v>0</v>
      </c>
      <c r="U31" s="45">
        <f>$P31*SUM(Fasering!$D$5:$D$8)</f>
        <v>0</v>
      </c>
      <c r="V31" s="45">
        <f>$P31*SUM(Fasering!$D$5:$D$9)</f>
        <v>0</v>
      </c>
      <c r="W31" s="45">
        <f>$P31*SUM(Fasering!$D$5:$D$10)</f>
        <v>0</v>
      </c>
      <c r="X31" s="75">
        <f>$P31*SUM(Fasering!$D$5:$D$11)</f>
        <v>0</v>
      </c>
      <c r="Y31" s="129">
        <f t="shared" si="5"/>
        <v>0</v>
      </c>
      <c r="Z31" s="131">
        <f t="shared" si="6"/>
        <v>0</v>
      </c>
      <c r="AA31" s="74">
        <f>$Y31*SUM(Fasering!$D$5)</f>
        <v>0</v>
      </c>
      <c r="AB31" s="45">
        <f>$Y31*SUM(Fasering!$D$5:$D$6)</f>
        <v>0</v>
      </c>
      <c r="AC31" s="45">
        <f>$Y31*SUM(Fasering!$D$5:$D$7)</f>
        <v>0</v>
      </c>
      <c r="AD31" s="45">
        <f>$Y31*SUM(Fasering!$D$5:$D$8)</f>
        <v>0</v>
      </c>
      <c r="AE31" s="45">
        <f>$Y31*SUM(Fasering!$D$5:$D$9)</f>
        <v>0</v>
      </c>
      <c r="AF31" s="45">
        <f>$Y31*SUM(Fasering!$D$5:$D$10)</f>
        <v>0</v>
      </c>
      <c r="AG31" s="75">
        <f>$Y31*SUM(Fasering!$D$5:$D$11)</f>
        <v>0</v>
      </c>
      <c r="AH31" s="5">
        <f>($AK$3+(I31+R31)*12*7.57%)*SUM(Fasering!$D$5)</f>
        <v>0</v>
      </c>
      <c r="AI31" s="9">
        <f>($AK$3+(J31+S31)*12*7.57%)*SUM(Fasering!$D$5:$D$6)</f>
        <v>541.67346128057977</v>
      </c>
      <c r="AJ31" s="9">
        <f>($AK$3+(K31+T31)*12*7.57%)*SUM(Fasering!$D$5:$D$7)</f>
        <v>923.55808934985021</v>
      </c>
      <c r="AK31" s="9">
        <f>($AK$3+(L31+U31)*12*7.57%)*SUM(Fasering!$D$5:$D$8)</f>
        <v>1357.2809386202487</v>
      </c>
      <c r="AL31" s="9">
        <f>($AK$3+(M31+V31)*12*7.57%)*SUM(Fasering!$D$5:$D$9)</f>
        <v>1842.8420090917755</v>
      </c>
      <c r="AM31" s="9">
        <f>($AK$3+(N31+W31)*12*7.57%)*SUM(Fasering!$D$5:$D$10)</f>
        <v>2378.9750852682018</v>
      </c>
      <c r="AN31" s="86">
        <f>($AK$3+(O31+X31)*12*7.57%)*SUM(Fasering!$D$5:$D$11)</f>
        <v>2968.0960652031004</v>
      </c>
      <c r="AO31" s="5">
        <f>($AK$3+(I31+AA31)*12*7.57%)*SUM(Fasering!$D$5)</f>
        <v>0</v>
      </c>
      <c r="AP31" s="9">
        <f>($AK$3+(J31+AB31)*12*7.57%)*SUM(Fasering!$D$5:$D$6)</f>
        <v>541.67346128057977</v>
      </c>
      <c r="AQ31" s="9">
        <f>($AK$3+(K31+AC31)*12*7.57%)*SUM(Fasering!$D$5:$D$7)</f>
        <v>923.55808934985021</v>
      </c>
      <c r="AR31" s="9">
        <f>($AK$3+(L31+AD31)*12*7.57%)*SUM(Fasering!$D$5:$D$8)</f>
        <v>1357.2809386202487</v>
      </c>
      <c r="AS31" s="9">
        <f>($AK$3+(M31+AE31)*12*7.57%)*SUM(Fasering!$D$5:$D$9)</f>
        <v>1842.8420090917755</v>
      </c>
      <c r="AT31" s="9">
        <f>($AK$3+(N31+AF31)*12*7.57%)*SUM(Fasering!$D$5:$D$10)</f>
        <v>2378.9750852682018</v>
      </c>
      <c r="AU31" s="86">
        <f>($AK$3+(O31+AG31)*12*7.57%)*SUM(Fasering!$D$5:$D$11)</f>
        <v>2968.0960652031004</v>
      </c>
    </row>
    <row r="32" spans="1:47" x14ac:dyDescent="0.3">
      <c r="A32" s="32">
        <f t="shared" si="7"/>
        <v>22</v>
      </c>
      <c r="B32" s="129">
        <v>28799.59</v>
      </c>
      <c r="C32" s="130"/>
      <c r="D32" s="129">
        <f t="shared" si="0"/>
        <v>38761.368181000005</v>
      </c>
      <c r="E32" s="131">
        <f t="shared" si="1"/>
        <v>960.86921834213786</v>
      </c>
      <c r="F32" s="129">
        <f t="shared" si="2"/>
        <v>3230.1140150833335</v>
      </c>
      <c r="G32" s="131">
        <f t="shared" si="8"/>
        <v>80.072434861844812</v>
      </c>
      <c r="H32" s="63">
        <f>'L4'!$H$10</f>
        <v>1707.89</v>
      </c>
      <c r="I32" s="63">
        <f>GEW!$E$12+($F32-GEW!$E$12)*SUM(Fasering!$D$5)</f>
        <v>1821.9627753333334</v>
      </c>
      <c r="J32" s="63">
        <f>GEW!$E$12+($F32-GEW!$E$12)*SUM(Fasering!$D$5:$D$6)</f>
        <v>2186.0595595214199</v>
      </c>
      <c r="K32" s="63">
        <f>GEW!$E$12+($F32-GEW!$E$12)*SUM(Fasering!$D$5:$D$7)</f>
        <v>2394.9643747365212</v>
      </c>
      <c r="L32" s="63">
        <f>GEW!$E$12+($F32-GEW!$E$12)*SUM(Fasering!$D$5:$D$8)</f>
        <v>2603.8691899516225</v>
      </c>
      <c r="M32" s="63">
        <f>GEW!$E$12+($F32-GEW!$E$12)*SUM(Fasering!$D$5:$D$9)</f>
        <v>2812.7740051667233</v>
      </c>
      <c r="N32" s="63">
        <f>GEW!$E$12+($F32-GEW!$E$12)*SUM(Fasering!$D$5:$D$10)</f>
        <v>3021.2091998682326</v>
      </c>
      <c r="O32" s="76">
        <f>GEW!$E$12+($F32-GEW!$E$12)*SUM(Fasering!$D$5:$D$11)</f>
        <v>3230.1140150833335</v>
      </c>
      <c r="P32" s="129">
        <f t="shared" si="3"/>
        <v>0</v>
      </c>
      <c r="Q32" s="131">
        <f t="shared" si="4"/>
        <v>0</v>
      </c>
      <c r="R32" s="45">
        <f>$P32*SUM(Fasering!$D$5)</f>
        <v>0</v>
      </c>
      <c r="S32" s="45">
        <f>$P32*SUM(Fasering!$D$5:$D$6)</f>
        <v>0</v>
      </c>
      <c r="T32" s="45">
        <f>$P32*SUM(Fasering!$D$5:$D$7)</f>
        <v>0</v>
      </c>
      <c r="U32" s="45">
        <f>$P32*SUM(Fasering!$D$5:$D$8)</f>
        <v>0</v>
      </c>
      <c r="V32" s="45">
        <f>$P32*SUM(Fasering!$D$5:$D$9)</f>
        <v>0</v>
      </c>
      <c r="W32" s="45">
        <f>$P32*SUM(Fasering!$D$5:$D$10)</f>
        <v>0</v>
      </c>
      <c r="X32" s="75">
        <f>$P32*SUM(Fasering!$D$5:$D$11)</f>
        <v>0</v>
      </c>
      <c r="Y32" s="129">
        <f t="shared" si="5"/>
        <v>0</v>
      </c>
      <c r="Z32" s="131">
        <f t="shared" si="6"/>
        <v>0</v>
      </c>
      <c r="AA32" s="74">
        <f>$Y32*SUM(Fasering!$D$5)</f>
        <v>0</v>
      </c>
      <c r="AB32" s="45">
        <f>$Y32*SUM(Fasering!$D$5:$D$6)</f>
        <v>0</v>
      </c>
      <c r="AC32" s="45">
        <f>$Y32*SUM(Fasering!$D$5:$D$7)</f>
        <v>0</v>
      </c>
      <c r="AD32" s="45">
        <f>$Y32*SUM(Fasering!$D$5:$D$8)</f>
        <v>0</v>
      </c>
      <c r="AE32" s="45">
        <f>$Y32*SUM(Fasering!$D$5:$D$9)</f>
        <v>0</v>
      </c>
      <c r="AF32" s="45">
        <f>$Y32*SUM(Fasering!$D$5:$D$10)</f>
        <v>0</v>
      </c>
      <c r="AG32" s="75">
        <f>$Y32*SUM(Fasering!$D$5:$D$11)</f>
        <v>0</v>
      </c>
      <c r="AH32" s="5">
        <f>($AK$3+(I32+R32)*12*7.57%)*SUM(Fasering!$D$5)</f>
        <v>0</v>
      </c>
      <c r="AI32" s="9">
        <f>($AK$3+(J32+S32)*12*7.57%)*SUM(Fasering!$D$5:$D$6)</f>
        <v>548.45922934473981</v>
      </c>
      <c r="AJ32" s="9">
        <f>($AK$3+(K32+T32)*12*7.57%)*SUM(Fasering!$D$5:$D$7)</f>
        <v>940.36457827428899</v>
      </c>
      <c r="AK32" s="9">
        <f>($AK$3+(L32+U32)*12*7.57%)*SUM(Fasering!$D$5:$D$8)</f>
        <v>1388.5759329541534</v>
      </c>
      <c r="AL32" s="9">
        <f>($AK$3+(M32+V32)*12*7.57%)*SUM(Fasering!$D$5:$D$9)</f>
        <v>1893.0932933843324</v>
      </c>
      <c r="AM32" s="9">
        <f>($AK$3+(N32+W32)*12*7.57%)*SUM(Fasering!$D$5:$D$10)</f>
        <v>2452.5927759426736</v>
      </c>
      <c r="AN32" s="86">
        <f>($AK$3+(O32+X32)*12*7.57%)*SUM(Fasering!$D$5:$D$11)</f>
        <v>3069.5955713017001</v>
      </c>
      <c r="AO32" s="5">
        <f>($AK$3+(I32+AA32)*12*7.57%)*SUM(Fasering!$D$5)</f>
        <v>0</v>
      </c>
      <c r="AP32" s="9">
        <f>($AK$3+(J32+AB32)*12*7.57%)*SUM(Fasering!$D$5:$D$6)</f>
        <v>548.45922934473981</v>
      </c>
      <c r="AQ32" s="9">
        <f>($AK$3+(K32+AC32)*12*7.57%)*SUM(Fasering!$D$5:$D$7)</f>
        <v>940.36457827428899</v>
      </c>
      <c r="AR32" s="9">
        <f>($AK$3+(L32+AD32)*12*7.57%)*SUM(Fasering!$D$5:$D$8)</f>
        <v>1388.5759329541534</v>
      </c>
      <c r="AS32" s="9">
        <f>($AK$3+(M32+AE32)*12*7.57%)*SUM(Fasering!$D$5:$D$9)</f>
        <v>1893.0932933843324</v>
      </c>
      <c r="AT32" s="9">
        <f>($AK$3+(N32+AF32)*12*7.57%)*SUM(Fasering!$D$5:$D$10)</f>
        <v>2452.5927759426736</v>
      </c>
      <c r="AU32" s="86">
        <f>($AK$3+(O32+AG32)*12*7.57%)*SUM(Fasering!$D$5:$D$11)</f>
        <v>3069.5955713017001</v>
      </c>
    </row>
    <row r="33" spans="1:47" x14ac:dyDescent="0.3">
      <c r="A33" s="32">
        <f t="shared" si="7"/>
        <v>23</v>
      </c>
      <c r="B33" s="129">
        <v>29795.82</v>
      </c>
      <c r="C33" s="130"/>
      <c r="D33" s="129">
        <f t="shared" si="0"/>
        <v>40102.194137999999</v>
      </c>
      <c r="E33" s="131">
        <f t="shared" si="1"/>
        <v>994.10742560095582</v>
      </c>
      <c r="F33" s="129">
        <f t="shared" si="2"/>
        <v>3341.8495115000005</v>
      </c>
      <c r="G33" s="131">
        <f t="shared" si="8"/>
        <v>82.842285466746333</v>
      </c>
      <c r="H33" s="63">
        <f>'L4'!$H$10</f>
        <v>1707.89</v>
      </c>
      <c r="I33" s="63">
        <f>GEW!$E$12+($F33-GEW!$E$12)*SUM(Fasering!$D$5)</f>
        <v>1821.9627753333334</v>
      </c>
      <c r="J33" s="63">
        <f>GEW!$E$12+($F33-GEW!$E$12)*SUM(Fasering!$D$5:$D$6)</f>
        <v>2214.9503020613979</v>
      </c>
      <c r="K33" s="63">
        <f>GEW!$E$12+($F33-GEW!$E$12)*SUM(Fasering!$D$5:$D$7)</f>
        <v>2440.43152084238</v>
      </c>
      <c r="L33" s="63">
        <f>GEW!$E$12+($F33-GEW!$E$12)*SUM(Fasering!$D$5:$D$8)</f>
        <v>2665.9127396233616</v>
      </c>
      <c r="M33" s="63">
        <f>GEW!$E$12+($F33-GEW!$E$12)*SUM(Fasering!$D$5:$D$9)</f>
        <v>2891.3939584043437</v>
      </c>
      <c r="N33" s="63">
        <f>GEW!$E$12+($F33-GEW!$E$12)*SUM(Fasering!$D$5:$D$10)</f>
        <v>3116.3682927190184</v>
      </c>
      <c r="O33" s="76">
        <f>GEW!$E$12+($F33-GEW!$E$12)*SUM(Fasering!$D$5:$D$11)</f>
        <v>3341.8495115000005</v>
      </c>
      <c r="P33" s="129">
        <f t="shared" si="3"/>
        <v>0</v>
      </c>
      <c r="Q33" s="131">
        <f t="shared" si="4"/>
        <v>0</v>
      </c>
      <c r="R33" s="45">
        <f>$P33*SUM(Fasering!$D$5)</f>
        <v>0</v>
      </c>
      <c r="S33" s="45">
        <f>$P33*SUM(Fasering!$D$5:$D$6)</f>
        <v>0</v>
      </c>
      <c r="T33" s="45">
        <f>$P33*SUM(Fasering!$D$5:$D$7)</f>
        <v>0</v>
      </c>
      <c r="U33" s="45">
        <f>$P33*SUM(Fasering!$D$5:$D$8)</f>
        <v>0</v>
      </c>
      <c r="V33" s="45">
        <f>$P33*SUM(Fasering!$D$5:$D$9)</f>
        <v>0</v>
      </c>
      <c r="W33" s="45">
        <f>$P33*SUM(Fasering!$D$5:$D$10)</f>
        <v>0</v>
      </c>
      <c r="X33" s="75">
        <f>$P33*SUM(Fasering!$D$5:$D$11)</f>
        <v>0</v>
      </c>
      <c r="Y33" s="129">
        <f t="shared" si="5"/>
        <v>0</v>
      </c>
      <c r="Z33" s="131">
        <f t="shared" si="6"/>
        <v>0</v>
      </c>
      <c r="AA33" s="74">
        <f>$Y33*SUM(Fasering!$D$5)</f>
        <v>0</v>
      </c>
      <c r="AB33" s="45">
        <f>$Y33*SUM(Fasering!$D$5:$D$6)</f>
        <v>0</v>
      </c>
      <c r="AC33" s="45">
        <f>$Y33*SUM(Fasering!$D$5:$D$7)</f>
        <v>0</v>
      </c>
      <c r="AD33" s="45">
        <f>$Y33*SUM(Fasering!$D$5:$D$8)</f>
        <v>0</v>
      </c>
      <c r="AE33" s="45">
        <f>$Y33*SUM(Fasering!$D$5:$D$9)</f>
        <v>0</v>
      </c>
      <c r="AF33" s="45">
        <f>$Y33*SUM(Fasering!$D$5:$D$10)</f>
        <v>0</v>
      </c>
      <c r="AG33" s="75">
        <f>$Y33*SUM(Fasering!$D$5:$D$11)</f>
        <v>0</v>
      </c>
      <c r="AH33" s="5">
        <f>($AK$3+(I33+R33)*12*7.57%)*SUM(Fasering!$D$5)</f>
        <v>0</v>
      </c>
      <c r="AI33" s="9">
        <f>($AK$3+(J33+S33)*12*7.57%)*SUM(Fasering!$D$5:$D$6)</f>
        <v>555.24506552405592</v>
      </c>
      <c r="AJ33" s="9">
        <f>($AK$3+(K33+T33)*12*7.57%)*SUM(Fasering!$D$5:$D$7)</f>
        <v>957.17123590131268</v>
      </c>
      <c r="AK33" s="9">
        <f>($AK$3+(L33+U33)*12*7.57%)*SUM(Fasering!$D$5:$D$8)</f>
        <v>1419.8712414254398</v>
      </c>
      <c r="AL33" s="9">
        <f>($AK$3+(M33+V33)*12*7.57%)*SUM(Fasering!$D$5:$D$9)</f>
        <v>1943.3450820964381</v>
      </c>
      <c r="AM33" s="9">
        <f>($AK$3+(N33+W33)*12*7.57%)*SUM(Fasering!$D$5:$D$10)</f>
        <v>2526.2112055873595</v>
      </c>
      <c r="AN33" s="86">
        <f>($AK$3+(O33+X33)*12*7.57%)*SUM(Fasering!$D$5:$D$11)</f>
        <v>3171.0960962466006</v>
      </c>
      <c r="AO33" s="5">
        <f>($AK$3+(I33+AA33)*12*7.57%)*SUM(Fasering!$D$5)</f>
        <v>0</v>
      </c>
      <c r="AP33" s="9">
        <f>($AK$3+(J33+AB33)*12*7.57%)*SUM(Fasering!$D$5:$D$6)</f>
        <v>555.24506552405592</v>
      </c>
      <c r="AQ33" s="9">
        <f>($AK$3+(K33+AC33)*12*7.57%)*SUM(Fasering!$D$5:$D$7)</f>
        <v>957.17123590131268</v>
      </c>
      <c r="AR33" s="9">
        <f>($AK$3+(L33+AD33)*12*7.57%)*SUM(Fasering!$D$5:$D$8)</f>
        <v>1419.8712414254398</v>
      </c>
      <c r="AS33" s="9">
        <f>($AK$3+(M33+AE33)*12*7.57%)*SUM(Fasering!$D$5:$D$9)</f>
        <v>1943.3450820964381</v>
      </c>
      <c r="AT33" s="9">
        <f>($AK$3+(N33+AF33)*12*7.57%)*SUM(Fasering!$D$5:$D$10)</f>
        <v>2526.2112055873595</v>
      </c>
      <c r="AU33" s="86">
        <f>($AK$3+(O33+AG33)*12*7.57%)*SUM(Fasering!$D$5:$D$11)</f>
        <v>3171.0960962466006</v>
      </c>
    </row>
    <row r="34" spans="1:47" x14ac:dyDescent="0.3">
      <c r="A34" s="32">
        <f t="shared" si="7"/>
        <v>24</v>
      </c>
      <c r="B34" s="129">
        <v>30792.04</v>
      </c>
      <c r="C34" s="130"/>
      <c r="D34" s="129">
        <f t="shared" si="0"/>
        <v>41443.006636000006</v>
      </c>
      <c r="E34" s="131">
        <f t="shared" si="1"/>
        <v>1027.3452992198793</v>
      </c>
      <c r="F34" s="129">
        <f t="shared" si="2"/>
        <v>3453.5838863333338</v>
      </c>
      <c r="G34" s="131">
        <f t="shared" si="8"/>
        <v>85.612108268323269</v>
      </c>
      <c r="H34" s="63">
        <f>'L4'!$H$10</f>
        <v>1707.89</v>
      </c>
      <c r="I34" s="63">
        <f>GEW!$E$12+($F34-GEW!$E$12)*SUM(Fasering!$D$5)</f>
        <v>1821.9627753333334</v>
      </c>
      <c r="J34" s="63">
        <f>GEW!$E$12+($F34-GEW!$E$12)*SUM(Fasering!$D$5:$D$6)</f>
        <v>2243.8407546006474</v>
      </c>
      <c r="K34" s="63">
        <f>GEW!$E$12+($F34-GEW!$E$12)*SUM(Fasering!$D$5:$D$7)</f>
        <v>2485.898210556179</v>
      </c>
      <c r="L34" s="63">
        <f>GEW!$E$12+($F34-GEW!$E$12)*SUM(Fasering!$D$5:$D$8)</f>
        <v>2727.9556665117111</v>
      </c>
      <c r="M34" s="63">
        <f>GEW!$E$12+($F34-GEW!$E$12)*SUM(Fasering!$D$5:$D$9)</f>
        <v>2970.0131224672432</v>
      </c>
      <c r="N34" s="63">
        <f>GEW!$E$12+($F34-GEW!$E$12)*SUM(Fasering!$D$5:$D$10)</f>
        <v>3211.5264303778022</v>
      </c>
      <c r="O34" s="76">
        <f>GEW!$E$12+($F34-GEW!$E$12)*SUM(Fasering!$D$5:$D$11)</f>
        <v>3453.5838863333338</v>
      </c>
      <c r="P34" s="129">
        <f t="shared" si="3"/>
        <v>0</v>
      </c>
      <c r="Q34" s="131">
        <f t="shared" si="4"/>
        <v>0</v>
      </c>
      <c r="R34" s="45">
        <f>$P34*SUM(Fasering!$D$5)</f>
        <v>0</v>
      </c>
      <c r="S34" s="45">
        <f>$P34*SUM(Fasering!$D$5:$D$6)</f>
        <v>0</v>
      </c>
      <c r="T34" s="45">
        <f>$P34*SUM(Fasering!$D$5:$D$7)</f>
        <v>0</v>
      </c>
      <c r="U34" s="45">
        <f>$P34*SUM(Fasering!$D$5:$D$8)</f>
        <v>0</v>
      </c>
      <c r="V34" s="45">
        <f>$P34*SUM(Fasering!$D$5:$D$9)</f>
        <v>0</v>
      </c>
      <c r="W34" s="45">
        <f>$P34*SUM(Fasering!$D$5:$D$10)</f>
        <v>0</v>
      </c>
      <c r="X34" s="75">
        <f>$P34*SUM(Fasering!$D$5:$D$11)</f>
        <v>0</v>
      </c>
      <c r="Y34" s="129">
        <f t="shared" si="5"/>
        <v>0</v>
      </c>
      <c r="Z34" s="131">
        <f t="shared" si="6"/>
        <v>0</v>
      </c>
      <c r="AA34" s="74">
        <f>$Y34*SUM(Fasering!$D$5)</f>
        <v>0</v>
      </c>
      <c r="AB34" s="45">
        <f>$Y34*SUM(Fasering!$D$5:$D$6)</f>
        <v>0</v>
      </c>
      <c r="AC34" s="45">
        <f>$Y34*SUM(Fasering!$D$5:$D$7)</f>
        <v>0</v>
      </c>
      <c r="AD34" s="45">
        <f>$Y34*SUM(Fasering!$D$5:$D$8)</f>
        <v>0</v>
      </c>
      <c r="AE34" s="45">
        <f>$Y34*SUM(Fasering!$D$5:$D$9)</f>
        <v>0</v>
      </c>
      <c r="AF34" s="45">
        <f>$Y34*SUM(Fasering!$D$5:$D$10)</f>
        <v>0</v>
      </c>
      <c r="AG34" s="75">
        <f>$Y34*SUM(Fasering!$D$5:$D$11)</f>
        <v>0</v>
      </c>
      <c r="AH34" s="5">
        <f>($AK$3+(I34+R34)*12*7.57%)*SUM(Fasering!$D$5)</f>
        <v>0</v>
      </c>
      <c r="AI34" s="9">
        <f>($AK$3+(J34+S34)*12*7.57%)*SUM(Fasering!$D$5:$D$6)</f>
        <v>562.03083358821596</v>
      </c>
      <c r="AJ34" s="9">
        <f>($AK$3+(K34+T34)*12*7.57%)*SUM(Fasering!$D$5:$D$7)</f>
        <v>973.97772482575112</v>
      </c>
      <c r="AK34" s="9">
        <f>($AK$3+(L34+U34)*12*7.57%)*SUM(Fasering!$D$5:$D$8)</f>
        <v>1451.1662357593441</v>
      </c>
      <c r="AL34" s="9">
        <f>($AK$3+(M34+V34)*12*7.57%)*SUM(Fasering!$D$5:$D$9)</f>
        <v>1993.5963663889947</v>
      </c>
      <c r="AM34" s="9">
        <f>($AK$3+(N34+W34)*12*7.57%)*SUM(Fasering!$D$5:$D$10)</f>
        <v>2599.8288962618308</v>
      </c>
      <c r="AN34" s="86">
        <f>($AK$3+(O34+X34)*12*7.57%)*SUM(Fasering!$D$5:$D$11)</f>
        <v>3272.5956023452009</v>
      </c>
      <c r="AO34" s="5">
        <f>($AK$3+(I34+AA34)*12*7.57%)*SUM(Fasering!$D$5)</f>
        <v>0</v>
      </c>
      <c r="AP34" s="9">
        <f>($AK$3+(J34+AB34)*12*7.57%)*SUM(Fasering!$D$5:$D$6)</f>
        <v>562.03083358821596</v>
      </c>
      <c r="AQ34" s="9">
        <f>($AK$3+(K34+AC34)*12*7.57%)*SUM(Fasering!$D$5:$D$7)</f>
        <v>973.97772482575112</v>
      </c>
      <c r="AR34" s="9">
        <f>($AK$3+(L34+AD34)*12*7.57%)*SUM(Fasering!$D$5:$D$8)</f>
        <v>1451.1662357593441</v>
      </c>
      <c r="AS34" s="9">
        <f>($AK$3+(M34+AE34)*12*7.57%)*SUM(Fasering!$D$5:$D$9)</f>
        <v>1993.5963663889947</v>
      </c>
      <c r="AT34" s="9">
        <f>($AK$3+(N34+AF34)*12*7.57%)*SUM(Fasering!$D$5:$D$10)</f>
        <v>2599.8288962618308</v>
      </c>
      <c r="AU34" s="86">
        <f>($AK$3+(O34+AG34)*12*7.57%)*SUM(Fasering!$D$5:$D$11)</f>
        <v>3272.5956023452009</v>
      </c>
    </row>
    <row r="35" spans="1:47" x14ac:dyDescent="0.3">
      <c r="A35" s="32">
        <f t="shared" si="7"/>
        <v>25</v>
      </c>
      <c r="B35" s="129">
        <v>30792.04</v>
      </c>
      <c r="C35" s="130"/>
      <c r="D35" s="129">
        <f t="shared" si="0"/>
        <v>41443.006636000006</v>
      </c>
      <c r="E35" s="131">
        <f t="shared" si="1"/>
        <v>1027.3452992198793</v>
      </c>
      <c r="F35" s="129">
        <f t="shared" si="2"/>
        <v>3453.5838863333338</v>
      </c>
      <c r="G35" s="131">
        <f t="shared" si="8"/>
        <v>85.612108268323269</v>
      </c>
      <c r="H35" s="63">
        <f>'L4'!$H$10</f>
        <v>1707.89</v>
      </c>
      <c r="I35" s="63">
        <f>GEW!$E$12+($F35-GEW!$E$12)*SUM(Fasering!$D$5)</f>
        <v>1821.9627753333334</v>
      </c>
      <c r="J35" s="63">
        <f>GEW!$E$12+($F35-GEW!$E$12)*SUM(Fasering!$D$5:$D$6)</f>
        <v>2243.8407546006474</v>
      </c>
      <c r="K35" s="63">
        <f>GEW!$E$12+($F35-GEW!$E$12)*SUM(Fasering!$D$5:$D$7)</f>
        <v>2485.898210556179</v>
      </c>
      <c r="L35" s="63">
        <f>GEW!$E$12+($F35-GEW!$E$12)*SUM(Fasering!$D$5:$D$8)</f>
        <v>2727.9556665117111</v>
      </c>
      <c r="M35" s="63">
        <f>GEW!$E$12+($F35-GEW!$E$12)*SUM(Fasering!$D$5:$D$9)</f>
        <v>2970.0131224672432</v>
      </c>
      <c r="N35" s="63">
        <f>GEW!$E$12+($F35-GEW!$E$12)*SUM(Fasering!$D$5:$D$10)</f>
        <v>3211.5264303778022</v>
      </c>
      <c r="O35" s="76">
        <f>GEW!$E$12+($F35-GEW!$E$12)*SUM(Fasering!$D$5:$D$11)</f>
        <v>3453.5838863333338</v>
      </c>
      <c r="P35" s="129">
        <f t="shared" si="3"/>
        <v>0</v>
      </c>
      <c r="Q35" s="131">
        <f t="shared" si="4"/>
        <v>0</v>
      </c>
      <c r="R35" s="45">
        <f>$P35*SUM(Fasering!$D$5)</f>
        <v>0</v>
      </c>
      <c r="S35" s="45">
        <f>$P35*SUM(Fasering!$D$5:$D$6)</f>
        <v>0</v>
      </c>
      <c r="T35" s="45">
        <f>$P35*SUM(Fasering!$D$5:$D$7)</f>
        <v>0</v>
      </c>
      <c r="U35" s="45">
        <f>$P35*SUM(Fasering!$D$5:$D$8)</f>
        <v>0</v>
      </c>
      <c r="V35" s="45">
        <f>$P35*SUM(Fasering!$D$5:$D$9)</f>
        <v>0</v>
      </c>
      <c r="W35" s="45">
        <f>$P35*SUM(Fasering!$D$5:$D$10)</f>
        <v>0</v>
      </c>
      <c r="X35" s="75">
        <f>$P35*SUM(Fasering!$D$5:$D$11)</f>
        <v>0</v>
      </c>
      <c r="Y35" s="129">
        <f t="shared" si="5"/>
        <v>0</v>
      </c>
      <c r="Z35" s="131">
        <f t="shared" si="6"/>
        <v>0</v>
      </c>
      <c r="AA35" s="74">
        <f>$Y35*SUM(Fasering!$D$5)</f>
        <v>0</v>
      </c>
      <c r="AB35" s="45">
        <f>$Y35*SUM(Fasering!$D$5:$D$6)</f>
        <v>0</v>
      </c>
      <c r="AC35" s="45">
        <f>$Y35*SUM(Fasering!$D$5:$D$7)</f>
        <v>0</v>
      </c>
      <c r="AD35" s="45">
        <f>$Y35*SUM(Fasering!$D$5:$D$8)</f>
        <v>0</v>
      </c>
      <c r="AE35" s="45">
        <f>$Y35*SUM(Fasering!$D$5:$D$9)</f>
        <v>0</v>
      </c>
      <c r="AF35" s="45">
        <f>$Y35*SUM(Fasering!$D$5:$D$10)</f>
        <v>0</v>
      </c>
      <c r="AG35" s="75">
        <f>$Y35*SUM(Fasering!$D$5:$D$11)</f>
        <v>0</v>
      </c>
      <c r="AH35" s="5">
        <f>($AK$3+(I35+R35)*12*7.57%)*SUM(Fasering!$D$5)</f>
        <v>0</v>
      </c>
      <c r="AI35" s="9">
        <f>($AK$3+(J35+S35)*12*7.57%)*SUM(Fasering!$D$5:$D$6)</f>
        <v>562.03083358821596</v>
      </c>
      <c r="AJ35" s="9">
        <f>($AK$3+(K35+T35)*12*7.57%)*SUM(Fasering!$D$5:$D$7)</f>
        <v>973.97772482575112</v>
      </c>
      <c r="AK35" s="9">
        <f>($AK$3+(L35+U35)*12*7.57%)*SUM(Fasering!$D$5:$D$8)</f>
        <v>1451.1662357593441</v>
      </c>
      <c r="AL35" s="9">
        <f>($AK$3+(M35+V35)*12*7.57%)*SUM(Fasering!$D$5:$D$9)</f>
        <v>1993.5963663889947</v>
      </c>
      <c r="AM35" s="9">
        <f>($AK$3+(N35+W35)*12*7.57%)*SUM(Fasering!$D$5:$D$10)</f>
        <v>2599.8288962618308</v>
      </c>
      <c r="AN35" s="86">
        <f>($AK$3+(O35+X35)*12*7.57%)*SUM(Fasering!$D$5:$D$11)</f>
        <v>3272.5956023452009</v>
      </c>
      <c r="AO35" s="5">
        <f>($AK$3+(I35+AA35)*12*7.57%)*SUM(Fasering!$D$5)</f>
        <v>0</v>
      </c>
      <c r="AP35" s="9">
        <f>($AK$3+(J35+AB35)*12*7.57%)*SUM(Fasering!$D$5:$D$6)</f>
        <v>562.03083358821596</v>
      </c>
      <c r="AQ35" s="9">
        <f>($AK$3+(K35+AC35)*12*7.57%)*SUM(Fasering!$D$5:$D$7)</f>
        <v>973.97772482575112</v>
      </c>
      <c r="AR35" s="9">
        <f>($AK$3+(L35+AD35)*12*7.57%)*SUM(Fasering!$D$5:$D$8)</f>
        <v>1451.1662357593441</v>
      </c>
      <c r="AS35" s="9">
        <f>($AK$3+(M35+AE35)*12*7.57%)*SUM(Fasering!$D$5:$D$9)</f>
        <v>1993.5963663889947</v>
      </c>
      <c r="AT35" s="9">
        <f>($AK$3+(N35+AF35)*12*7.57%)*SUM(Fasering!$D$5:$D$10)</f>
        <v>2599.8288962618308</v>
      </c>
      <c r="AU35" s="86">
        <f>($AK$3+(O35+AG35)*12*7.57%)*SUM(Fasering!$D$5:$D$11)</f>
        <v>3272.5956023452009</v>
      </c>
    </row>
    <row r="36" spans="1:47" x14ac:dyDescent="0.3">
      <c r="A36" s="32">
        <f t="shared" si="7"/>
        <v>26</v>
      </c>
      <c r="B36" s="129">
        <v>30792.04</v>
      </c>
      <c r="C36" s="130"/>
      <c r="D36" s="129">
        <f t="shared" si="0"/>
        <v>41443.006636000006</v>
      </c>
      <c r="E36" s="131">
        <f t="shared" si="1"/>
        <v>1027.3452992198793</v>
      </c>
      <c r="F36" s="129">
        <f t="shared" si="2"/>
        <v>3453.5838863333338</v>
      </c>
      <c r="G36" s="131">
        <f t="shared" si="8"/>
        <v>85.612108268323269</v>
      </c>
      <c r="H36" s="63">
        <f>'L4'!$H$10</f>
        <v>1707.89</v>
      </c>
      <c r="I36" s="63">
        <f>GEW!$E$12+($F36-GEW!$E$12)*SUM(Fasering!$D$5)</f>
        <v>1821.9627753333334</v>
      </c>
      <c r="J36" s="63">
        <f>GEW!$E$12+($F36-GEW!$E$12)*SUM(Fasering!$D$5:$D$6)</f>
        <v>2243.8407546006474</v>
      </c>
      <c r="K36" s="63">
        <f>GEW!$E$12+($F36-GEW!$E$12)*SUM(Fasering!$D$5:$D$7)</f>
        <v>2485.898210556179</v>
      </c>
      <c r="L36" s="63">
        <f>GEW!$E$12+($F36-GEW!$E$12)*SUM(Fasering!$D$5:$D$8)</f>
        <v>2727.9556665117111</v>
      </c>
      <c r="M36" s="63">
        <f>GEW!$E$12+($F36-GEW!$E$12)*SUM(Fasering!$D$5:$D$9)</f>
        <v>2970.0131224672432</v>
      </c>
      <c r="N36" s="63">
        <f>GEW!$E$12+($F36-GEW!$E$12)*SUM(Fasering!$D$5:$D$10)</f>
        <v>3211.5264303778022</v>
      </c>
      <c r="O36" s="76">
        <f>GEW!$E$12+($F36-GEW!$E$12)*SUM(Fasering!$D$5:$D$11)</f>
        <v>3453.5838863333338</v>
      </c>
      <c r="P36" s="129">
        <f t="shared" si="3"/>
        <v>0</v>
      </c>
      <c r="Q36" s="131">
        <f t="shared" si="4"/>
        <v>0</v>
      </c>
      <c r="R36" s="45">
        <f>$P36*SUM(Fasering!$D$5)</f>
        <v>0</v>
      </c>
      <c r="S36" s="45">
        <f>$P36*SUM(Fasering!$D$5:$D$6)</f>
        <v>0</v>
      </c>
      <c r="T36" s="45">
        <f>$P36*SUM(Fasering!$D$5:$D$7)</f>
        <v>0</v>
      </c>
      <c r="U36" s="45">
        <f>$P36*SUM(Fasering!$D$5:$D$8)</f>
        <v>0</v>
      </c>
      <c r="V36" s="45">
        <f>$P36*SUM(Fasering!$D$5:$D$9)</f>
        <v>0</v>
      </c>
      <c r="W36" s="45">
        <f>$P36*SUM(Fasering!$D$5:$D$10)</f>
        <v>0</v>
      </c>
      <c r="X36" s="75">
        <f>$P36*SUM(Fasering!$D$5:$D$11)</f>
        <v>0</v>
      </c>
      <c r="Y36" s="129">
        <f t="shared" si="5"/>
        <v>0</v>
      </c>
      <c r="Z36" s="131">
        <f t="shared" si="6"/>
        <v>0</v>
      </c>
      <c r="AA36" s="74">
        <f>$Y36*SUM(Fasering!$D$5)</f>
        <v>0</v>
      </c>
      <c r="AB36" s="45">
        <f>$Y36*SUM(Fasering!$D$5:$D$6)</f>
        <v>0</v>
      </c>
      <c r="AC36" s="45">
        <f>$Y36*SUM(Fasering!$D$5:$D$7)</f>
        <v>0</v>
      </c>
      <c r="AD36" s="45">
        <f>$Y36*SUM(Fasering!$D$5:$D$8)</f>
        <v>0</v>
      </c>
      <c r="AE36" s="45">
        <f>$Y36*SUM(Fasering!$D$5:$D$9)</f>
        <v>0</v>
      </c>
      <c r="AF36" s="45">
        <f>$Y36*SUM(Fasering!$D$5:$D$10)</f>
        <v>0</v>
      </c>
      <c r="AG36" s="75">
        <f>$Y36*SUM(Fasering!$D$5:$D$11)</f>
        <v>0</v>
      </c>
      <c r="AH36" s="5">
        <f>($AK$3+(I36+R36)*12*7.57%)*SUM(Fasering!$D$5)</f>
        <v>0</v>
      </c>
      <c r="AI36" s="9">
        <f>($AK$3+(J36+S36)*12*7.57%)*SUM(Fasering!$D$5:$D$6)</f>
        <v>562.03083358821596</v>
      </c>
      <c r="AJ36" s="9">
        <f>($AK$3+(K36+T36)*12*7.57%)*SUM(Fasering!$D$5:$D$7)</f>
        <v>973.97772482575112</v>
      </c>
      <c r="AK36" s="9">
        <f>($AK$3+(L36+U36)*12*7.57%)*SUM(Fasering!$D$5:$D$8)</f>
        <v>1451.1662357593441</v>
      </c>
      <c r="AL36" s="9">
        <f>($AK$3+(M36+V36)*12*7.57%)*SUM(Fasering!$D$5:$D$9)</f>
        <v>1993.5963663889947</v>
      </c>
      <c r="AM36" s="9">
        <f>($AK$3+(N36+W36)*12*7.57%)*SUM(Fasering!$D$5:$D$10)</f>
        <v>2599.8288962618308</v>
      </c>
      <c r="AN36" s="86">
        <f>($AK$3+(O36+X36)*12*7.57%)*SUM(Fasering!$D$5:$D$11)</f>
        <v>3272.5956023452009</v>
      </c>
      <c r="AO36" s="5">
        <f>($AK$3+(I36+AA36)*12*7.57%)*SUM(Fasering!$D$5)</f>
        <v>0</v>
      </c>
      <c r="AP36" s="9">
        <f>($AK$3+(J36+AB36)*12*7.57%)*SUM(Fasering!$D$5:$D$6)</f>
        <v>562.03083358821596</v>
      </c>
      <c r="AQ36" s="9">
        <f>($AK$3+(K36+AC36)*12*7.57%)*SUM(Fasering!$D$5:$D$7)</f>
        <v>973.97772482575112</v>
      </c>
      <c r="AR36" s="9">
        <f>($AK$3+(L36+AD36)*12*7.57%)*SUM(Fasering!$D$5:$D$8)</f>
        <v>1451.1662357593441</v>
      </c>
      <c r="AS36" s="9">
        <f>($AK$3+(M36+AE36)*12*7.57%)*SUM(Fasering!$D$5:$D$9)</f>
        <v>1993.5963663889947</v>
      </c>
      <c r="AT36" s="9">
        <f>($AK$3+(N36+AF36)*12*7.57%)*SUM(Fasering!$D$5:$D$10)</f>
        <v>2599.8288962618308</v>
      </c>
      <c r="AU36" s="86">
        <f>($AK$3+(O36+AG36)*12*7.57%)*SUM(Fasering!$D$5:$D$11)</f>
        <v>3272.5956023452009</v>
      </c>
    </row>
    <row r="37" spans="1:47" x14ac:dyDescent="0.3">
      <c r="A37" s="32">
        <f t="shared" si="7"/>
        <v>27</v>
      </c>
      <c r="B37" s="129">
        <v>30792.04</v>
      </c>
      <c r="C37" s="130"/>
      <c r="D37" s="129">
        <f t="shared" si="0"/>
        <v>41443.006636000006</v>
      </c>
      <c r="E37" s="131">
        <f t="shared" si="1"/>
        <v>1027.3452992198793</v>
      </c>
      <c r="F37" s="129">
        <f t="shared" si="2"/>
        <v>3453.5838863333338</v>
      </c>
      <c r="G37" s="131">
        <f t="shared" si="8"/>
        <v>85.612108268323269</v>
      </c>
      <c r="H37" s="63">
        <f>'L4'!$H$10</f>
        <v>1707.89</v>
      </c>
      <c r="I37" s="63">
        <f>GEW!$E$12+($F37-GEW!$E$12)*SUM(Fasering!$D$5)</f>
        <v>1821.9627753333334</v>
      </c>
      <c r="J37" s="63">
        <f>GEW!$E$12+($F37-GEW!$E$12)*SUM(Fasering!$D$5:$D$6)</f>
        <v>2243.8407546006474</v>
      </c>
      <c r="K37" s="63">
        <f>GEW!$E$12+($F37-GEW!$E$12)*SUM(Fasering!$D$5:$D$7)</f>
        <v>2485.898210556179</v>
      </c>
      <c r="L37" s="63">
        <f>GEW!$E$12+($F37-GEW!$E$12)*SUM(Fasering!$D$5:$D$8)</f>
        <v>2727.9556665117111</v>
      </c>
      <c r="M37" s="63">
        <f>GEW!$E$12+($F37-GEW!$E$12)*SUM(Fasering!$D$5:$D$9)</f>
        <v>2970.0131224672432</v>
      </c>
      <c r="N37" s="63">
        <f>GEW!$E$12+($F37-GEW!$E$12)*SUM(Fasering!$D$5:$D$10)</f>
        <v>3211.5264303778022</v>
      </c>
      <c r="O37" s="76">
        <f>GEW!$E$12+($F37-GEW!$E$12)*SUM(Fasering!$D$5:$D$11)</f>
        <v>3453.5838863333338</v>
      </c>
      <c r="P37" s="129">
        <f t="shared" si="3"/>
        <v>0</v>
      </c>
      <c r="Q37" s="131">
        <f t="shared" si="4"/>
        <v>0</v>
      </c>
      <c r="R37" s="45">
        <f>$P37*SUM(Fasering!$D$5)</f>
        <v>0</v>
      </c>
      <c r="S37" s="45">
        <f>$P37*SUM(Fasering!$D$5:$D$6)</f>
        <v>0</v>
      </c>
      <c r="T37" s="45">
        <f>$P37*SUM(Fasering!$D$5:$D$7)</f>
        <v>0</v>
      </c>
      <c r="U37" s="45">
        <f>$P37*SUM(Fasering!$D$5:$D$8)</f>
        <v>0</v>
      </c>
      <c r="V37" s="45">
        <f>$P37*SUM(Fasering!$D$5:$D$9)</f>
        <v>0</v>
      </c>
      <c r="W37" s="45">
        <f>$P37*SUM(Fasering!$D$5:$D$10)</f>
        <v>0</v>
      </c>
      <c r="X37" s="75">
        <f>$P37*SUM(Fasering!$D$5:$D$11)</f>
        <v>0</v>
      </c>
      <c r="Y37" s="129">
        <f t="shared" si="5"/>
        <v>0</v>
      </c>
      <c r="Z37" s="131">
        <f t="shared" si="6"/>
        <v>0</v>
      </c>
      <c r="AA37" s="74">
        <f>$Y37*SUM(Fasering!$D$5)</f>
        <v>0</v>
      </c>
      <c r="AB37" s="45">
        <f>$Y37*SUM(Fasering!$D$5:$D$6)</f>
        <v>0</v>
      </c>
      <c r="AC37" s="45">
        <f>$Y37*SUM(Fasering!$D$5:$D$7)</f>
        <v>0</v>
      </c>
      <c r="AD37" s="45">
        <f>$Y37*SUM(Fasering!$D$5:$D$8)</f>
        <v>0</v>
      </c>
      <c r="AE37" s="45">
        <f>$Y37*SUM(Fasering!$D$5:$D$9)</f>
        <v>0</v>
      </c>
      <c r="AF37" s="45">
        <f>$Y37*SUM(Fasering!$D$5:$D$10)</f>
        <v>0</v>
      </c>
      <c r="AG37" s="75">
        <f>$Y37*SUM(Fasering!$D$5:$D$11)</f>
        <v>0</v>
      </c>
      <c r="AH37" s="5">
        <f>($AK$3+(I37+R37)*12*7.57%)*SUM(Fasering!$D$5)</f>
        <v>0</v>
      </c>
      <c r="AI37" s="9">
        <f>($AK$3+(J37+S37)*12*7.57%)*SUM(Fasering!$D$5:$D$6)</f>
        <v>562.03083358821596</v>
      </c>
      <c r="AJ37" s="9">
        <f>($AK$3+(K37+T37)*12*7.57%)*SUM(Fasering!$D$5:$D$7)</f>
        <v>973.97772482575112</v>
      </c>
      <c r="AK37" s="9">
        <f>($AK$3+(L37+U37)*12*7.57%)*SUM(Fasering!$D$5:$D$8)</f>
        <v>1451.1662357593441</v>
      </c>
      <c r="AL37" s="9">
        <f>($AK$3+(M37+V37)*12*7.57%)*SUM(Fasering!$D$5:$D$9)</f>
        <v>1993.5963663889947</v>
      </c>
      <c r="AM37" s="9">
        <f>($AK$3+(N37+W37)*12*7.57%)*SUM(Fasering!$D$5:$D$10)</f>
        <v>2599.8288962618308</v>
      </c>
      <c r="AN37" s="86">
        <f>($AK$3+(O37+X37)*12*7.57%)*SUM(Fasering!$D$5:$D$11)</f>
        <v>3272.5956023452009</v>
      </c>
      <c r="AO37" s="5">
        <f>($AK$3+(I37+AA37)*12*7.57%)*SUM(Fasering!$D$5)</f>
        <v>0</v>
      </c>
      <c r="AP37" s="9">
        <f>($AK$3+(J37+AB37)*12*7.57%)*SUM(Fasering!$D$5:$D$6)</f>
        <v>562.03083358821596</v>
      </c>
      <c r="AQ37" s="9">
        <f>($AK$3+(K37+AC37)*12*7.57%)*SUM(Fasering!$D$5:$D$7)</f>
        <v>973.97772482575112</v>
      </c>
      <c r="AR37" s="9">
        <f>($AK$3+(L37+AD37)*12*7.57%)*SUM(Fasering!$D$5:$D$8)</f>
        <v>1451.1662357593441</v>
      </c>
      <c r="AS37" s="9">
        <f>($AK$3+(M37+AE37)*12*7.57%)*SUM(Fasering!$D$5:$D$9)</f>
        <v>1993.5963663889947</v>
      </c>
      <c r="AT37" s="9">
        <f>($AK$3+(N37+AF37)*12*7.57%)*SUM(Fasering!$D$5:$D$10)</f>
        <v>2599.8288962618308</v>
      </c>
      <c r="AU37" s="86">
        <f>($AK$3+(O37+AG37)*12*7.57%)*SUM(Fasering!$D$5:$D$11)</f>
        <v>3272.5956023452009</v>
      </c>
    </row>
    <row r="38" spans="1:47" x14ac:dyDescent="0.3">
      <c r="A38" s="35"/>
      <c r="B38" s="132"/>
      <c r="C38" s="133"/>
      <c r="D38" s="132"/>
      <c r="E38" s="133"/>
      <c r="F38" s="132"/>
      <c r="G38" s="133"/>
      <c r="H38" s="46"/>
      <c r="I38" s="46"/>
      <c r="J38" s="46"/>
      <c r="K38" s="46"/>
      <c r="L38" s="46"/>
      <c r="M38" s="46"/>
      <c r="N38" s="46"/>
      <c r="O38" s="73"/>
      <c r="P38" s="132"/>
      <c r="Q38" s="133"/>
      <c r="R38" s="46"/>
      <c r="S38" s="46"/>
      <c r="T38" s="46"/>
      <c r="U38" s="46"/>
      <c r="V38" s="46"/>
      <c r="W38" s="46"/>
      <c r="X38" s="73"/>
      <c r="Y38" s="132"/>
      <c r="Z38" s="133"/>
      <c r="AA38" s="46"/>
      <c r="AB38" s="46"/>
      <c r="AC38" s="46"/>
      <c r="AD38" s="46"/>
      <c r="AE38" s="46"/>
      <c r="AF38" s="46"/>
      <c r="AG38" s="73"/>
      <c r="AH38" s="87"/>
      <c r="AI38" s="88"/>
      <c r="AJ38" s="88"/>
      <c r="AK38" s="88"/>
      <c r="AL38" s="88"/>
      <c r="AM38" s="88"/>
      <c r="AN38" s="89"/>
      <c r="AO38" s="87"/>
      <c r="AP38" s="88"/>
      <c r="AQ38" s="88"/>
      <c r="AR38" s="88"/>
      <c r="AS38" s="88"/>
      <c r="AT38" s="88"/>
      <c r="AU38" s="89"/>
    </row>
  </sheetData>
  <mergeCells count="166">
    <mergeCell ref="AH6:AN6"/>
    <mergeCell ref="AO6:AU6"/>
    <mergeCell ref="B8:C8"/>
    <mergeCell ref="D8:E8"/>
    <mergeCell ref="F8:G8"/>
    <mergeCell ref="P8:Q8"/>
    <mergeCell ref="Y8:Z8"/>
    <mergeCell ref="B9:C9"/>
    <mergeCell ref="D9:E9"/>
    <mergeCell ref="AA6:AG6"/>
    <mergeCell ref="B7:C7"/>
    <mergeCell ref="D7:E7"/>
    <mergeCell ref="F7:G7"/>
    <mergeCell ref="P7:Q7"/>
    <mergeCell ref="Y7:Z7"/>
    <mergeCell ref="B6:E6"/>
    <mergeCell ref="F6:G6"/>
    <mergeCell ref="P6:Q6"/>
    <mergeCell ref="R6:X6"/>
    <mergeCell ref="Y6:Z6"/>
    <mergeCell ref="H6:O6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8:C38"/>
    <mergeCell ref="D38:E38"/>
    <mergeCell ref="F38:G38"/>
    <mergeCell ref="P38:Q38"/>
    <mergeCell ref="Y38:Z38"/>
    <mergeCell ref="B36:C36"/>
    <mergeCell ref="D36:E36"/>
    <mergeCell ref="F36:G36"/>
    <mergeCell ref="P36:Q36"/>
    <mergeCell ref="Y36:Z36"/>
    <mergeCell ref="B37:C37"/>
    <mergeCell ref="D37:E37"/>
    <mergeCell ref="F37:G37"/>
    <mergeCell ref="P37:Q37"/>
    <mergeCell ref="Y37:Z3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4" manualBreakCount="4">
    <brk id="15" max="1048575" man="1"/>
    <brk id="24" max="1048575" man="1"/>
    <brk id="33" max="1048575" man="1"/>
    <brk id="47" max="1048575" man="1"/>
  </colBreaks>
  <ignoredErrors>
    <ignoredError sqref="J8:AU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zoomScale="80" zoomScaleNormal="80" workbookViewId="0"/>
  </sheetViews>
  <sheetFormatPr defaultRowHeight="15" x14ac:dyDescent="0.3"/>
  <cols>
    <col min="1" max="1" width="3.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375" style="23" customWidth="1"/>
    <col min="16" max="17" width="7.75" style="23" customWidth="1"/>
    <col min="18" max="24" width="11.375" style="23" customWidth="1"/>
    <col min="25" max="26" width="7.75" style="23" customWidth="1"/>
    <col min="27" max="33" width="11.375" style="23" customWidth="1"/>
    <col min="34" max="43" width="11.25" customWidth="1"/>
    <col min="44" max="45" width="11.25" style="23" customWidth="1"/>
    <col min="46" max="47" width="11.25" customWidth="1"/>
  </cols>
  <sheetData>
    <row r="1" spans="1:47" s="23" customFormat="1" ht="16.5" x14ac:dyDescent="0.3">
      <c r="A1" s="21" t="s">
        <v>56</v>
      </c>
      <c r="B1" s="21" t="s">
        <v>19</v>
      </c>
      <c r="C1" s="21" t="s">
        <v>57</v>
      </c>
      <c r="D1" s="21"/>
      <c r="F1" s="21"/>
      <c r="G1" s="21"/>
      <c r="L1" s="104">
        <f>D8</f>
        <v>43374</v>
      </c>
      <c r="O1" s="24" t="s">
        <v>58</v>
      </c>
    </row>
    <row r="2" spans="1:47" s="23" customFormat="1" ht="17.25" x14ac:dyDescent="0.35">
      <c r="A2" s="21"/>
      <c r="B2" s="27"/>
      <c r="C2"/>
      <c r="D2"/>
      <c r="E2"/>
      <c r="F2"/>
      <c r="G2"/>
      <c r="H2"/>
      <c r="I2"/>
      <c r="J2"/>
      <c r="K2"/>
      <c r="L2"/>
      <c r="M2"/>
      <c r="N2"/>
      <c r="O2"/>
      <c r="P2" s="58"/>
      <c r="Q2" s="58"/>
      <c r="AH2" s="80" t="str">
        <f>'L4'!$AH$2</f>
        <v>Berekening eindejaarspremie 2018:</v>
      </c>
      <c r="AI2"/>
      <c r="AJ2"/>
      <c r="AK2"/>
      <c r="AL2"/>
    </row>
    <row r="3" spans="1:47" s="23" customFormat="1" ht="17.25" x14ac:dyDescent="0.35">
      <c r="A3" s="21"/>
      <c r="B3" s="27"/>
      <c r="C3"/>
      <c r="D3"/>
      <c r="E3"/>
      <c r="F3"/>
      <c r="G3"/>
      <c r="H3"/>
      <c r="I3"/>
      <c r="J3"/>
      <c r="K3"/>
      <c r="L3"/>
      <c r="M3"/>
      <c r="N3" s="23" t="s">
        <v>21</v>
      </c>
      <c r="O3" s="71">
        <f>'L4'!O3</f>
        <v>1.3459000000000001</v>
      </c>
      <c r="P3" s="58"/>
      <c r="Q3" s="58"/>
      <c r="AH3" s="81" t="s">
        <v>94</v>
      </c>
      <c r="AI3"/>
      <c r="AK3" s="82">
        <f>'L4'!$AK$3</f>
        <v>135.36000000000001</v>
      </c>
      <c r="AL3"/>
    </row>
    <row r="4" spans="1:47" s="23" customFormat="1" ht="16.5" x14ac:dyDescent="0.3">
      <c r="A4" s="21"/>
      <c r="B4"/>
      <c r="C4"/>
      <c r="D4"/>
      <c r="E4"/>
      <c r="F4"/>
      <c r="G4"/>
      <c r="H4"/>
      <c r="I4"/>
      <c r="J4"/>
      <c r="K4"/>
      <c r="L4"/>
      <c r="M4"/>
      <c r="V4" s="25"/>
      <c r="AH4" s="81" t="s">
        <v>49</v>
      </c>
      <c r="AI4"/>
    </row>
    <row r="6" spans="1:47" x14ac:dyDescent="0.3">
      <c r="A6" s="28"/>
      <c r="B6" s="138" t="s">
        <v>22</v>
      </c>
      <c r="C6" s="153"/>
      <c r="D6" s="153"/>
      <c r="E6" s="139"/>
      <c r="F6" s="138" t="s">
        <v>23</v>
      </c>
      <c r="G6" s="139"/>
      <c r="H6" s="150" t="s">
        <v>38</v>
      </c>
      <c r="I6" s="151"/>
      <c r="J6" s="151"/>
      <c r="K6" s="151"/>
      <c r="L6" s="151"/>
      <c r="M6" s="151"/>
      <c r="N6" s="151"/>
      <c r="O6" s="152"/>
      <c r="P6" s="138" t="s">
        <v>24</v>
      </c>
      <c r="Q6" s="141"/>
      <c r="R6" s="150" t="s">
        <v>39</v>
      </c>
      <c r="S6" s="151"/>
      <c r="T6" s="151"/>
      <c r="U6" s="151"/>
      <c r="V6" s="151"/>
      <c r="W6" s="151"/>
      <c r="X6" s="152"/>
      <c r="Y6" s="138" t="s">
        <v>25</v>
      </c>
      <c r="Z6" s="139"/>
      <c r="AA6" s="150" t="s">
        <v>40</v>
      </c>
      <c r="AB6" s="151"/>
      <c r="AC6" s="151"/>
      <c r="AD6" s="151"/>
      <c r="AE6" s="151"/>
      <c r="AF6" s="151"/>
      <c r="AG6" s="152"/>
      <c r="AH6" s="150" t="s">
        <v>101</v>
      </c>
      <c r="AI6" s="151"/>
      <c r="AJ6" s="151"/>
      <c r="AK6" s="151"/>
      <c r="AL6" s="151"/>
      <c r="AM6" s="151"/>
      <c r="AN6" s="152"/>
      <c r="AO6" s="150" t="s">
        <v>102</v>
      </c>
      <c r="AP6" s="151"/>
      <c r="AQ6" s="151"/>
      <c r="AR6" s="151"/>
      <c r="AS6" s="151"/>
      <c r="AT6" s="151"/>
      <c r="AU6" s="152"/>
    </row>
    <row r="7" spans="1:47" x14ac:dyDescent="0.3">
      <c r="A7" s="32"/>
      <c r="B7" s="154">
        <v>1</v>
      </c>
      <c r="C7" s="155"/>
      <c r="D7" s="154"/>
      <c r="E7" s="155"/>
      <c r="F7" s="154"/>
      <c r="G7" s="155"/>
      <c r="H7" s="43" t="s">
        <v>107</v>
      </c>
      <c r="I7" s="43" t="s">
        <v>108</v>
      </c>
      <c r="J7" s="43" t="s">
        <v>32</v>
      </c>
      <c r="K7" s="43" t="s">
        <v>33</v>
      </c>
      <c r="L7" s="43" t="s">
        <v>34</v>
      </c>
      <c r="M7" s="43" t="s">
        <v>35</v>
      </c>
      <c r="N7" s="43" t="s">
        <v>36</v>
      </c>
      <c r="O7" s="108" t="s">
        <v>37</v>
      </c>
      <c r="P7" s="154"/>
      <c r="Q7" s="155"/>
      <c r="R7" s="43" t="s">
        <v>109</v>
      </c>
      <c r="S7" s="43" t="s">
        <v>32</v>
      </c>
      <c r="T7" s="43" t="s">
        <v>33</v>
      </c>
      <c r="U7" s="43" t="s">
        <v>34</v>
      </c>
      <c r="V7" s="43" t="s">
        <v>35</v>
      </c>
      <c r="W7" s="43" t="s">
        <v>36</v>
      </c>
      <c r="X7" s="108" t="s">
        <v>37</v>
      </c>
      <c r="Y7" s="156" t="s">
        <v>27</v>
      </c>
      <c r="Z7" s="155"/>
      <c r="AA7" s="43" t="s">
        <v>109</v>
      </c>
      <c r="AB7" s="43" t="s">
        <v>32</v>
      </c>
      <c r="AC7" s="43" t="s">
        <v>33</v>
      </c>
      <c r="AD7" s="43" t="s">
        <v>34</v>
      </c>
      <c r="AE7" s="43" t="s">
        <v>35</v>
      </c>
      <c r="AF7" s="43" t="s">
        <v>36</v>
      </c>
      <c r="AG7" s="108" t="s">
        <v>37</v>
      </c>
      <c r="AH7" s="43" t="s">
        <v>109</v>
      </c>
      <c r="AI7" s="43" t="s">
        <v>32</v>
      </c>
      <c r="AJ7" s="43" t="s">
        <v>33</v>
      </c>
      <c r="AK7" s="43" t="s">
        <v>34</v>
      </c>
      <c r="AL7" s="43" t="s">
        <v>35</v>
      </c>
      <c r="AM7" s="43" t="s">
        <v>36</v>
      </c>
      <c r="AN7" s="108" t="s">
        <v>37</v>
      </c>
      <c r="AO7" s="43" t="s">
        <v>109</v>
      </c>
      <c r="AP7" s="43" t="s">
        <v>32</v>
      </c>
      <c r="AQ7" s="43" t="s">
        <v>33</v>
      </c>
      <c r="AR7" s="43" t="s">
        <v>34</v>
      </c>
      <c r="AS7" s="43" t="s">
        <v>35</v>
      </c>
      <c r="AT7" s="43" t="s">
        <v>36</v>
      </c>
      <c r="AU7" s="108" t="s">
        <v>37</v>
      </c>
    </row>
    <row r="8" spans="1:47" x14ac:dyDescent="0.3">
      <c r="A8" s="32"/>
      <c r="B8" s="142" t="s">
        <v>30</v>
      </c>
      <c r="C8" s="143"/>
      <c r="D8" s="148">
        <f>'L4'!$D$8</f>
        <v>43374</v>
      </c>
      <c r="E8" s="147"/>
      <c r="F8" s="148">
        <f>D8</f>
        <v>43374</v>
      </c>
      <c r="G8" s="149"/>
      <c r="H8" s="47"/>
      <c r="I8" s="47" t="s">
        <v>103</v>
      </c>
      <c r="J8" s="47" t="s">
        <v>104</v>
      </c>
      <c r="K8" s="47" t="s">
        <v>105</v>
      </c>
      <c r="L8" s="47" t="s">
        <v>105</v>
      </c>
      <c r="M8" s="47" t="s">
        <v>105</v>
      </c>
      <c r="N8" s="47" t="s">
        <v>106</v>
      </c>
      <c r="O8" s="53" t="s">
        <v>105</v>
      </c>
      <c r="P8" s="146"/>
      <c r="Q8" s="147"/>
      <c r="R8" s="47" t="s">
        <v>103</v>
      </c>
      <c r="S8" s="47" t="s">
        <v>104</v>
      </c>
      <c r="T8" s="47" t="s">
        <v>105</v>
      </c>
      <c r="U8" s="47" t="s">
        <v>105</v>
      </c>
      <c r="V8" s="47" t="s">
        <v>105</v>
      </c>
      <c r="W8" s="47" t="s">
        <v>106</v>
      </c>
      <c r="X8" s="53" t="s">
        <v>105</v>
      </c>
      <c r="Y8" s="146"/>
      <c r="Z8" s="147"/>
      <c r="AA8" s="47" t="s">
        <v>103</v>
      </c>
      <c r="AB8" s="47" t="s">
        <v>104</v>
      </c>
      <c r="AC8" s="47" t="s">
        <v>105</v>
      </c>
      <c r="AD8" s="47" t="s">
        <v>105</v>
      </c>
      <c r="AE8" s="47" t="s">
        <v>105</v>
      </c>
      <c r="AF8" s="47" t="s">
        <v>106</v>
      </c>
      <c r="AG8" s="53" t="s">
        <v>105</v>
      </c>
      <c r="AH8" s="47" t="s">
        <v>103</v>
      </c>
      <c r="AI8" s="47" t="s">
        <v>104</v>
      </c>
      <c r="AJ8" s="47" t="s">
        <v>105</v>
      </c>
      <c r="AK8" s="47" t="s">
        <v>105</v>
      </c>
      <c r="AL8" s="47" t="s">
        <v>105</v>
      </c>
      <c r="AM8" s="47" t="s">
        <v>106</v>
      </c>
      <c r="AN8" s="53" t="s">
        <v>105</v>
      </c>
      <c r="AO8" s="47" t="s">
        <v>103</v>
      </c>
      <c r="AP8" s="47" t="s">
        <v>104</v>
      </c>
      <c r="AQ8" s="47" t="s">
        <v>105</v>
      </c>
      <c r="AR8" s="47" t="s">
        <v>105</v>
      </c>
      <c r="AS8" s="47" t="s">
        <v>105</v>
      </c>
      <c r="AT8" s="47" t="s">
        <v>106</v>
      </c>
      <c r="AU8" s="53" t="s">
        <v>105</v>
      </c>
    </row>
    <row r="9" spans="1:47" x14ac:dyDescent="0.3">
      <c r="A9" s="32"/>
      <c r="B9" s="138"/>
      <c r="C9" s="139"/>
      <c r="D9" s="140"/>
      <c r="E9" s="141"/>
      <c r="F9" s="61"/>
      <c r="G9" s="62"/>
      <c r="H9" s="65"/>
      <c r="I9" s="65"/>
      <c r="J9" s="65"/>
      <c r="K9" s="65"/>
      <c r="L9" s="65"/>
      <c r="M9" s="65"/>
      <c r="N9" s="65"/>
      <c r="O9" s="62"/>
      <c r="P9" s="61"/>
      <c r="Q9" s="62"/>
      <c r="R9" s="44"/>
      <c r="S9" s="44"/>
      <c r="T9" s="44"/>
      <c r="U9" s="44"/>
      <c r="V9" s="44"/>
      <c r="W9" s="44"/>
      <c r="X9" s="78"/>
      <c r="Y9" s="61"/>
      <c r="Z9" s="62"/>
      <c r="AA9" s="77"/>
      <c r="AB9" s="44"/>
      <c r="AC9" s="44"/>
      <c r="AD9" s="44"/>
      <c r="AE9" s="44"/>
      <c r="AF9" s="44"/>
      <c r="AG9" s="78"/>
      <c r="AH9" s="83"/>
      <c r="AI9" s="84"/>
      <c r="AJ9" s="84"/>
      <c r="AK9" s="84"/>
      <c r="AL9" s="84"/>
      <c r="AM9" s="84"/>
      <c r="AN9" s="85"/>
      <c r="AO9" s="83"/>
      <c r="AP9" s="84"/>
      <c r="AQ9" s="84"/>
      <c r="AR9" s="84"/>
      <c r="AS9" s="84"/>
      <c r="AT9" s="84"/>
      <c r="AU9" s="85"/>
    </row>
    <row r="10" spans="1:47" x14ac:dyDescent="0.3">
      <c r="A10" s="32">
        <v>0</v>
      </c>
      <c r="B10" s="129">
        <v>19981.72</v>
      </c>
      <c r="C10" s="130"/>
      <c r="D10" s="129">
        <f t="shared" ref="D10:D37" si="0">B10*$O$3</f>
        <v>26893.396948000005</v>
      </c>
      <c r="E10" s="131">
        <f t="shared" ref="E10:E37" si="1">D10/40.3399</f>
        <v>666.66989625656004</v>
      </c>
      <c r="F10" s="134">
        <f t="shared" ref="F10:F37" si="2">B10/12*$O$3</f>
        <v>2241.1164123333338</v>
      </c>
      <c r="G10" s="135"/>
      <c r="H10" s="63">
        <f>'L4'!$H$10</f>
        <v>1707.89</v>
      </c>
      <c r="I10" s="63">
        <f>GEW!$E$12+($F10-GEW!$E$12)*SUM(Fasering!$D$5)</f>
        <v>1821.9627753333334</v>
      </c>
      <c r="J10" s="63">
        <f>GEW!$E$12+($F10-GEW!$E$12)*SUM(Fasering!$D$5:$D$6)</f>
        <v>1930.340687452727</v>
      </c>
      <c r="K10" s="63">
        <f>GEW!$E$12+($F10-GEW!$E$12)*SUM(Fasering!$D$5:$D$7)</f>
        <v>1992.5237900999741</v>
      </c>
      <c r="L10" s="63">
        <f>GEW!$E$12+($F10-GEW!$E$12)*SUM(Fasering!$D$5:$D$8)</f>
        <v>2054.7068927472214</v>
      </c>
      <c r="M10" s="63">
        <f>GEW!$E$12+($F10-GEW!$E$12)*SUM(Fasering!$D$5:$D$9)</f>
        <v>2116.8899953944688</v>
      </c>
      <c r="N10" s="63">
        <f>GEW!$E$12+($F10-GEW!$E$12)*SUM(Fasering!$D$5:$D$10)</f>
        <v>2178.9333096860864</v>
      </c>
      <c r="O10" s="76">
        <f>GEW!$E$12+($F10-GEW!$E$12)*SUM(Fasering!$D$5:$D$11)</f>
        <v>2241.1164123333338</v>
      </c>
      <c r="P10" s="134">
        <f t="shared" ref="P10:P37" si="3">((B10&lt;19968.2)*913.03+(B10&gt;19968.2)*(B10&lt;20424.71)*(20424.71-B10+456.51)+(B10&gt;20424.71)*(B10&lt;22659.62)*456.51+(B10&gt;22659.62)*(B10&lt;23116.13)*(23116.13-B10))/12*$O$3</f>
        <v>100.8864208333331</v>
      </c>
      <c r="Q10" s="135">
        <f t="shared" ref="Q10:Q37" si="4">P10/40.3399</f>
        <v>2.5009090462131316</v>
      </c>
      <c r="R10" s="45">
        <f>$P10*SUM(Fasering!$D$5)</f>
        <v>0</v>
      </c>
      <c r="S10" s="45">
        <f>$P10*SUM(Fasering!$D$5:$D$6)</f>
        <v>26.08556549663227</v>
      </c>
      <c r="T10" s="45">
        <f>$P10*SUM(Fasering!$D$5:$D$7)</f>
        <v>41.052465717976474</v>
      </c>
      <c r="U10" s="45">
        <f>$P10*SUM(Fasering!$D$5:$D$8)</f>
        <v>56.019365939320672</v>
      </c>
      <c r="V10" s="45">
        <f>$P10*SUM(Fasering!$D$5:$D$9)</f>
        <v>70.986266160664869</v>
      </c>
      <c r="W10" s="45">
        <f>$P10*SUM(Fasering!$D$5:$D$10)</f>
        <v>85.919520611988915</v>
      </c>
      <c r="X10" s="75">
        <f>$P10*SUM(Fasering!$D$5:$D$11)</f>
        <v>100.8864208333331</v>
      </c>
      <c r="Y10" s="134">
        <f t="shared" ref="Y10:Y37" si="5">((B10&lt;19968.2)*456.51+(B10&gt;19968.2)*(B10&lt;20196.46)*(20196.46-B10+228.26)+(B10&gt;20196.46)*(B10&lt;22659.62)*228.26+(B10&gt;22659.62)*(B10&lt;22887.88)*(22887.88-B10))/12*$O$3</f>
        <v>49.686141666666437</v>
      </c>
      <c r="Z10" s="135">
        <f t="shared" ref="Z10:Z37" si="6">Y10/40.3399</f>
        <v>1.2316872790132458</v>
      </c>
      <c r="AA10" s="74">
        <f>$Y10*SUM(Fasering!$D$5)</f>
        <v>0</v>
      </c>
      <c r="AB10" s="45">
        <f>$Y10*SUM(Fasering!$D$5:$D$6)</f>
        <v>12.847032256818308</v>
      </c>
      <c r="AC10" s="45">
        <f>$Y10*SUM(Fasering!$D$5:$D$7)</f>
        <v>20.218168219081193</v>
      </c>
      <c r="AD10" s="45">
        <f>$Y10*SUM(Fasering!$D$5:$D$8)</f>
        <v>27.58930418134408</v>
      </c>
      <c r="AE10" s="45">
        <f>$Y10*SUM(Fasering!$D$5:$D$9)</f>
        <v>34.960440143606967</v>
      </c>
      <c r="AF10" s="45">
        <f>$Y10*SUM(Fasering!$D$5:$D$10)</f>
        <v>42.315005704403553</v>
      </c>
      <c r="AG10" s="75">
        <f>$Y10*SUM(Fasering!$D$5:$D$11)</f>
        <v>49.686141666666437</v>
      </c>
      <c r="AH10" s="5">
        <f>($AK$3+(I10+R10)*12*7.57%)*SUM(Fasering!$D$5)</f>
        <v>0</v>
      </c>
      <c r="AI10" s="9">
        <f>($AK$3+(J10+S10)*12*7.57%)*SUM(Fasering!$D$5:$D$6)</f>
        <v>494.52312861778893</v>
      </c>
      <c r="AJ10" s="9">
        <f>($AK$3+(K10+T10)*12*7.57%)*SUM(Fasering!$D$5:$D$7)</f>
        <v>806.77962946317609</v>
      </c>
      <c r="AK10" s="9">
        <f>($AK$3+(L10+U10)*12*7.57%)*SUM(Fasering!$D$5:$D$8)</f>
        <v>1139.8303302923355</v>
      </c>
      <c r="AL10" s="9">
        <f>($AK$3+(M10+V10)*12*7.57%)*SUM(Fasering!$D$5:$D$9)</f>
        <v>1493.6752311052669</v>
      </c>
      <c r="AM10" s="9">
        <f>($AK$3+(N10+W10)*12*7.57%)*SUM(Fasering!$D$5:$D$10)</f>
        <v>1867.4488184774407</v>
      </c>
      <c r="AN10" s="86">
        <f>($AK$3+(O10+X10)*12*7.57%)*SUM(Fasering!$D$5:$D$11)</f>
        <v>2262.8353736486001</v>
      </c>
      <c r="AO10" s="5">
        <f>($AK$3+(I10+AA10)*12*7.57%)*SUM(Fasering!$D$5)</f>
        <v>0</v>
      </c>
      <c r="AP10" s="9">
        <f>($AK$3+(J10+AB10)*12*7.57%)*SUM(Fasering!$D$5:$D$6)</f>
        <v>491.4136717495378</v>
      </c>
      <c r="AQ10" s="9">
        <f>($AK$3+(K10+AC10)*12*7.57%)*SUM(Fasering!$D$5:$D$7)</f>
        <v>799.07835645720741</v>
      </c>
      <c r="AR10" s="9">
        <f>($AK$3+(L10+AD10)*12*7.57%)*SUM(Fasering!$D$5:$D$8)</f>
        <v>1125.4899587745711</v>
      </c>
      <c r="AS10" s="9">
        <f>($AK$3+(M10+AE10)*12*7.57%)*SUM(Fasering!$D$5:$D$9)</f>
        <v>1470.6484787016288</v>
      </c>
      <c r="AT10" s="9">
        <f>($AK$3+(N10+AF10)*12*7.57%)*SUM(Fasering!$D$5:$D$10)</f>
        <v>1833.7148282013004</v>
      </c>
      <c r="AU10" s="86">
        <f>($AK$3+(O10+AG10)*12*7.57%)*SUM(Fasering!$D$5:$D$11)</f>
        <v>2216.3250400536008</v>
      </c>
    </row>
    <row r="11" spans="1:47" x14ac:dyDescent="0.3">
      <c r="A11" s="32">
        <f t="shared" ref="A11:A37" si="7">+A10+1</f>
        <v>1</v>
      </c>
      <c r="B11" s="129">
        <v>20362.330000000002</v>
      </c>
      <c r="C11" s="130"/>
      <c r="D11" s="129">
        <f t="shared" si="0"/>
        <v>27405.659947000004</v>
      </c>
      <c r="E11" s="131">
        <f t="shared" si="1"/>
        <v>679.36856429986199</v>
      </c>
      <c r="F11" s="134">
        <f t="shared" si="2"/>
        <v>2283.8049955833335</v>
      </c>
      <c r="G11" s="135">
        <f t="shared" ref="G11:G37" si="8">F11/40.3399</f>
        <v>56.614047024988494</v>
      </c>
      <c r="H11" s="63">
        <f>'L4'!$H$10</f>
        <v>1707.89</v>
      </c>
      <c r="I11" s="63">
        <f>GEW!$E$12+($F11-GEW!$E$12)*SUM(Fasering!$D$5)</f>
        <v>1821.9627753333334</v>
      </c>
      <c r="J11" s="63">
        <f>GEW!$E$12+($F11-GEW!$E$12)*SUM(Fasering!$D$5:$D$6)</f>
        <v>1941.3784051666494</v>
      </c>
      <c r="K11" s="63">
        <f>GEW!$E$12+($F11-GEW!$E$12)*SUM(Fasering!$D$5:$D$7)</f>
        <v>2009.8945282621964</v>
      </c>
      <c r="L11" s="63">
        <f>GEW!$E$12+($F11-GEW!$E$12)*SUM(Fasering!$D$5:$D$8)</f>
        <v>2078.4106513577435</v>
      </c>
      <c r="M11" s="63">
        <f>GEW!$E$12+($F11-GEW!$E$12)*SUM(Fasering!$D$5:$D$9)</f>
        <v>2146.9267744532908</v>
      </c>
      <c r="N11" s="63">
        <f>GEW!$E$12+($F11-GEW!$E$12)*SUM(Fasering!$D$5:$D$10)</f>
        <v>2215.2888724877862</v>
      </c>
      <c r="O11" s="76">
        <f>GEW!$E$12+($F11-GEW!$E$12)*SUM(Fasering!$D$5:$D$11)</f>
        <v>2283.8049955833335</v>
      </c>
      <c r="P11" s="134">
        <f t="shared" si="3"/>
        <v>58.19783758333304</v>
      </c>
      <c r="Q11" s="135">
        <f t="shared" si="4"/>
        <v>1.4426867092712932</v>
      </c>
      <c r="R11" s="45">
        <f>$P11*SUM(Fasering!$D$5)</f>
        <v>0</v>
      </c>
      <c r="S11" s="45">
        <f>$P11*SUM(Fasering!$D$5:$D$6)</f>
        <v>15.047847782709818</v>
      </c>
      <c r="T11" s="45">
        <f>$P11*SUM(Fasering!$D$5:$D$7)</f>
        <v>23.681727555754033</v>
      </c>
      <c r="U11" s="45">
        <f>$P11*SUM(Fasering!$D$5:$D$8)</f>
        <v>32.315607328798251</v>
      </c>
      <c r="V11" s="45">
        <f>$P11*SUM(Fasering!$D$5:$D$9)</f>
        <v>40.949487101842465</v>
      </c>
      <c r="W11" s="45">
        <f>$P11*SUM(Fasering!$D$5:$D$10)</f>
        <v>49.563957810288834</v>
      </c>
      <c r="X11" s="75">
        <f>$P11*SUM(Fasering!$D$5:$D$11)</f>
        <v>58.19783758333304</v>
      </c>
      <c r="Y11" s="134">
        <f t="shared" si="5"/>
        <v>25.601261166666667</v>
      </c>
      <c r="Z11" s="135">
        <f t="shared" si="6"/>
        <v>0.63463868692452552</v>
      </c>
      <c r="AA11" s="74">
        <f>$Y11*SUM(Fasering!$D$5)</f>
        <v>0</v>
      </c>
      <c r="AB11" s="45">
        <f>$Y11*SUM(Fasering!$D$5:$D$6)</f>
        <v>6.6195566206351257</v>
      </c>
      <c r="AC11" s="45">
        <f>$Y11*SUM(Fasering!$D$5:$D$7)</f>
        <v>10.41760514150676</v>
      </c>
      <c r="AD11" s="45">
        <f>$Y11*SUM(Fasering!$D$5:$D$8)</f>
        <v>14.215653662378395</v>
      </c>
      <c r="AE11" s="45">
        <f>$Y11*SUM(Fasering!$D$5:$D$9)</f>
        <v>18.013702183250029</v>
      </c>
      <c r="AF11" s="45">
        <f>$Y11*SUM(Fasering!$D$5:$D$10)</f>
        <v>21.803212645795035</v>
      </c>
      <c r="AG11" s="75">
        <f>$Y11*SUM(Fasering!$D$5:$D$11)</f>
        <v>25.601261166666667</v>
      </c>
      <c r="AH11" s="5">
        <f>($AK$3+(I11+R11)*12*7.57%)*SUM(Fasering!$D$5)</f>
        <v>0</v>
      </c>
      <c r="AI11" s="9">
        <f>($AK$3+(J11+S11)*12*7.57%)*SUM(Fasering!$D$5:$D$6)</f>
        <v>494.52312861778893</v>
      </c>
      <c r="AJ11" s="9">
        <f>($AK$3+(K11+T11)*12*7.57%)*SUM(Fasering!$D$5:$D$7)</f>
        <v>806.77962946317598</v>
      </c>
      <c r="AK11" s="9">
        <f>($AK$3+(L11+U11)*12*7.57%)*SUM(Fasering!$D$5:$D$8)</f>
        <v>1139.8303302923352</v>
      </c>
      <c r="AL11" s="9">
        <f>($AK$3+(M11+V11)*12*7.57%)*SUM(Fasering!$D$5:$D$9)</f>
        <v>1493.6752311052662</v>
      </c>
      <c r="AM11" s="9">
        <f>($AK$3+(N11+W11)*12*7.57%)*SUM(Fasering!$D$5:$D$10)</f>
        <v>1867.4488184774405</v>
      </c>
      <c r="AN11" s="86">
        <f>($AK$3+(O11+X11)*12*7.57%)*SUM(Fasering!$D$5:$D$11)</f>
        <v>2262.8353736486001</v>
      </c>
      <c r="AO11" s="5">
        <f>($AK$3+(I11+AA11)*12*7.57%)*SUM(Fasering!$D$5)</f>
        <v>0</v>
      </c>
      <c r="AP11" s="9">
        <f>($AK$3+(J11+AB11)*12*7.57%)*SUM(Fasering!$D$5:$D$6)</f>
        <v>492.54349784096553</v>
      </c>
      <c r="AQ11" s="9">
        <f>($AK$3+(K11+AC11)*12*7.57%)*SUM(Fasering!$D$5:$D$7)</f>
        <v>801.87662623486358</v>
      </c>
      <c r="AR11" s="9">
        <f>($AK$3+(L11+AD11)*12*7.57%)*SUM(Fasering!$D$5:$D$8)</f>
        <v>1130.700555540511</v>
      </c>
      <c r="AS11" s="9">
        <f>($AK$3+(M11+AE11)*12*7.57%)*SUM(Fasering!$D$5:$D$9)</f>
        <v>1479.0152857579078</v>
      </c>
      <c r="AT11" s="9">
        <f>($AK$3+(N11+AF11)*12*7.57%)*SUM(Fasering!$D$5:$D$10)</f>
        <v>1845.9721271434764</v>
      </c>
      <c r="AU11" s="86">
        <f>($AK$3+(O11+AG11)*12*7.57%)*SUM(Fasering!$D$5:$D$11)</f>
        <v>2233.2246436317</v>
      </c>
    </row>
    <row r="12" spans="1:47" x14ac:dyDescent="0.3">
      <c r="A12" s="32">
        <f t="shared" si="7"/>
        <v>2</v>
      </c>
      <c r="B12" s="129">
        <v>20949.61</v>
      </c>
      <c r="C12" s="130"/>
      <c r="D12" s="129">
        <f t="shared" si="0"/>
        <v>28196.080099000003</v>
      </c>
      <c r="E12" s="131">
        <f t="shared" si="1"/>
        <v>698.96256805296991</v>
      </c>
      <c r="F12" s="134">
        <f t="shared" si="2"/>
        <v>2349.6733415833337</v>
      </c>
      <c r="G12" s="135">
        <f t="shared" si="8"/>
        <v>58.246880671080831</v>
      </c>
      <c r="H12" s="63">
        <f>'L4'!$H$10</f>
        <v>1707.89</v>
      </c>
      <c r="I12" s="63">
        <f>GEW!$E$12+($F12-GEW!$E$12)*SUM(Fasering!$D$5)</f>
        <v>1821.9627753333334</v>
      </c>
      <c r="J12" s="63">
        <f>GEW!$E$12+($F12-GEW!$E$12)*SUM(Fasering!$D$5:$D$6)</f>
        <v>1958.4095679291422</v>
      </c>
      <c r="K12" s="63">
        <f>GEW!$E$12+($F12-GEW!$E$12)*SUM(Fasering!$D$5:$D$7)</f>
        <v>2036.6975211102827</v>
      </c>
      <c r="L12" s="63">
        <f>GEW!$E$12+($F12-GEW!$E$12)*SUM(Fasering!$D$5:$D$8)</f>
        <v>2114.9854742914231</v>
      </c>
      <c r="M12" s="63">
        <f>GEW!$E$12+($F12-GEW!$E$12)*SUM(Fasering!$D$5:$D$9)</f>
        <v>2193.2734274725631</v>
      </c>
      <c r="N12" s="63">
        <f>GEW!$E$12+($F12-GEW!$E$12)*SUM(Fasering!$D$5:$D$10)</f>
        <v>2271.3853884021933</v>
      </c>
      <c r="O12" s="76">
        <f>GEW!$E$12+($F12-GEW!$E$12)*SUM(Fasering!$D$5:$D$11)</f>
        <v>2349.6733415833337</v>
      </c>
      <c r="P12" s="134">
        <f t="shared" si="3"/>
        <v>51.201400749999998</v>
      </c>
      <c r="Q12" s="135">
        <f t="shared" si="4"/>
        <v>1.2692495705244682</v>
      </c>
      <c r="R12" s="45">
        <f>$P12*SUM(Fasering!$D$5)</f>
        <v>0</v>
      </c>
      <c r="S12" s="45">
        <f>$P12*SUM(Fasering!$D$5:$D$6)</f>
        <v>13.238823240542105</v>
      </c>
      <c r="T12" s="45">
        <f>$P12*SUM(Fasering!$D$5:$D$7)</f>
        <v>20.834753890954396</v>
      </c>
      <c r="U12" s="45">
        <f>$P12*SUM(Fasering!$D$5:$D$8)</f>
        <v>28.430684541366688</v>
      </c>
      <c r="V12" s="45">
        <f>$P12*SUM(Fasering!$D$5:$D$9)</f>
        <v>36.02661519177898</v>
      </c>
      <c r="W12" s="45">
        <f>$P12*SUM(Fasering!$D$5:$D$10)</f>
        <v>43.605470099587713</v>
      </c>
      <c r="X12" s="75">
        <f>$P12*SUM(Fasering!$D$5:$D$11)</f>
        <v>51.201400749999998</v>
      </c>
      <c r="Y12" s="134">
        <f t="shared" si="5"/>
        <v>25.601261166666667</v>
      </c>
      <c r="Z12" s="135">
        <f t="shared" si="6"/>
        <v>0.63463868692452552</v>
      </c>
      <c r="AA12" s="74">
        <f>$Y12*SUM(Fasering!$D$5)</f>
        <v>0</v>
      </c>
      <c r="AB12" s="45">
        <f>$Y12*SUM(Fasering!$D$5:$D$6)</f>
        <v>6.6195566206351257</v>
      </c>
      <c r="AC12" s="45">
        <f>$Y12*SUM(Fasering!$D$5:$D$7)</f>
        <v>10.41760514150676</v>
      </c>
      <c r="AD12" s="45">
        <f>$Y12*SUM(Fasering!$D$5:$D$8)</f>
        <v>14.215653662378395</v>
      </c>
      <c r="AE12" s="45">
        <f>$Y12*SUM(Fasering!$D$5:$D$9)</f>
        <v>18.013702183250029</v>
      </c>
      <c r="AF12" s="45">
        <f>$Y12*SUM(Fasering!$D$5:$D$10)</f>
        <v>21.803212645795035</v>
      </c>
      <c r="AG12" s="75">
        <f>$Y12*SUM(Fasering!$D$5:$D$11)</f>
        <v>25.601261166666667</v>
      </c>
      <c r="AH12" s="5">
        <f>($AK$3+(I12+R12)*12*7.57%)*SUM(Fasering!$D$5)</f>
        <v>0</v>
      </c>
      <c r="AI12" s="9">
        <f>($AK$3+(J12+S12)*12*7.57%)*SUM(Fasering!$D$5:$D$6)</f>
        <v>498.09849315260811</v>
      </c>
      <c r="AJ12" s="9">
        <f>($AK$3+(K12+T12)*12*7.57%)*SUM(Fasering!$D$5:$D$7)</f>
        <v>815.63482815065277</v>
      </c>
      <c r="AK12" s="9">
        <f>($AK$3+(L12+U12)*12*7.57%)*SUM(Fasering!$D$5:$D$8)</f>
        <v>1156.3194015073946</v>
      </c>
      <c r="AL12" s="9">
        <f>($AK$3+(M12+V12)*12*7.57%)*SUM(Fasering!$D$5:$D$9)</f>
        <v>1520.152213222834</v>
      </c>
      <c r="AM12" s="9">
        <f>($AK$3+(N12+W12)*12*7.57%)*SUM(Fasering!$D$5:$D$10)</f>
        <v>1906.2373650183958</v>
      </c>
      <c r="AN12" s="86">
        <f>($AK$3+(O12+X12)*12*7.57%)*SUM(Fasering!$D$5:$D$11)</f>
        <v>2316.3146159356011</v>
      </c>
      <c r="AO12" s="5">
        <f>($AK$3+(I12+AA12)*12*7.57%)*SUM(Fasering!$D$5)</f>
        <v>0</v>
      </c>
      <c r="AP12" s="9">
        <f>($AK$3+(J12+AB12)*12*7.57%)*SUM(Fasering!$D$5:$D$6)</f>
        <v>496.54376471848252</v>
      </c>
      <c r="AQ12" s="9">
        <f>($AK$3+(K12+AC12)*12*7.57%)*SUM(Fasering!$D$5:$D$7)</f>
        <v>811.78419164766831</v>
      </c>
      <c r="AR12" s="9">
        <f>($AK$3+(L12+AD12)*12*7.57%)*SUM(Fasering!$D$5:$D$8)</f>
        <v>1149.1492157485125</v>
      </c>
      <c r="AS12" s="9">
        <f>($AK$3+(M12+AE12)*12*7.57%)*SUM(Fasering!$D$5:$D$9)</f>
        <v>1508.6388370210152</v>
      </c>
      <c r="AT12" s="9">
        <f>($AK$3+(N12+AF12)*12*7.57%)*SUM(Fasering!$D$5:$D$10)</f>
        <v>1889.3703698803258</v>
      </c>
      <c r="AU12" s="86">
        <f>($AK$3+(O12+AG12)*12*7.57%)*SUM(Fasering!$D$5:$D$11)</f>
        <v>2293.0594491381007</v>
      </c>
    </row>
    <row r="13" spans="1:47" x14ac:dyDescent="0.3">
      <c r="A13" s="32">
        <f t="shared" si="7"/>
        <v>3</v>
      </c>
      <c r="B13" s="129">
        <v>21743.88</v>
      </c>
      <c r="C13" s="130"/>
      <c r="D13" s="129">
        <f t="shared" si="0"/>
        <v>29265.088092000002</v>
      </c>
      <c r="E13" s="131">
        <f t="shared" si="1"/>
        <v>725.46258399252361</v>
      </c>
      <c r="F13" s="134">
        <f t="shared" si="2"/>
        <v>2438.757341</v>
      </c>
      <c r="G13" s="135">
        <f t="shared" si="8"/>
        <v>60.455215332710296</v>
      </c>
      <c r="H13" s="63">
        <f>'L4'!$H$10</f>
        <v>1707.89</v>
      </c>
      <c r="I13" s="63">
        <f>GEW!$E$12+($F13-GEW!$E$12)*SUM(Fasering!$D$5)</f>
        <v>1821.9627753333334</v>
      </c>
      <c r="J13" s="63">
        <f>GEW!$E$12+($F13-GEW!$E$12)*SUM(Fasering!$D$5:$D$6)</f>
        <v>1981.4434557635059</v>
      </c>
      <c r="K13" s="63">
        <f>GEW!$E$12+($F13-GEW!$E$12)*SUM(Fasering!$D$5:$D$7)</f>
        <v>2072.9473731901235</v>
      </c>
      <c r="L13" s="63">
        <f>GEW!$E$12+($F13-GEW!$E$12)*SUM(Fasering!$D$5:$D$8)</f>
        <v>2164.4512906167415</v>
      </c>
      <c r="M13" s="63">
        <f>GEW!$E$12+($F13-GEW!$E$12)*SUM(Fasering!$D$5:$D$9)</f>
        <v>2255.9552080433596</v>
      </c>
      <c r="N13" s="63">
        <f>GEW!$E$12+($F13-GEW!$E$12)*SUM(Fasering!$D$5:$D$10)</f>
        <v>2347.253423573382</v>
      </c>
      <c r="O13" s="76">
        <f>GEW!$E$12+($F13-GEW!$E$12)*SUM(Fasering!$D$5:$D$11)</f>
        <v>2438.757341</v>
      </c>
      <c r="P13" s="134">
        <f t="shared" si="3"/>
        <v>51.201400749999998</v>
      </c>
      <c r="Q13" s="135">
        <f t="shared" si="4"/>
        <v>1.2692495705244682</v>
      </c>
      <c r="R13" s="45">
        <f>$P13*SUM(Fasering!$D$5)</f>
        <v>0</v>
      </c>
      <c r="S13" s="45">
        <f>$P13*SUM(Fasering!$D$5:$D$6)</f>
        <v>13.238823240542105</v>
      </c>
      <c r="T13" s="45">
        <f>$P13*SUM(Fasering!$D$5:$D$7)</f>
        <v>20.834753890954396</v>
      </c>
      <c r="U13" s="45">
        <f>$P13*SUM(Fasering!$D$5:$D$8)</f>
        <v>28.430684541366688</v>
      </c>
      <c r="V13" s="45">
        <f>$P13*SUM(Fasering!$D$5:$D$9)</f>
        <v>36.02661519177898</v>
      </c>
      <c r="W13" s="45">
        <f>$P13*SUM(Fasering!$D$5:$D$10)</f>
        <v>43.605470099587713</v>
      </c>
      <c r="X13" s="75">
        <f>$P13*SUM(Fasering!$D$5:$D$11)</f>
        <v>51.201400749999998</v>
      </c>
      <c r="Y13" s="134">
        <f t="shared" si="5"/>
        <v>25.601261166666667</v>
      </c>
      <c r="Z13" s="135">
        <f t="shared" si="6"/>
        <v>0.63463868692452552</v>
      </c>
      <c r="AA13" s="74">
        <f>$Y13*SUM(Fasering!$D$5)</f>
        <v>0</v>
      </c>
      <c r="AB13" s="45">
        <f>$Y13*SUM(Fasering!$D$5:$D$6)</f>
        <v>6.6195566206351257</v>
      </c>
      <c r="AC13" s="45">
        <f>$Y13*SUM(Fasering!$D$5:$D$7)</f>
        <v>10.41760514150676</v>
      </c>
      <c r="AD13" s="45">
        <f>$Y13*SUM(Fasering!$D$5:$D$8)</f>
        <v>14.215653662378395</v>
      </c>
      <c r="AE13" s="45">
        <f>$Y13*SUM(Fasering!$D$5:$D$9)</f>
        <v>18.013702183250029</v>
      </c>
      <c r="AF13" s="45">
        <f>$Y13*SUM(Fasering!$D$5:$D$10)</f>
        <v>21.803212645795035</v>
      </c>
      <c r="AG13" s="75">
        <f>$Y13*SUM(Fasering!$D$5:$D$11)</f>
        <v>25.601261166666667</v>
      </c>
      <c r="AH13" s="5">
        <f>($AK$3+(I13+R13)*12*7.57%)*SUM(Fasering!$D$5)</f>
        <v>0</v>
      </c>
      <c r="AI13" s="9">
        <f>($AK$3+(J13+S13)*12*7.57%)*SUM(Fasering!$D$5:$D$6)</f>
        <v>503.50867564274125</v>
      </c>
      <c r="AJ13" s="9">
        <f>($AK$3+(K13+T13)*12*7.57%)*SUM(Fasering!$D$5:$D$7)</f>
        <v>829.03436837069808</v>
      </c>
      <c r="AK13" s="9">
        <f>($AK$3+(L13+U13)*12*7.57%)*SUM(Fasering!$D$5:$D$8)</f>
        <v>1181.2703913987739</v>
      </c>
      <c r="AL13" s="9">
        <f>($AK$3+(M13+V13)*12*7.57%)*SUM(Fasering!$D$5:$D$9)</f>
        <v>1560.2167447269685</v>
      </c>
      <c r="AM13" s="9">
        <f>($AK$3+(N13+W13)*12*7.57%)*SUM(Fasering!$D$5:$D$10)</f>
        <v>1964.9315522180225</v>
      </c>
      <c r="AN13" s="86">
        <f>($AK$3+(O13+X13)*12*7.57%)*SUM(Fasering!$D$5:$D$11)</f>
        <v>2397.2385210057</v>
      </c>
      <c r="AO13" s="5">
        <f>($AK$3+(I13+AA13)*12*7.57%)*SUM(Fasering!$D$5)</f>
        <v>0</v>
      </c>
      <c r="AP13" s="9">
        <f>($AK$3+(J13+AB13)*12*7.57%)*SUM(Fasering!$D$5:$D$6)</f>
        <v>501.95394720861572</v>
      </c>
      <c r="AQ13" s="9">
        <f>($AK$3+(K13+AC13)*12*7.57%)*SUM(Fasering!$D$5:$D$7)</f>
        <v>825.18373186771362</v>
      </c>
      <c r="AR13" s="9">
        <f>($AK$3+(L13+AD13)*12*7.57%)*SUM(Fasering!$D$5:$D$8)</f>
        <v>1174.1002056398918</v>
      </c>
      <c r="AS13" s="9">
        <f>($AK$3+(M13+AE13)*12*7.57%)*SUM(Fasering!$D$5:$D$9)</f>
        <v>1548.7033685251499</v>
      </c>
      <c r="AT13" s="9">
        <f>($AK$3+(N13+AF13)*12*7.57%)*SUM(Fasering!$D$5:$D$10)</f>
        <v>1948.0645570799525</v>
      </c>
      <c r="AU13" s="86">
        <f>($AK$3+(O13+AG13)*12*7.57%)*SUM(Fasering!$D$5:$D$11)</f>
        <v>2373.9833542082001</v>
      </c>
    </row>
    <row r="14" spans="1:47" x14ac:dyDescent="0.3">
      <c r="A14" s="32">
        <f t="shared" si="7"/>
        <v>4</v>
      </c>
      <c r="B14" s="129">
        <v>22538.16</v>
      </c>
      <c r="C14" s="130"/>
      <c r="D14" s="129">
        <f t="shared" si="0"/>
        <v>30334.109544000003</v>
      </c>
      <c r="E14" s="131">
        <f t="shared" si="1"/>
        <v>751.96293357197226</v>
      </c>
      <c r="F14" s="134">
        <f t="shared" si="2"/>
        <v>2527.8424620000001</v>
      </c>
      <c r="G14" s="135">
        <f t="shared" si="8"/>
        <v>62.663577797664345</v>
      </c>
      <c r="H14" s="63">
        <f>'L4'!$H$10</f>
        <v>1707.89</v>
      </c>
      <c r="I14" s="63">
        <f>GEW!$E$12+($F14-GEW!$E$12)*SUM(Fasering!$D$5)</f>
        <v>1821.9627753333334</v>
      </c>
      <c r="J14" s="63">
        <f>GEW!$E$12+($F14-GEW!$E$12)*SUM(Fasering!$D$5:$D$6)</f>
        <v>2004.4776335985978</v>
      </c>
      <c r="K14" s="63">
        <f>GEW!$E$12+($F14-GEW!$E$12)*SUM(Fasering!$D$5:$D$7)</f>
        <v>2109.197681662024</v>
      </c>
      <c r="L14" s="63">
        <f>GEW!$E$12+($F14-GEW!$E$12)*SUM(Fasering!$D$5:$D$8)</f>
        <v>2213.9177297254505</v>
      </c>
      <c r="M14" s="63">
        <f>GEW!$E$12+($F14-GEW!$E$12)*SUM(Fasering!$D$5:$D$9)</f>
        <v>2318.637777788877</v>
      </c>
      <c r="N14" s="63">
        <f>GEW!$E$12+($F14-GEW!$E$12)*SUM(Fasering!$D$5:$D$10)</f>
        <v>2423.1224139365736</v>
      </c>
      <c r="O14" s="76">
        <f>GEW!$E$12+($F14-GEW!$E$12)*SUM(Fasering!$D$5:$D$11)</f>
        <v>2527.8424620000001</v>
      </c>
      <c r="P14" s="134">
        <f t="shared" si="3"/>
        <v>51.201400749999998</v>
      </c>
      <c r="Q14" s="135">
        <f t="shared" si="4"/>
        <v>1.2692495705244682</v>
      </c>
      <c r="R14" s="45">
        <f>$P14*SUM(Fasering!$D$5)</f>
        <v>0</v>
      </c>
      <c r="S14" s="45">
        <f>$P14*SUM(Fasering!$D$5:$D$6)</f>
        <v>13.238823240542105</v>
      </c>
      <c r="T14" s="45">
        <f>$P14*SUM(Fasering!$D$5:$D$7)</f>
        <v>20.834753890954396</v>
      </c>
      <c r="U14" s="45">
        <f>$P14*SUM(Fasering!$D$5:$D$8)</f>
        <v>28.430684541366688</v>
      </c>
      <c r="V14" s="45">
        <f>$P14*SUM(Fasering!$D$5:$D$9)</f>
        <v>36.02661519177898</v>
      </c>
      <c r="W14" s="45">
        <f>$P14*SUM(Fasering!$D$5:$D$10)</f>
        <v>43.605470099587713</v>
      </c>
      <c r="X14" s="75">
        <f>$P14*SUM(Fasering!$D$5:$D$11)</f>
        <v>51.201400749999998</v>
      </c>
      <c r="Y14" s="134">
        <f t="shared" si="5"/>
        <v>25.601261166666667</v>
      </c>
      <c r="Z14" s="135">
        <f t="shared" si="6"/>
        <v>0.63463868692452552</v>
      </c>
      <c r="AA14" s="74">
        <f>$Y14*SUM(Fasering!$D$5)</f>
        <v>0</v>
      </c>
      <c r="AB14" s="45">
        <f>$Y14*SUM(Fasering!$D$5:$D$6)</f>
        <v>6.6195566206351257</v>
      </c>
      <c r="AC14" s="45">
        <f>$Y14*SUM(Fasering!$D$5:$D$7)</f>
        <v>10.41760514150676</v>
      </c>
      <c r="AD14" s="45">
        <f>$Y14*SUM(Fasering!$D$5:$D$8)</f>
        <v>14.215653662378395</v>
      </c>
      <c r="AE14" s="45">
        <f>$Y14*SUM(Fasering!$D$5:$D$9)</f>
        <v>18.013702183250029</v>
      </c>
      <c r="AF14" s="45">
        <f>$Y14*SUM(Fasering!$D$5:$D$10)</f>
        <v>21.803212645795035</v>
      </c>
      <c r="AG14" s="75">
        <f>$Y14*SUM(Fasering!$D$5:$D$11)</f>
        <v>25.601261166666667</v>
      </c>
      <c r="AH14" s="5">
        <f>($AK$3+(I14+R14)*12*7.57%)*SUM(Fasering!$D$5)</f>
        <v>0</v>
      </c>
      <c r="AI14" s="9">
        <f>($AK$3+(J14+S14)*12*7.57%)*SUM(Fasering!$D$5:$D$6)</f>
        <v>508.91892624803023</v>
      </c>
      <c r="AJ14" s="9">
        <f>($AK$3+(K14+T14)*12*7.57%)*SUM(Fasering!$D$5:$D$7)</f>
        <v>842.43407729332864</v>
      </c>
      <c r="AK14" s="9">
        <f>($AK$3+(L14+U14)*12*7.57%)*SUM(Fasering!$D$5:$D$8)</f>
        <v>1206.2216954275359</v>
      </c>
      <c r="AL14" s="9">
        <f>($AK$3+(M14+V14)*12*7.57%)*SUM(Fasering!$D$5:$D$9)</f>
        <v>1600.2817806506519</v>
      </c>
      <c r="AM14" s="9">
        <f>($AK$3+(N14+W14)*12*7.57%)*SUM(Fasering!$D$5:$D$10)</f>
        <v>2023.6264783878637</v>
      </c>
      <c r="AN14" s="86">
        <f>($AK$3+(O14+X14)*12*7.57%)*SUM(Fasering!$D$5:$D$11)</f>
        <v>2478.1634449221001</v>
      </c>
      <c r="AO14" s="5">
        <f>($AK$3+(I14+AA14)*12*7.57%)*SUM(Fasering!$D$5)</f>
        <v>0</v>
      </c>
      <c r="AP14" s="9">
        <f>($AK$3+(J14+AB14)*12*7.57%)*SUM(Fasering!$D$5:$D$6)</f>
        <v>507.36419781390481</v>
      </c>
      <c r="AQ14" s="9">
        <f>($AK$3+(K14+AC14)*12*7.57%)*SUM(Fasering!$D$5:$D$7)</f>
        <v>838.5834407903443</v>
      </c>
      <c r="AR14" s="9">
        <f>($AK$3+(L14+AD14)*12*7.57%)*SUM(Fasering!$D$5:$D$8)</f>
        <v>1199.0515096686538</v>
      </c>
      <c r="AS14" s="9">
        <f>($AK$3+(M14+AE14)*12*7.57%)*SUM(Fasering!$D$5:$D$9)</f>
        <v>1588.7684044488331</v>
      </c>
      <c r="AT14" s="9">
        <f>($AK$3+(N14+AF14)*12*7.57%)*SUM(Fasering!$D$5:$D$10)</f>
        <v>2006.7594832497937</v>
      </c>
      <c r="AU14" s="86">
        <f>($AK$3+(O14+AG14)*12*7.57%)*SUM(Fasering!$D$5:$D$11)</f>
        <v>2454.9082781246002</v>
      </c>
    </row>
    <row r="15" spans="1:47" x14ac:dyDescent="0.3">
      <c r="A15" s="32">
        <f t="shared" si="7"/>
        <v>5</v>
      </c>
      <c r="B15" s="129">
        <v>22538.16</v>
      </c>
      <c r="C15" s="130"/>
      <c r="D15" s="129">
        <f t="shared" si="0"/>
        <v>30334.109544000003</v>
      </c>
      <c r="E15" s="131">
        <f t="shared" si="1"/>
        <v>751.96293357197226</v>
      </c>
      <c r="F15" s="134">
        <f t="shared" si="2"/>
        <v>2527.8424620000001</v>
      </c>
      <c r="G15" s="135">
        <f t="shared" si="8"/>
        <v>62.663577797664345</v>
      </c>
      <c r="H15" s="63">
        <f>'L4'!$H$10</f>
        <v>1707.89</v>
      </c>
      <c r="I15" s="63">
        <f>GEW!$E$12+($F15-GEW!$E$12)*SUM(Fasering!$D$5)</f>
        <v>1821.9627753333334</v>
      </c>
      <c r="J15" s="63">
        <f>GEW!$E$12+($F15-GEW!$E$12)*SUM(Fasering!$D$5:$D$6)</f>
        <v>2004.4776335985978</v>
      </c>
      <c r="K15" s="63">
        <f>GEW!$E$12+($F15-GEW!$E$12)*SUM(Fasering!$D$5:$D$7)</f>
        <v>2109.197681662024</v>
      </c>
      <c r="L15" s="63">
        <f>GEW!$E$12+($F15-GEW!$E$12)*SUM(Fasering!$D$5:$D$8)</f>
        <v>2213.9177297254505</v>
      </c>
      <c r="M15" s="63">
        <f>GEW!$E$12+($F15-GEW!$E$12)*SUM(Fasering!$D$5:$D$9)</f>
        <v>2318.637777788877</v>
      </c>
      <c r="N15" s="63">
        <f>GEW!$E$12+($F15-GEW!$E$12)*SUM(Fasering!$D$5:$D$10)</f>
        <v>2423.1224139365736</v>
      </c>
      <c r="O15" s="76">
        <f>GEW!$E$12+($F15-GEW!$E$12)*SUM(Fasering!$D$5:$D$11)</f>
        <v>2527.8424620000001</v>
      </c>
      <c r="P15" s="134">
        <f t="shared" si="3"/>
        <v>51.201400749999998</v>
      </c>
      <c r="Q15" s="135">
        <f t="shared" si="4"/>
        <v>1.2692495705244682</v>
      </c>
      <c r="R15" s="45">
        <f>$P15*SUM(Fasering!$D$5)</f>
        <v>0</v>
      </c>
      <c r="S15" s="45">
        <f>$P15*SUM(Fasering!$D$5:$D$6)</f>
        <v>13.238823240542105</v>
      </c>
      <c r="T15" s="45">
        <f>$P15*SUM(Fasering!$D$5:$D$7)</f>
        <v>20.834753890954396</v>
      </c>
      <c r="U15" s="45">
        <f>$P15*SUM(Fasering!$D$5:$D$8)</f>
        <v>28.430684541366688</v>
      </c>
      <c r="V15" s="45">
        <f>$P15*SUM(Fasering!$D$5:$D$9)</f>
        <v>36.02661519177898</v>
      </c>
      <c r="W15" s="45">
        <f>$P15*SUM(Fasering!$D$5:$D$10)</f>
        <v>43.605470099587713</v>
      </c>
      <c r="X15" s="75">
        <f>$P15*SUM(Fasering!$D$5:$D$11)</f>
        <v>51.201400749999998</v>
      </c>
      <c r="Y15" s="134">
        <f t="shared" si="5"/>
        <v>25.601261166666667</v>
      </c>
      <c r="Z15" s="135">
        <f t="shared" si="6"/>
        <v>0.63463868692452552</v>
      </c>
      <c r="AA15" s="74">
        <f>$Y15*SUM(Fasering!$D$5)</f>
        <v>0</v>
      </c>
      <c r="AB15" s="45">
        <f>$Y15*SUM(Fasering!$D$5:$D$6)</f>
        <v>6.6195566206351257</v>
      </c>
      <c r="AC15" s="45">
        <f>$Y15*SUM(Fasering!$D$5:$D$7)</f>
        <v>10.41760514150676</v>
      </c>
      <c r="AD15" s="45">
        <f>$Y15*SUM(Fasering!$D$5:$D$8)</f>
        <v>14.215653662378395</v>
      </c>
      <c r="AE15" s="45">
        <f>$Y15*SUM(Fasering!$D$5:$D$9)</f>
        <v>18.013702183250029</v>
      </c>
      <c r="AF15" s="45">
        <f>$Y15*SUM(Fasering!$D$5:$D$10)</f>
        <v>21.803212645795035</v>
      </c>
      <c r="AG15" s="75">
        <f>$Y15*SUM(Fasering!$D$5:$D$11)</f>
        <v>25.601261166666667</v>
      </c>
      <c r="AH15" s="5">
        <f>($AK$3+(I15+R15)*12*7.57%)*SUM(Fasering!$D$5)</f>
        <v>0</v>
      </c>
      <c r="AI15" s="9">
        <f>($AK$3+(J15+S15)*12*7.57%)*SUM(Fasering!$D$5:$D$6)</f>
        <v>508.91892624803023</v>
      </c>
      <c r="AJ15" s="9">
        <f>($AK$3+(K15+T15)*12*7.57%)*SUM(Fasering!$D$5:$D$7)</f>
        <v>842.43407729332864</v>
      </c>
      <c r="AK15" s="9">
        <f>($AK$3+(L15+U15)*12*7.57%)*SUM(Fasering!$D$5:$D$8)</f>
        <v>1206.2216954275359</v>
      </c>
      <c r="AL15" s="9">
        <f>($AK$3+(M15+V15)*12*7.57%)*SUM(Fasering!$D$5:$D$9)</f>
        <v>1600.2817806506519</v>
      </c>
      <c r="AM15" s="9">
        <f>($AK$3+(N15+W15)*12*7.57%)*SUM(Fasering!$D$5:$D$10)</f>
        <v>2023.6264783878637</v>
      </c>
      <c r="AN15" s="86">
        <f>($AK$3+(O15+X15)*12*7.57%)*SUM(Fasering!$D$5:$D$11)</f>
        <v>2478.1634449221001</v>
      </c>
      <c r="AO15" s="5">
        <f>($AK$3+(I15+AA15)*12*7.57%)*SUM(Fasering!$D$5)</f>
        <v>0</v>
      </c>
      <c r="AP15" s="9">
        <f>($AK$3+(J15+AB15)*12*7.57%)*SUM(Fasering!$D$5:$D$6)</f>
        <v>507.36419781390481</v>
      </c>
      <c r="AQ15" s="9">
        <f>($AK$3+(K15+AC15)*12*7.57%)*SUM(Fasering!$D$5:$D$7)</f>
        <v>838.5834407903443</v>
      </c>
      <c r="AR15" s="9">
        <f>($AK$3+(L15+AD15)*12*7.57%)*SUM(Fasering!$D$5:$D$8)</f>
        <v>1199.0515096686538</v>
      </c>
      <c r="AS15" s="9">
        <f>($AK$3+(M15+AE15)*12*7.57%)*SUM(Fasering!$D$5:$D$9)</f>
        <v>1588.7684044488331</v>
      </c>
      <c r="AT15" s="9">
        <f>($AK$3+(N15+AF15)*12*7.57%)*SUM(Fasering!$D$5:$D$10)</f>
        <v>2006.7594832497937</v>
      </c>
      <c r="AU15" s="86">
        <f>($AK$3+(O15+AG15)*12*7.57%)*SUM(Fasering!$D$5:$D$11)</f>
        <v>2454.9082781246002</v>
      </c>
    </row>
    <row r="16" spans="1:47" x14ac:dyDescent="0.3">
      <c r="A16" s="32">
        <f t="shared" si="7"/>
        <v>6</v>
      </c>
      <c r="B16" s="129">
        <v>23670.23</v>
      </c>
      <c r="C16" s="130"/>
      <c r="D16" s="129">
        <f t="shared" si="0"/>
        <v>31857.762557000002</v>
      </c>
      <c r="E16" s="131">
        <f t="shared" si="1"/>
        <v>789.7333051643659</v>
      </c>
      <c r="F16" s="129">
        <f t="shared" si="2"/>
        <v>2654.8135464166671</v>
      </c>
      <c r="G16" s="131">
        <f t="shared" si="8"/>
        <v>65.811108763697163</v>
      </c>
      <c r="H16" s="63">
        <f>'L4'!$H$10</f>
        <v>1707.89</v>
      </c>
      <c r="I16" s="63">
        <f>GEW!$E$12+($F16-GEW!$E$12)*SUM(Fasering!$D$5)</f>
        <v>1821.9627753333334</v>
      </c>
      <c r="J16" s="63">
        <f>GEW!$E$12+($F16-GEW!$E$12)*SUM(Fasering!$D$5:$D$6)</f>
        <v>2037.3077460296956</v>
      </c>
      <c r="K16" s="63">
        <f>GEW!$E$12+($F16-GEW!$E$12)*SUM(Fasering!$D$5:$D$7)</f>
        <v>2160.8644574989889</v>
      </c>
      <c r="L16" s="63">
        <f>GEW!$E$12+($F16-GEW!$E$12)*SUM(Fasering!$D$5:$D$8)</f>
        <v>2284.4211689682825</v>
      </c>
      <c r="M16" s="63">
        <f>GEW!$E$12+($F16-GEW!$E$12)*SUM(Fasering!$D$5:$D$9)</f>
        <v>2407.9778804375755</v>
      </c>
      <c r="N16" s="63">
        <f>GEW!$E$12+($F16-GEW!$E$12)*SUM(Fasering!$D$5:$D$10)</f>
        <v>2531.256834947374</v>
      </c>
      <c r="O16" s="76">
        <f>GEW!$E$12+($F16-GEW!$E$12)*SUM(Fasering!$D$5:$D$11)</f>
        <v>2654.8135464166671</v>
      </c>
      <c r="P16" s="134">
        <f t="shared" si="3"/>
        <v>0</v>
      </c>
      <c r="Q16" s="135">
        <f t="shared" si="4"/>
        <v>0</v>
      </c>
      <c r="R16" s="45">
        <f>$P16*SUM(Fasering!$D$5)</f>
        <v>0</v>
      </c>
      <c r="S16" s="45">
        <f>$P16*SUM(Fasering!$D$5:$D$6)</f>
        <v>0</v>
      </c>
      <c r="T16" s="45">
        <f>$P16*SUM(Fasering!$D$5:$D$7)</f>
        <v>0</v>
      </c>
      <c r="U16" s="45">
        <f>$P16*SUM(Fasering!$D$5:$D$8)</f>
        <v>0</v>
      </c>
      <c r="V16" s="45">
        <f>$P16*SUM(Fasering!$D$5:$D$9)</f>
        <v>0</v>
      </c>
      <c r="W16" s="45">
        <f>$P16*SUM(Fasering!$D$5:$D$10)</f>
        <v>0</v>
      </c>
      <c r="X16" s="75">
        <f>$P16*SUM(Fasering!$D$5:$D$11)</f>
        <v>0</v>
      </c>
      <c r="Y16" s="134">
        <f t="shared" si="5"/>
        <v>0</v>
      </c>
      <c r="Z16" s="135">
        <f t="shared" si="6"/>
        <v>0</v>
      </c>
      <c r="AA16" s="74">
        <f>$Y16*SUM(Fasering!$D$5)</f>
        <v>0</v>
      </c>
      <c r="AB16" s="45">
        <f>$Y16*SUM(Fasering!$D$5:$D$6)</f>
        <v>0</v>
      </c>
      <c r="AC16" s="45">
        <f>$Y16*SUM(Fasering!$D$5:$D$7)</f>
        <v>0</v>
      </c>
      <c r="AD16" s="45">
        <f>$Y16*SUM(Fasering!$D$5:$D$8)</f>
        <v>0</v>
      </c>
      <c r="AE16" s="45">
        <f>$Y16*SUM(Fasering!$D$5:$D$9)</f>
        <v>0</v>
      </c>
      <c r="AF16" s="45">
        <f>$Y16*SUM(Fasering!$D$5:$D$10)</f>
        <v>0</v>
      </c>
      <c r="AG16" s="75">
        <f>$Y16*SUM(Fasering!$D$5:$D$11)</f>
        <v>0</v>
      </c>
      <c r="AH16" s="5">
        <f>($AK$3+(I16+R16)*12*7.57%)*SUM(Fasering!$D$5)</f>
        <v>0</v>
      </c>
      <c r="AI16" s="9">
        <f>($AK$3+(J16+S16)*12*7.57%)*SUM(Fasering!$D$5:$D$6)</f>
        <v>513.52051372210622</v>
      </c>
      <c r="AJ16" s="9">
        <f>($AK$3+(K16+T16)*12*7.57%)*SUM(Fasering!$D$5:$D$7)</f>
        <v>853.83094912665263</v>
      </c>
      <c r="AK16" s="9">
        <f>($AK$3+(L16+U16)*12*7.57%)*SUM(Fasering!$D$5:$D$8)</f>
        <v>1227.4435604495316</v>
      </c>
      <c r="AL16" s="9">
        <f>($AK$3+(M16+V16)*12*7.57%)*SUM(Fasering!$D$5:$D$9)</f>
        <v>1634.3583476907429</v>
      </c>
      <c r="AM16" s="9">
        <f>($AK$3+(N16+W16)*12*7.57%)*SUM(Fasering!$D$5:$D$10)</f>
        <v>2073.5483501752665</v>
      </c>
      <c r="AN16" s="86">
        <f>($AK$3+(O16+X16)*12*7.57%)*SUM(Fasering!$D$5:$D$11)</f>
        <v>2546.9926255649007</v>
      </c>
      <c r="AO16" s="5">
        <f>($AK$3+(I16+AA16)*12*7.57%)*SUM(Fasering!$D$5)</f>
        <v>0</v>
      </c>
      <c r="AP16" s="9">
        <f>($AK$3+(J16+AB16)*12*7.57%)*SUM(Fasering!$D$5:$D$6)</f>
        <v>513.52051372210622</v>
      </c>
      <c r="AQ16" s="9">
        <f>($AK$3+(K16+AC16)*12*7.57%)*SUM(Fasering!$D$5:$D$7)</f>
        <v>853.83094912665263</v>
      </c>
      <c r="AR16" s="9">
        <f>($AK$3+(L16+AD16)*12*7.57%)*SUM(Fasering!$D$5:$D$8)</f>
        <v>1227.4435604495316</v>
      </c>
      <c r="AS16" s="9">
        <f>($AK$3+(M16+AE16)*12*7.57%)*SUM(Fasering!$D$5:$D$9)</f>
        <v>1634.3583476907429</v>
      </c>
      <c r="AT16" s="9">
        <f>($AK$3+(N16+AF16)*12*7.57%)*SUM(Fasering!$D$5:$D$10)</f>
        <v>2073.5483501752665</v>
      </c>
      <c r="AU16" s="86">
        <f>($AK$3+(O16+AG16)*12*7.57%)*SUM(Fasering!$D$5:$D$11)</f>
        <v>2546.9926255649007</v>
      </c>
    </row>
    <row r="17" spans="1:47" x14ac:dyDescent="0.3">
      <c r="A17" s="32">
        <f t="shared" si="7"/>
        <v>7</v>
      </c>
      <c r="B17" s="129">
        <v>24928.32</v>
      </c>
      <c r="C17" s="130"/>
      <c r="D17" s="129">
        <f t="shared" si="0"/>
        <v>33551.025888000004</v>
      </c>
      <c r="E17" s="131">
        <f t="shared" si="1"/>
        <v>831.70820671345257</v>
      </c>
      <c r="F17" s="129">
        <f t="shared" si="2"/>
        <v>2795.9188240000003</v>
      </c>
      <c r="G17" s="131">
        <f t="shared" si="8"/>
        <v>69.309017226121043</v>
      </c>
      <c r="H17" s="63">
        <f>'L4'!$H$10</f>
        <v>1707.89</v>
      </c>
      <c r="I17" s="63">
        <f>GEW!$E$12+($F17-GEW!$E$12)*SUM(Fasering!$D$5)</f>
        <v>1821.9627753333334</v>
      </c>
      <c r="J17" s="63">
        <f>GEW!$E$12+($F17-GEW!$E$12)*SUM(Fasering!$D$5:$D$6)</f>
        <v>2073.7924476368753</v>
      </c>
      <c r="K17" s="63">
        <f>GEW!$E$12+($F17-GEW!$E$12)*SUM(Fasering!$D$5:$D$7)</f>
        <v>2218.2826860650025</v>
      </c>
      <c r="L17" s="63">
        <f>GEW!$E$12+($F17-GEW!$E$12)*SUM(Fasering!$D$5:$D$8)</f>
        <v>2362.7729244931293</v>
      </c>
      <c r="M17" s="63">
        <f>GEW!$E$12+($F17-GEW!$E$12)*SUM(Fasering!$D$5:$D$9)</f>
        <v>2507.2631629212565</v>
      </c>
      <c r="N17" s="63">
        <f>GEW!$E$12+($F17-GEW!$E$12)*SUM(Fasering!$D$5:$D$10)</f>
        <v>2651.4285855718736</v>
      </c>
      <c r="O17" s="76">
        <f>GEW!$E$12+($F17-GEW!$E$12)*SUM(Fasering!$D$5:$D$11)</f>
        <v>2795.9188240000003</v>
      </c>
      <c r="P17" s="134">
        <f t="shared" si="3"/>
        <v>0</v>
      </c>
      <c r="Q17" s="135">
        <f t="shared" si="4"/>
        <v>0</v>
      </c>
      <c r="R17" s="45">
        <f>$P17*SUM(Fasering!$D$5)</f>
        <v>0</v>
      </c>
      <c r="S17" s="45">
        <f>$P17*SUM(Fasering!$D$5:$D$6)</f>
        <v>0</v>
      </c>
      <c r="T17" s="45">
        <f>$P17*SUM(Fasering!$D$5:$D$7)</f>
        <v>0</v>
      </c>
      <c r="U17" s="45">
        <f>$P17*SUM(Fasering!$D$5:$D$8)</f>
        <v>0</v>
      </c>
      <c r="V17" s="45">
        <f>$P17*SUM(Fasering!$D$5:$D$9)</f>
        <v>0</v>
      </c>
      <c r="W17" s="45">
        <f>$P17*SUM(Fasering!$D$5:$D$10)</f>
        <v>0</v>
      </c>
      <c r="X17" s="75">
        <f>$P17*SUM(Fasering!$D$5:$D$11)</f>
        <v>0</v>
      </c>
      <c r="Y17" s="134">
        <f t="shared" si="5"/>
        <v>0</v>
      </c>
      <c r="Z17" s="135">
        <f t="shared" si="6"/>
        <v>0</v>
      </c>
      <c r="AA17" s="74">
        <f>$Y17*SUM(Fasering!$D$5)</f>
        <v>0</v>
      </c>
      <c r="AB17" s="45">
        <f>$Y17*SUM(Fasering!$D$5:$D$6)</f>
        <v>0</v>
      </c>
      <c r="AC17" s="45">
        <f>$Y17*SUM(Fasering!$D$5:$D$7)</f>
        <v>0</v>
      </c>
      <c r="AD17" s="45">
        <f>$Y17*SUM(Fasering!$D$5:$D$8)</f>
        <v>0</v>
      </c>
      <c r="AE17" s="45">
        <f>$Y17*SUM(Fasering!$D$5:$D$9)</f>
        <v>0</v>
      </c>
      <c r="AF17" s="45">
        <f>$Y17*SUM(Fasering!$D$5:$D$10)</f>
        <v>0</v>
      </c>
      <c r="AG17" s="75">
        <f>$Y17*SUM(Fasering!$D$5:$D$11)</f>
        <v>0</v>
      </c>
      <c r="AH17" s="5">
        <f>($AK$3+(I17+R17)*12*7.57%)*SUM(Fasering!$D$5)</f>
        <v>0</v>
      </c>
      <c r="AI17" s="9">
        <f>($AK$3+(J17+S17)*12*7.57%)*SUM(Fasering!$D$5:$D$6)</f>
        <v>522.09001337463189</v>
      </c>
      <c r="AJ17" s="9">
        <f>($AK$3+(K17+T17)*12*7.57%)*SUM(Fasering!$D$5:$D$7)</f>
        <v>875.05525264489847</v>
      </c>
      <c r="AK17" s="9">
        <f>($AK$3+(L17+U17)*12*7.57%)*SUM(Fasering!$D$5:$D$8)</f>
        <v>1266.9648704227718</v>
      </c>
      <c r="AL17" s="9">
        <f>($AK$3+(M17+V17)*12*7.57%)*SUM(Fasering!$D$5:$D$9)</f>
        <v>1697.8188667082516</v>
      </c>
      <c r="AM17" s="9">
        <f>($AK$3+(N17+W17)*12*7.57%)*SUM(Fasering!$D$5:$D$10)</f>
        <v>2166.5174538477941</v>
      </c>
      <c r="AN17" s="86">
        <f>($AK$3+(O17+X17)*12*7.57%)*SUM(Fasering!$D$5:$D$11)</f>
        <v>2675.1726597216007</v>
      </c>
      <c r="AO17" s="5">
        <f>($AK$3+(I17+AA17)*12*7.57%)*SUM(Fasering!$D$5)</f>
        <v>0</v>
      </c>
      <c r="AP17" s="9">
        <f>($AK$3+(J17+AB17)*12*7.57%)*SUM(Fasering!$D$5:$D$6)</f>
        <v>522.09001337463189</v>
      </c>
      <c r="AQ17" s="9">
        <f>($AK$3+(K17+AC17)*12*7.57%)*SUM(Fasering!$D$5:$D$7)</f>
        <v>875.05525264489847</v>
      </c>
      <c r="AR17" s="9">
        <f>($AK$3+(L17+AD17)*12*7.57%)*SUM(Fasering!$D$5:$D$8)</f>
        <v>1266.9648704227718</v>
      </c>
      <c r="AS17" s="9">
        <f>($AK$3+(M17+AE17)*12*7.57%)*SUM(Fasering!$D$5:$D$9)</f>
        <v>1697.8188667082516</v>
      </c>
      <c r="AT17" s="9">
        <f>($AK$3+(N17+AF17)*12*7.57%)*SUM(Fasering!$D$5:$D$10)</f>
        <v>2166.5174538477941</v>
      </c>
      <c r="AU17" s="86">
        <f>($AK$3+(O17+AG17)*12*7.57%)*SUM(Fasering!$D$5:$D$11)</f>
        <v>2675.1726597216007</v>
      </c>
    </row>
    <row r="18" spans="1:47" x14ac:dyDescent="0.3">
      <c r="A18" s="32">
        <f t="shared" si="7"/>
        <v>8</v>
      </c>
      <c r="B18" s="129">
        <v>24928.32</v>
      </c>
      <c r="C18" s="130"/>
      <c r="D18" s="129">
        <f t="shared" si="0"/>
        <v>33551.025888000004</v>
      </c>
      <c r="E18" s="131">
        <f t="shared" si="1"/>
        <v>831.70820671345257</v>
      </c>
      <c r="F18" s="129">
        <f t="shared" si="2"/>
        <v>2795.9188240000003</v>
      </c>
      <c r="G18" s="131">
        <f t="shared" si="8"/>
        <v>69.309017226121043</v>
      </c>
      <c r="H18" s="63">
        <f>'L4'!$H$10</f>
        <v>1707.89</v>
      </c>
      <c r="I18" s="63">
        <f>GEW!$E$12+($F18-GEW!$E$12)*SUM(Fasering!$D$5)</f>
        <v>1821.9627753333334</v>
      </c>
      <c r="J18" s="63">
        <f>GEW!$E$12+($F18-GEW!$E$12)*SUM(Fasering!$D$5:$D$6)</f>
        <v>2073.7924476368753</v>
      </c>
      <c r="K18" s="63">
        <f>GEW!$E$12+($F18-GEW!$E$12)*SUM(Fasering!$D$5:$D$7)</f>
        <v>2218.2826860650025</v>
      </c>
      <c r="L18" s="63">
        <f>GEW!$E$12+($F18-GEW!$E$12)*SUM(Fasering!$D$5:$D$8)</f>
        <v>2362.7729244931293</v>
      </c>
      <c r="M18" s="63">
        <f>GEW!$E$12+($F18-GEW!$E$12)*SUM(Fasering!$D$5:$D$9)</f>
        <v>2507.2631629212565</v>
      </c>
      <c r="N18" s="63">
        <f>GEW!$E$12+($F18-GEW!$E$12)*SUM(Fasering!$D$5:$D$10)</f>
        <v>2651.4285855718736</v>
      </c>
      <c r="O18" s="76">
        <f>GEW!$E$12+($F18-GEW!$E$12)*SUM(Fasering!$D$5:$D$11)</f>
        <v>2795.9188240000003</v>
      </c>
      <c r="P18" s="134">
        <f t="shared" si="3"/>
        <v>0</v>
      </c>
      <c r="Q18" s="135">
        <f t="shared" si="4"/>
        <v>0</v>
      </c>
      <c r="R18" s="45">
        <f>$P18*SUM(Fasering!$D$5)</f>
        <v>0</v>
      </c>
      <c r="S18" s="45">
        <f>$P18*SUM(Fasering!$D$5:$D$6)</f>
        <v>0</v>
      </c>
      <c r="T18" s="45">
        <f>$P18*SUM(Fasering!$D$5:$D$7)</f>
        <v>0</v>
      </c>
      <c r="U18" s="45">
        <f>$P18*SUM(Fasering!$D$5:$D$8)</f>
        <v>0</v>
      </c>
      <c r="V18" s="45">
        <f>$P18*SUM(Fasering!$D$5:$D$9)</f>
        <v>0</v>
      </c>
      <c r="W18" s="45">
        <f>$P18*SUM(Fasering!$D$5:$D$10)</f>
        <v>0</v>
      </c>
      <c r="X18" s="75">
        <f>$P18*SUM(Fasering!$D$5:$D$11)</f>
        <v>0</v>
      </c>
      <c r="Y18" s="134">
        <f t="shared" si="5"/>
        <v>0</v>
      </c>
      <c r="Z18" s="135">
        <f t="shared" si="6"/>
        <v>0</v>
      </c>
      <c r="AA18" s="74">
        <f>$Y18*SUM(Fasering!$D$5)</f>
        <v>0</v>
      </c>
      <c r="AB18" s="45">
        <f>$Y18*SUM(Fasering!$D$5:$D$6)</f>
        <v>0</v>
      </c>
      <c r="AC18" s="45">
        <f>$Y18*SUM(Fasering!$D$5:$D$7)</f>
        <v>0</v>
      </c>
      <c r="AD18" s="45">
        <f>$Y18*SUM(Fasering!$D$5:$D$8)</f>
        <v>0</v>
      </c>
      <c r="AE18" s="45">
        <f>$Y18*SUM(Fasering!$D$5:$D$9)</f>
        <v>0</v>
      </c>
      <c r="AF18" s="45">
        <f>$Y18*SUM(Fasering!$D$5:$D$10)</f>
        <v>0</v>
      </c>
      <c r="AG18" s="75">
        <f>$Y18*SUM(Fasering!$D$5:$D$11)</f>
        <v>0</v>
      </c>
      <c r="AH18" s="5">
        <f>($AK$3+(I18+R18)*12*7.57%)*SUM(Fasering!$D$5)</f>
        <v>0</v>
      </c>
      <c r="AI18" s="9">
        <f>($AK$3+(J18+S18)*12*7.57%)*SUM(Fasering!$D$5:$D$6)</f>
        <v>522.09001337463189</v>
      </c>
      <c r="AJ18" s="9">
        <f>($AK$3+(K18+T18)*12*7.57%)*SUM(Fasering!$D$5:$D$7)</f>
        <v>875.05525264489847</v>
      </c>
      <c r="AK18" s="9">
        <f>($AK$3+(L18+U18)*12*7.57%)*SUM(Fasering!$D$5:$D$8)</f>
        <v>1266.9648704227718</v>
      </c>
      <c r="AL18" s="9">
        <f>($AK$3+(M18+V18)*12*7.57%)*SUM(Fasering!$D$5:$D$9)</f>
        <v>1697.8188667082516</v>
      </c>
      <c r="AM18" s="9">
        <f>($AK$3+(N18+W18)*12*7.57%)*SUM(Fasering!$D$5:$D$10)</f>
        <v>2166.5174538477941</v>
      </c>
      <c r="AN18" s="86">
        <f>($AK$3+(O18+X18)*12*7.57%)*SUM(Fasering!$D$5:$D$11)</f>
        <v>2675.1726597216007</v>
      </c>
      <c r="AO18" s="5">
        <f>($AK$3+(I18+AA18)*12*7.57%)*SUM(Fasering!$D$5)</f>
        <v>0</v>
      </c>
      <c r="AP18" s="9">
        <f>($AK$3+(J18+AB18)*12*7.57%)*SUM(Fasering!$D$5:$D$6)</f>
        <v>522.09001337463189</v>
      </c>
      <c r="AQ18" s="9">
        <f>($AK$3+(K18+AC18)*12*7.57%)*SUM(Fasering!$D$5:$D$7)</f>
        <v>875.05525264489847</v>
      </c>
      <c r="AR18" s="9">
        <f>($AK$3+(L18+AD18)*12*7.57%)*SUM(Fasering!$D$5:$D$8)</f>
        <v>1266.9648704227718</v>
      </c>
      <c r="AS18" s="9">
        <f>($AK$3+(M18+AE18)*12*7.57%)*SUM(Fasering!$D$5:$D$9)</f>
        <v>1697.8188667082516</v>
      </c>
      <c r="AT18" s="9">
        <f>($AK$3+(N18+AF18)*12*7.57%)*SUM(Fasering!$D$5:$D$10)</f>
        <v>2166.5174538477941</v>
      </c>
      <c r="AU18" s="86">
        <f>($AK$3+(O18+AG18)*12*7.57%)*SUM(Fasering!$D$5:$D$11)</f>
        <v>2675.1726597216007</v>
      </c>
    </row>
    <row r="19" spans="1:47" x14ac:dyDescent="0.3">
      <c r="A19" s="32">
        <f t="shared" si="7"/>
        <v>9</v>
      </c>
      <c r="B19" s="129">
        <v>25580.99</v>
      </c>
      <c r="C19" s="130"/>
      <c r="D19" s="129">
        <f t="shared" si="0"/>
        <v>34429.454441000002</v>
      </c>
      <c r="E19" s="131">
        <f t="shared" si="1"/>
        <v>853.48388173991509</v>
      </c>
      <c r="F19" s="129">
        <f t="shared" si="2"/>
        <v>2869.1212034166674</v>
      </c>
      <c r="G19" s="131">
        <f t="shared" si="8"/>
        <v>71.123656811659615</v>
      </c>
      <c r="H19" s="63">
        <f>'L4'!$H$10</f>
        <v>1707.89</v>
      </c>
      <c r="I19" s="63">
        <f>GEW!$E$12+($F19-GEW!$E$12)*SUM(Fasering!$D$5)</f>
        <v>1821.9627753333334</v>
      </c>
      <c r="J19" s="63">
        <f>GEW!$E$12+($F19-GEW!$E$12)*SUM(Fasering!$D$5:$D$6)</f>
        <v>2092.7199251607076</v>
      </c>
      <c r="K19" s="63">
        <f>GEW!$E$12+($F19-GEW!$E$12)*SUM(Fasering!$D$5:$D$7)</f>
        <v>2248.070026587684</v>
      </c>
      <c r="L19" s="63">
        <f>GEW!$E$12+($F19-GEW!$E$12)*SUM(Fasering!$D$5:$D$8)</f>
        <v>2403.4201280146599</v>
      </c>
      <c r="M19" s="63">
        <f>GEW!$E$12+($F19-GEW!$E$12)*SUM(Fasering!$D$5:$D$9)</f>
        <v>2558.7702294416363</v>
      </c>
      <c r="N19" s="63">
        <f>GEW!$E$12+($F19-GEW!$E$12)*SUM(Fasering!$D$5:$D$10)</f>
        <v>2713.7711019896915</v>
      </c>
      <c r="O19" s="76">
        <f>GEW!$E$12+($F19-GEW!$E$12)*SUM(Fasering!$D$5:$D$11)</f>
        <v>2869.1212034166674</v>
      </c>
      <c r="P19" s="134">
        <f t="shared" si="3"/>
        <v>0</v>
      </c>
      <c r="Q19" s="135">
        <f t="shared" si="4"/>
        <v>0</v>
      </c>
      <c r="R19" s="45">
        <f>$P19*SUM(Fasering!$D$5)</f>
        <v>0</v>
      </c>
      <c r="S19" s="45">
        <f>$P19*SUM(Fasering!$D$5:$D$6)</f>
        <v>0</v>
      </c>
      <c r="T19" s="45">
        <f>$P19*SUM(Fasering!$D$5:$D$7)</f>
        <v>0</v>
      </c>
      <c r="U19" s="45">
        <f>$P19*SUM(Fasering!$D$5:$D$8)</f>
        <v>0</v>
      </c>
      <c r="V19" s="45">
        <f>$P19*SUM(Fasering!$D$5:$D$9)</f>
        <v>0</v>
      </c>
      <c r="W19" s="45">
        <f>$P19*SUM(Fasering!$D$5:$D$10)</f>
        <v>0</v>
      </c>
      <c r="X19" s="75">
        <f>$P19*SUM(Fasering!$D$5:$D$11)</f>
        <v>0</v>
      </c>
      <c r="Y19" s="134">
        <f t="shared" si="5"/>
        <v>0</v>
      </c>
      <c r="Z19" s="135">
        <f t="shared" si="6"/>
        <v>0</v>
      </c>
      <c r="AA19" s="74">
        <f>$Y19*SUM(Fasering!$D$5)</f>
        <v>0</v>
      </c>
      <c r="AB19" s="45">
        <f>$Y19*SUM(Fasering!$D$5:$D$6)</f>
        <v>0</v>
      </c>
      <c r="AC19" s="45">
        <f>$Y19*SUM(Fasering!$D$5:$D$7)</f>
        <v>0</v>
      </c>
      <c r="AD19" s="45">
        <f>$Y19*SUM(Fasering!$D$5:$D$8)</f>
        <v>0</v>
      </c>
      <c r="AE19" s="45">
        <f>$Y19*SUM(Fasering!$D$5:$D$9)</f>
        <v>0</v>
      </c>
      <c r="AF19" s="45">
        <f>$Y19*SUM(Fasering!$D$5:$D$10)</f>
        <v>0</v>
      </c>
      <c r="AG19" s="75">
        <f>$Y19*SUM(Fasering!$D$5:$D$11)</f>
        <v>0</v>
      </c>
      <c r="AH19" s="5">
        <f>($AK$3+(I19+R19)*12*7.57%)*SUM(Fasering!$D$5)</f>
        <v>0</v>
      </c>
      <c r="AI19" s="9">
        <f>($AK$3+(J19+S19)*12*7.57%)*SUM(Fasering!$D$5:$D$6)</f>
        <v>526.53568525678179</v>
      </c>
      <c r="AJ19" s="9">
        <f>($AK$3+(K19+T19)*12*7.57%)*SUM(Fasering!$D$5:$D$7)</f>
        <v>886.06596426112117</v>
      </c>
      <c r="AK19" s="9">
        <f>($AK$3+(L19+U19)*12*7.57%)*SUM(Fasering!$D$5:$D$8)</f>
        <v>1287.4676749758917</v>
      </c>
      <c r="AL19" s="9">
        <f>($AK$3+(M19+V19)*12*7.57%)*SUM(Fasering!$D$5:$D$9)</f>
        <v>1730.7408174010939</v>
      </c>
      <c r="AM19" s="9">
        <f>($AK$3+(N19+W19)*12*7.57%)*SUM(Fasering!$D$5:$D$10)</f>
        <v>2214.747822814998</v>
      </c>
      <c r="AN19" s="86">
        <f>($AK$3+(O19+X19)*12*7.57%)*SUM(Fasering!$D$5:$D$11)</f>
        <v>2741.6697011837009</v>
      </c>
      <c r="AO19" s="5">
        <f>($AK$3+(I19+AA19)*12*7.57%)*SUM(Fasering!$D$5)</f>
        <v>0</v>
      </c>
      <c r="AP19" s="9">
        <f>($AK$3+(J19+AB19)*12*7.57%)*SUM(Fasering!$D$5:$D$6)</f>
        <v>526.53568525678179</v>
      </c>
      <c r="AQ19" s="9">
        <f>($AK$3+(K19+AC19)*12*7.57%)*SUM(Fasering!$D$5:$D$7)</f>
        <v>886.06596426112117</v>
      </c>
      <c r="AR19" s="9">
        <f>($AK$3+(L19+AD19)*12*7.57%)*SUM(Fasering!$D$5:$D$8)</f>
        <v>1287.4676749758917</v>
      </c>
      <c r="AS19" s="9">
        <f>($AK$3+(M19+AE19)*12*7.57%)*SUM(Fasering!$D$5:$D$9)</f>
        <v>1730.7408174010939</v>
      </c>
      <c r="AT19" s="9">
        <f>($AK$3+(N19+AF19)*12*7.57%)*SUM(Fasering!$D$5:$D$10)</f>
        <v>2214.747822814998</v>
      </c>
      <c r="AU19" s="86">
        <f>($AK$3+(O19+AG19)*12*7.57%)*SUM(Fasering!$D$5:$D$11)</f>
        <v>2741.6697011837009</v>
      </c>
    </row>
    <row r="20" spans="1:47" x14ac:dyDescent="0.3">
      <c r="A20" s="32">
        <f t="shared" si="7"/>
        <v>10</v>
      </c>
      <c r="B20" s="129">
        <v>25934.38</v>
      </c>
      <c r="C20" s="130"/>
      <c r="D20" s="129">
        <f t="shared" si="0"/>
        <v>34905.082042000002</v>
      </c>
      <c r="E20" s="131">
        <f t="shared" si="1"/>
        <v>865.27438198904815</v>
      </c>
      <c r="F20" s="129">
        <f t="shared" si="2"/>
        <v>2908.7568368333336</v>
      </c>
      <c r="G20" s="131">
        <f t="shared" si="8"/>
        <v>72.106198499087341</v>
      </c>
      <c r="H20" s="63">
        <f>'L4'!$H$10</f>
        <v>1707.89</v>
      </c>
      <c r="I20" s="63">
        <f>GEW!$E$12+($F20-GEW!$E$12)*SUM(Fasering!$D$5)</f>
        <v>1821.9627753333334</v>
      </c>
      <c r="J20" s="63">
        <f>GEW!$E$12+($F20-GEW!$E$12)*SUM(Fasering!$D$5:$D$6)</f>
        <v>2102.9682608926196</v>
      </c>
      <c r="K20" s="63">
        <f>GEW!$E$12+($F20-GEW!$E$12)*SUM(Fasering!$D$5:$D$7)</f>
        <v>2264.1984655649776</v>
      </c>
      <c r="L20" s="63">
        <f>GEW!$E$12+($F20-GEW!$E$12)*SUM(Fasering!$D$5:$D$8)</f>
        <v>2425.4286702373352</v>
      </c>
      <c r="M20" s="63">
        <f>GEW!$E$12+($F20-GEW!$E$12)*SUM(Fasering!$D$5:$D$9)</f>
        <v>2586.6588749096927</v>
      </c>
      <c r="N20" s="63">
        <f>GEW!$E$12+($F20-GEW!$E$12)*SUM(Fasering!$D$5:$D$10)</f>
        <v>2747.5266321609761</v>
      </c>
      <c r="O20" s="76">
        <f>GEW!$E$12+($F20-GEW!$E$12)*SUM(Fasering!$D$5:$D$11)</f>
        <v>2908.7568368333336</v>
      </c>
      <c r="P20" s="129">
        <f t="shared" si="3"/>
        <v>0</v>
      </c>
      <c r="Q20" s="131">
        <f t="shared" si="4"/>
        <v>0</v>
      </c>
      <c r="R20" s="45">
        <f>$P20*SUM(Fasering!$D$5)</f>
        <v>0</v>
      </c>
      <c r="S20" s="45">
        <f>$P20*SUM(Fasering!$D$5:$D$6)</f>
        <v>0</v>
      </c>
      <c r="T20" s="45">
        <f>$P20*SUM(Fasering!$D$5:$D$7)</f>
        <v>0</v>
      </c>
      <c r="U20" s="45">
        <f>$P20*SUM(Fasering!$D$5:$D$8)</f>
        <v>0</v>
      </c>
      <c r="V20" s="45">
        <f>$P20*SUM(Fasering!$D$5:$D$9)</f>
        <v>0</v>
      </c>
      <c r="W20" s="45">
        <f>$P20*SUM(Fasering!$D$5:$D$10)</f>
        <v>0</v>
      </c>
      <c r="X20" s="75">
        <f>$P20*SUM(Fasering!$D$5:$D$11)</f>
        <v>0</v>
      </c>
      <c r="Y20" s="129">
        <f t="shared" si="5"/>
        <v>0</v>
      </c>
      <c r="Z20" s="131">
        <f t="shared" si="6"/>
        <v>0</v>
      </c>
      <c r="AA20" s="74">
        <f>$Y20*SUM(Fasering!$D$5)</f>
        <v>0</v>
      </c>
      <c r="AB20" s="45">
        <f>$Y20*SUM(Fasering!$D$5:$D$6)</f>
        <v>0</v>
      </c>
      <c r="AC20" s="45">
        <f>$Y20*SUM(Fasering!$D$5:$D$7)</f>
        <v>0</v>
      </c>
      <c r="AD20" s="45">
        <f>$Y20*SUM(Fasering!$D$5:$D$8)</f>
        <v>0</v>
      </c>
      <c r="AE20" s="45">
        <f>$Y20*SUM(Fasering!$D$5:$D$9)</f>
        <v>0</v>
      </c>
      <c r="AF20" s="45">
        <f>$Y20*SUM(Fasering!$D$5:$D$10)</f>
        <v>0</v>
      </c>
      <c r="AG20" s="75">
        <f>$Y20*SUM(Fasering!$D$5:$D$11)</f>
        <v>0</v>
      </c>
      <c r="AH20" s="5">
        <f>($AK$3+(I20+R20)*12*7.57%)*SUM(Fasering!$D$5)</f>
        <v>0</v>
      </c>
      <c r="AI20" s="9">
        <f>($AK$3+(J20+S20)*12*7.57%)*SUM(Fasering!$D$5:$D$6)</f>
        <v>528.94280675222819</v>
      </c>
      <c r="AJ20" s="9">
        <f>($AK$3+(K20+T20)*12*7.57%)*SUM(Fasering!$D$5:$D$7)</f>
        <v>892.02774491299272</v>
      </c>
      <c r="AK20" s="9">
        <f>($AK$3+(L20+U20)*12*7.57%)*SUM(Fasering!$D$5:$D$8)</f>
        <v>1298.5689759411987</v>
      </c>
      <c r="AL20" s="9">
        <f>($AK$3+(M20+V20)*12*7.57%)*SUM(Fasering!$D$5:$D$9)</f>
        <v>1748.566499836847</v>
      </c>
      <c r="AM20" s="9">
        <f>($AK$3+(N20+W20)*12*7.57%)*SUM(Fasering!$D$5:$D$10)</f>
        <v>2240.8622912129936</v>
      </c>
      <c r="AN20" s="86">
        <f>($AK$3+(O20+X20)*12*7.57%)*SUM(Fasering!$D$5:$D$11)</f>
        <v>2777.6747105794002</v>
      </c>
      <c r="AO20" s="5">
        <f>($AK$3+(I20+AA20)*12*7.57%)*SUM(Fasering!$D$5)</f>
        <v>0</v>
      </c>
      <c r="AP20" s="9">
        <f>($AK$3+(J20+AB20)*12*7.57%)*SUM(Fasering!$D$5:$D$6)</f>
        <v>528.94280675222819</v>
      </c>
      <c r="AQ20" s="9">
        <f>($AK$3+(K20+AC20)*12*7.57%)*SUM(Fasering!$D$5:$D$7)</f>
        <v>892.02774491299272</v>
      </c>
      <c r="AR20" s="9">
        <f>($AK$3+(L20+AD20)*12*7.57%)*SUM(Fasering!$D$5:$D$8)</f>
        <v>1298.5689759411987</v>
      </c>
      <c r="AS20" s="9">
        <f>($AK$3+(M20+AE20)*12*7.57%)*SUM(Fasering!$D$5:$D$9)</f>
        <v>1748.566499836847</v>
      </c>
      <c r="AT20" s="9">
        <f>($AK$3+(N20+AF20)*12*7.57%)*SUM(Fasering!$D$5:$D$10)</f>
        <v>2240.8622912129936</v>
      </c>
      <c r="AU20" s="86">
        <f>($AK$3+(O20+AG20)*12*7.57%)*SUM(Fasering!$D$5:$D$11)</f>
        <v>2777.6747105794002</v>
      </c>
    </row>
    <row r="21" spans="1:47" x14ac:dyDescent="0.3">
      <c r="A21" s="32">
        <f t="shared" si="7"/>
        <v>11</v>
      </c>
      <c r="B21" s="129">
        <v>26233.279999999999</v>
      </c>
      <c r="C21" s="130"/>
      <c r="D21" s="129">
        <f t="shared" si="0"/>
        <v>35307.371552000004</v>
      </c>
      <c r="E21" s="131">
        <f t="shared" si="1"/>
        <v>875.24687845036806</v>
      </c>
      <c r="F21" s="129">
        <f t="shared" si="2"/>
        <v>2942.2809626666667</v>
      </c>
      <c r="G21" s="131">
        <f t="shared" si="8"/>
        <v>72.937239870864005</v>
      </c>
      <c r="H21" s="63">
        <f>'L4'!$H$10</f>
        <v>1707.89</v>
      </c>
      <c r="I21" s="63">
        <f>GEW!$E$12+($F21-GEW!$E$12)*SUM(Fasering!$D$5)</f>
        <v>1821.9627753333334</v>
      </c>
      <c r="J21" s="63">
        <f>GEW!$E$12+($F21-GEW!$E$12)*SUM(Fasering!$D$5:$D$6)</f>
        <v>2111.63638265687</v>
      </c>
      <c r="K21" s="63">
        <f>GEW!$E$12+($F21-GEW!$E$12)*SUM(Fasering!$D$5:$D$7)</f>
        <v>2277.8400242121179</v>
      </c>
      <c r="L21" s="63">
        <f>GEW!$E$12+($F21-GEW!$E$12)*SUM(Fasering!$D$5:$D$8)</f>
        <v>2444.0436657673663</v>
      </c>
      <c r="M21" s="63">
        <f>GEW!$E$12+($F21-GEW!$E$12)*SUM(Fasering!$D$5:$D$9)</f>
        <v>2610.2473073226142</v>
      </c>
      <c r="N21" s="63">
        <f>GEW!$E$12+($F21-GEW!$E$12)*SUM(Fasering!$D$5:$D$10)</f>
        <v>2776.0773211114188</v>
      </c>
      <c r="O21" s="76">
        <f>GEW!$E$12+($F21-GEW!$E$12)*SUM(Fasering!$D$5:$D$11)</f>
        <v>2942.2809626666667</v>
      </c>
      <c r="P21" s="129">
        <f t="shared" si="3"/>
        <v>0</v>
      </c>
      <c r="Q21" s="131">
        <f t="shared" si="4"/>
        <v>0</v>
      </c>
      <c r="R21" s="45">
        <f>$P21*SUM(Fasering!$D$5)</f>
        <v>0</v>
      </c>
      <c r="S21" s="45">
        <f>$P21*SUM(Fasering!$D$5:$D$6)</f>
        <v>0</v>
      </c>
      <c r="T21" s="45">
        <f>$P21*SUM(Fasering!$D$5:$D$7)</f>
        <v>0</v>
      </c>
      <c r="U21" s="45">
        <f>$P21*SUM(Fasering!$D$5:$D$8)</f>
        <v>0</v>
      </c>
      <c r="V21" s="45">
        <f>$P21*SUM(Fasering!$D$5:$D$9)</f>
        <v>0</v>
      </c>
      <c r="W21" s="45">
        <f>$P21*SUM(Fasering!$D$5:$D$10)</f>
        <v>0</v>
      </c>
      <c r="X21" s="75">
        <f>$P21*SUM(Fasering!$D$5:$D$11)</f>
        <v>0</v>
      </c>
      <c r="Y21" s="129">
        <f t="shared" si="5"/>
        <v>0</v>
      </c>
      <c r="Z21" s="131">
        <f t="shared" si="6"/>
        <v>0</v>
      </c>
      <c r="AA21" s="74">
        <f>$Y21*SUM(Fasering!$D$5)</f>
        <v>0</v>
      </c>
      <c r="AB21" s="45">
        <f>$Y21*SUM(Fasering!$D$5:$D$6)</f>
        <v>0</v>
      </c>
      <c r="AC21" s="45">
        <f>$Y21*SUM(Fasering!$D$5:$D$7)</f>
        <v>0</v>
      </c>
      <c r="AD21" s="45">
        <f>$Y21*SUM(Fasering!$D$5:$D$8)</f>
        <v>0</v>
      </c>
      <c r="AE21" s="45">
        <f>$Y21*SUM(Fasering!$D$5:$D$9)</f>
        <v>0</v>
      </c>
      <c r="AF21" s="45">
        <f>$Y21*SUM(Fasering!$D$5:$D$10)</f>
        <v>0</v>
      </c>
      <c r="AG21" s="75">
        <f>$Y21*SUM(Fasering!$D$5:$D$11)</f>
        <v>0</v>
      </c>
      <c r="AH21" s="5">
        <f>($AK$3+(I21+R21)*12*7.57%)*SUM(Fasering!$D$5)</f>
        <v>0</v>
      </c>
      <c r="AI21" s="9">
        <f>($AK$3+(J21+S21)*12*7.57%)*SUM(Fasering!$D$5:$D$6)</f>
        <v>530.9787687630062</v>
      </c>
      <c r="AJ21" s="9">
        <f>($AK$3+(K21+T21)*12*7.57%)*SUM(Fasering!$D$5:$D$7)</f>
        <v>897.07026517911311</v>
      </c>
      <c r="AK21" s="9">
        <f>($AK$3+(L21+U21)*12*7.57%)*SUM(Fasering!$D$5:$D$8)</f>
        <v>1307.9585423084711</v>
      </c>
      <c r="AL21" s="9">
        <f>($AK$3+(M21+V21)*12*7.57%)*SUM(Fasering!$D$5:$D$9)</f>
        <v>1763.6436001510801</v>
      </c>
      <c r="AM21" s="9">
        <f>($AK$3+(N21+W21)*12*7.57%)*SUM(Fasering!$D$5:$D$10)</f>
        <v>2262.9501109140624</v>
      </c>
      <c r="AN21" s="86">
        <f>($AK$3+(O21+X21)*12*7.57%)*SUM(Fasering!$D$5:$D$11)</f>
        <v>2808.1280264863999</v>
      </c>
      <c r="AO21" s="5">
        <f>($AK$3+(I21+AA21)*12*7.57%)*SUM(Fasering!$D$5)</f>
        <v>0</v>
      </c>
      <c r="AP21" s="9">
        <f>($AK$3+(J21+AB21)*12*7.57%)*SUM(Fasering!$D$5:$D$6)</f>
        <v>530.9787687630062</v>
      </c>
      <c r="AQ21" s="9">
        <f>($AK$3+(K21+AC21)*12*7.57%)*SUM(Fasering!$D$5:$D$7)</f>
        <v>897.07026517911311</v>
      </c>
      <c r="AR21" s="9">
        <f>($AK$3+(L21+AD21)*12*7.57%)*SUM(Fasering!$D$5:$D$8)</f>
        <v>1307.9585423084711</v>
      </c>
      <c r="AS21" s="9">
        <f>($AK$3+(M21+AE21)*12*7.57%)*SUM(Fasering!$D$5:$D$9)</f>
        <v>1763.6436001510801</v>
      </c>
      <c r="AT21" s="9">
        <f>($AK$3+(N21+AF21)*12*7.57%)*SUM(Fasering!$D$5:$D$10)</f>
        <v>2262.9501109140624</v>
      </c>
      <c r="AU21" s="86">
        <f>($AK$3+(O21+AG21)*12*7.57%)*SUM(Fasering!$D$5:$D$11)</f>
        <v>2808.1280264863999</v>
      </c>
    </row>
    <row r="22" spans="1:47" x14ac:dyDescent="0.3">
      <c r="A22" s="32">
        <f t="shared" si="7"/>
        <v>12</v>
      </c>
      <c r="B22" s="129">
        <v>27066.45</v>
      </c>
      <c r="C22" s="130"/>
      <c r="D22" s="129">
        <f t="shared" si="0"/>
        <v>36428.735055000005</v>
      </c>
      <c r="E22" s="131">
        <f t="shared" si="1"/>
        <v>903.0447535814418</v>
      </c>
      <c r="F22" s="129">
        <f t="shared" si="2"/>
        <v>3035.7279212500002</v>
      </c>
      <c r="G22" s="131">
        <f t="shared" si="8"/>
        <v>75.253729465120145</v>
      </c>
      <c r="H22" s="63">
        <f>'L4'!$H$10</f>
        <v>1707.89</v>
      </c>
      <c r="I22" s="63">
        <f>GEW!$E$12+($F22-GEW!$E$12)*SUM(Fasering!$D$5)</f>
        <v>1821.9627753333334</v>
      </c>
      <c r="J22" s="63">
        <f>GEW!$E$12+($F22-GEW!$E$12)*SUM(Fasering!$D$5:$D$6)</f>
        <v>2135.7983733237174</v>
      </c>
      <c r="K22" s="63">
        <f>GEW!$E$12+($F22-GEW!$E$12)*SUM(Fasering!$D$5:$D$7)</f>
        <v>2315.8652414019421</v>
      </c>
      <c r="L22" s="63">
        <f>GEW!$E$12+($F22-GEW!$E$12)*SUM(Fasering!$D$5:$D$8)</f>
        <v>2495.9321094801667</v>
      </c>
      <c r="M22" s="63">
        <f>GEW!$E$12+($F22-GEW!$E$12)*SUM(Fasering!$D$5:$D$9)</f>
        <v>2675.9989775583913</v>
      </c>
      <c r="N22" s="63">
        <f>GEW!$E$12+($F22-GEW!$E$12)*SUM(Fasering!$D$5:$D$10)</f>
        <v>2855.6610531717761</v>
      </c>
      <c r="O22" s="76">
        <f>GEW!$E$12+($F22-GEW!$E$12)*SUM(Fasering!$D$5:$D$11)</f>
        <v>3035.7279212500002</v>
      </c>
      <c r="P22" s="129">
        <f t="shared" si="3"/>
        <v>0</v>
      </c>
      <c r="Q22" s="131">
        <f t="shared" si="4"/>
        <v>0</v>
      </c>
      <c r="R22" s="45">
        <f>$P22*SUM(Fasering!$D$5)</f>
        <v>0</v>
      </c>
      <c r="S22" s="45">
        <f>$P22*SUM(Fasering!$D$5:$D$6)</f>
        <v>0</v>
      </c>
      <c r="T22" s="45">
        <f>$P22*SUM(Fasering!$D$5:$D$7)</f>
        <v>0</v>
      </c>
      <c r="U22" s="45">
        <f>$P22*SUM(Fasering!$D$5:$D$8)</f>
        <v>0</v>
      </c>
      <c r="V22" s="45">
        <f>$P22*SUM(Fasering!$D$5:$D$9)</f>
        <v>0</v>
      </c>
      <c r="W22" s="45">
        <f>$P22*SUM(Fasering!$D$5:$D$10)</f>
        <v>0</v>
      </c>
      <c r="X22" s="75">
        <f>$P22*SUM(Fasering!$D$5:$D$11)</f>
        <v>0</v>
      </c>
      <c r="Y22" s="129">
        <f t="shared" si="5"/>
        <v>0</v>
      </c>
      <c r="Z22" s="131">
        <f t="shared" si="6"/>
        <v>0</v>
      </c>
      <c r="AA22" s="74">
        <f>$Y22*SUM(Fasering!$D$5)</f>
        <v>0</v>
      </c>
      <c r="AB22" s="45">
        <f>$Y22*SUM(Fasering!$D$5:$D$6)</f>
        <v>0</v>
      </c>
      <c r="AC22" s="45">
        <f>$Y22*SUM(Fasering!$D$5:$D$7)</f>
        <v>0</v>
      </c>
      <c r="AD22" s="45">
        <f>$Y22*SUM(Fasering!$D$5:$D$8)</f>
        <v>0</v>
      </c>
      <c r="AE22" s="45">
        <f>$Y22*SUM(Fasering!$D$5:$D$9)</f>
        <v>0</v>
      </c>
      <c r="AF22" s="45">
        <f>$Y22*SUM(Fasering!$D$5:$D$10)</f>
        <v>0</v>
      </c>
      <c r="AG22" s="75">
        <f>$Y22*SUM(Fasering!$D$5:$D$11)</f>
        <v>0</v>
      </c>
      <c r="AH22" s="5">
        <f>($AK$3+(I22+R22)*12*7.57%)*SUM(Fasering!$D$5)</f>
        <v>0</v>
      </c>
      <c r="AI22" s="9">
        <f>($AK$3+(J22+S22)*12*7.57%)*SUM(Fasering!$D$5:$D$6)</f>
        <v>536.65391920971092</v>
      </c>
      <c r="AJ22" s="9">
        <f>($AK$3+(K22+T22)*12*7.57%)*SUM(Fasering!$D$5:$D$7)</f>
        <v>911.12605845487008</v>
      </c>
      <c r="AK22" s="9">
        <f>($AK$3+(L22+U22)*12*7.57%)*SUM(Fasering!$D$5:$D$8)</f>
        <v>1334.1315266183412</v>
      </c>
      <c r="AL22" s="9">
        <f>($AK$3+(M22+V22)*12*7.57%)*SUM(Fasering!$D$5:$D$9)</f>
        <v>1805.670323700125</v>
      </c>
      <c r="AM22" s="9">
        <f>($AK$3+(N22+W22)*12*7.57%)*SUM(Fasering!$D$5:$D$10)</f>
        <v>2324.5188922467496</v>
      </c>
      <c r="AN22" s="86">
        <f>($AK$3+(O22+X22)*12*7.57%)*SUM(Fasering!$D$5:$D$11)</f>
        <v>2893.0152436635008</v>
      </c>
      <c r="AO22" s="5">
        <f>($AK$3+(I22+AA22)*12*7.57%)*SUM(Fasering!$D$5)</f>
        <v>0</v>
      </c>
      <c r="AP22" s="9">
        <f>($AK$3+(J22+AB22)*12*7.57%)*SUM(Fasering!$D$5:$D$6)</f>
        <v>536.65391920971092</v>
      </c>
      <c r="AQ22" s="9">
        <f>($AK$3+(K22+AC22)*12*7.57%)*SUM(Fasering!$D$5:$D$7)</f>
        <v>911.12605845487008</v>
      </c>
      <c r="AR22" s="9">
        <f>($AK$3+(L22+AD22)*12*7.57%)*SUM(Fasering!$D$5:$D$8)</f>
        <v>1334.1315266183412</v>
      </c>
      <c r="AS22" s="9">
        <f>($AK$3+(M22+AE22)*12*7.57%)*SUM(Fasering!$D$5:$D$9)</f>
        <v>1805.670323700125</v>
      </c>
      <c r="AT22" s="9">
        <f>($AK$3+(N22+AF22)*12*7.57%)*SUM(Fasering!$D$5:$D$10)</f>
        <v>2324.5188922467496</v>
      </c>
      <c r="AU22" s="86">
        <f>($AK$3+(O22+AG22)*12*7.57%)*SUM(Fasering!$D$5:$D$11)</f>
        <v>2893.0152436635008</v>
      </c>
    </row>
    <row r="23" spans="1:47" x14ac:dyDescent="0.3">
      <c r="A23" s="32">
        <f t="shared" si="7"/>
        <v>13</v>
      </c>
      <c r="B23" s="129">
        <v>27066.45</v>
      </c>
      <c r="C23" s="130"/>
      <c r="D23" s="129">
        <f t="shared" si="0"/>
        <v>36428.735055000005</v>
      </c>
      <c r="E23" s="131">
        <f t="shared" si="1"/>
        <v>903.0447535814418</v>
      </c>
      <c r="F23" s="129">
        <f t="shared" si="2"/>
        <v>3035.7279212500002</v>
      </c>
      <c r="G23" s="131">
        <f t="shared" si="8"/>
        <v>75.253729465120145</v>
      </c>
      <c r="H23" s="63">
        <f>'L4'!$H$10</f>
        <v>1707.89</v>
      </c>
      <c r="I23" s="63">
        <f>GEW!$E$12+($F23-GEW!$E$12)*SUM(Fasering!$D$5)</f>
        <v>1821.9627753333334</v>
      </c>
      <c r="J23" s="63">
        <f>GEW!$E$12+($F23-GEW!$E$12)*SUM(Fasering!$D$5:$D$6)</f>
        <v>2135.7983733237174</v>
      </c>
      <c r="K23" s="63">
        <f>GEW!$E$12+($F23-GEW!$E$12)*SUM(Fasering!$D$5:$D$7)</f>
        <v>2315.8652414019421</v>
      </c>
      <c r="L23" s="63">
        <f>GEW!$E$12+($F23-GEW!$E$12)*SUM(Fasering!$D$5:$D$8)</f>
        <v>2495.9321094801667</v>
      </c>
      <c r="M23" s="63">
        <f>GEW!$E$12+($F23-GEW!$E$12)*SUM(Fasering!$D$5:$D$9)</f>
        <v>2675.9989775583913</v>
      </c>
      <c r="N23" s="63">
        <f>GEW!$E$12+($F23-GEW!$E$12)*SUM(Fasering!$D$5:$D$10)</f>
        <v>2855.6610531717761</v>
      </c>
      <c r="O23" s="76">
        <f>GEW!$E$12+($F23-GEW!$E$12)*SUM(Fasering!$D$5:$D$11)</f>
        <v>3035.7279212500002</v>
      </c>
      <c r="P23" s="129">
        <f t="shared" si="3"/>
        <v>0</v>
      </c>
      <c r="Q23" s="131">
        <f t="shared" si="4"/>
        <v>0</v>
      </c>
      <c r="R23" s="45">
        <f>$P23*SUM(Fasering!$D$5)</f>
        <v>0</v>
      </c>
      <c r="S23" s="45">
        <f>$P23*SUM(Fasering!$D$5:$D$6)</f>
        <v>0</v>
      </c>
      <c r="T23" s="45">
        <f>$P23*SUM(Fasering!$D$5:$D$7)</f>
        <v>0</v>
      </c>
      <c r="U23" s="45">
        <f>$P23*SUM(Fasering!$D$5:$D$8)</f>
        <v>0</v>
      </c>
      <c r="V23" s="45">
        <f>$P23*SUM(Fasering!$D$5:$D$9)</f>
        <v>0</v>
      </c>
      <c r="W23" s="45">
        <f>$P23*SUM(Fasering!$D$5:$D$10)</f>
        <v>0</v>
      </c>
      <c r="X23" s="75">
        <f>$P23*SUM(Fasering!$D$5:$D$11)</f>
        <v>0</v>
      </c>
      <c r="Y23" s="129">
        <f t="shared" si="5"/>
        <v>0</v>
      </c>
      <c r="Z23" s="131">
        <f t="shared" si="6"/>
        <v>0</v>
      </c>
      <c r="AA23" s="74">
        <f>$Y23*SUM(Fasering!$D$5)</f>
        <v>0</v>
      </c>
      <c r="AB23" s="45">
        <f>$Y23*SUM(Fasering!$D$5:$D$6)</f>
        <v>0</v>
      </c>
      <c r="AC23" s="45">
        <f>$Y23*SUM(Fasering!$D$5:$D$7)</f>
        <v>0</v>
      </c>
      <c r="AD23" s="45">
        <f>$Y23*SUM(Fasering!$D$5:$D$8)</f>
        <v>0</v>
      </c>
      <c r="AE23" s="45">
        <f>$Y23*SUM(Fasering!$D$5:$D$9)</f>
        <v>0</v>
      </c>
      <c r="AF23" s="45">
        <f>$Y23*SUM(Fasering!$D$5:$D$10)</f>
        <v>0</v>
      </c>
      <c r="AG23" s="75">
        <f>$Y23*SUM(Fasering!$D$5:$D$11)</f>
        <v>0</v>
      </c>
      <c r="AH23" s="5">
        <f>($AK$3+(I23+R23)*12*7.57%)*SUM(Fasering!$D$5)</f>
        <v>0</v>
      </c>
      <c r="AI23" s="9">
        <f>($AK$3+(J23+S23)*12*7.57%)*SUM(Fasering!$D$5:$D$6)</f>
        <v>536.65391920971092</v>
      </c>
      <c r="AJ23" s="9">
        <f>($AK$3+(K23+T23)*12*7.57%)*SUM(Fasering!$D$5:$D$7)</f>
        <v>911.12605845487008</v>
      </c>
      <c r="AK23" s="9">
        <f>($AK$3+(L23+U23)*12*7.57%)*SUM(Fasering!$D$5:$D$8)</f>
        <v>1334.1315266183412</v>
      </c>
      <c r="AL23" s="9">
        <f>($AK$3+(M23+V23)*12*7.57%)*SUM(Fasering!$D$5:$D$9)</f>
        <v>1805.670323700125</v>
      </c>
      <c r="AM23" s="9">
        <f>($AK$3+(N23+W23)*12*7.57%)*SUM(Fasering!$D$5:$D$10)</f>
        <v>2324.5188922467496</v>
      </c>
      <c r="AN23" s="86">
        <f>($AK$3+(O23+X23)*12*7.57%)*SUM(Fasering!$D$5:$D$11)</f>
        <v>2893.0152436635008</v>
      </c>
      <c r="AO23" s="5">
        <f>($AK$3+(I23+AA23)*12*7.57%)*SUM(Fasering!$D$5)</f>
        <v>0</v>
      </c>
      <c r="AP23" s="9">
        <f>($AK$3+(J23+AB23)*12*7.57%)*SUM(Fasering!$D$5:$D$6)</f>
        <v>536.65391920971092</v>
      </c>
      <c r="AQ23" s="9">
        <f>($AK$3+(K23+AC23)*12*7.57%)*SUM(Fasering!$D$5:$D$7)</f>
        <v>911.12605845487008</v>
      </c>
      <c r="AR23" s="9">
        <f>($AK$3+(L23+AD23)*12*7.57%)*SUM(Fasering!$D$5:$D$8)</f>
        <v>1334.1315266183412</v>
      </c>
      <c r="AS23" s="9">
        <f>($AK$3+(M23+AE23)*12*7.57%)*SUM(Fasering!$D$5:$D$9)</f>
        <v>1805.670323700125</v>
      </c>
      <c r="AT23" s="9">
        <f>($AK$3+(N23+AF23)*12*7.57%)*SUM(Fasering!$D$5:$D$10)</f>
        <v>2324.5188922467496</v>
      </c>
      <c r="AU23" s="86">
        <f>($AK$3+(O23+AG23)*12*7.57%)*SUM(Fasering!$D$5:$D$11)</f>
        <v>2893.0152436635008</v>
      </c>
    </row>
    <row r="24" spans="1:47" x14ac:dyDescent="0.3">
      <c r="A24" s="32">
        <f t="shared" si="7"/>
        <v>14</v>
      </c>
      <c r="B24" s="129">
        <v>28198.52</v>
      </c>
      <c r="C24" s="130"/>
      <c r="D24" s="129">
        <f t="shared" si="0"/>
        <v>37952.388068</v>
      </c>
      <c r="E24" s="131">
        <f t="shared" si="1"/>
        <v>940.81512517383533</v>
      </c>
      <c r="F24" s="129">
        <f t="shared" si="2"/>
        <v>3162.6990056666668</v>
      </c>
      <c r="G24" s="131">
        <f t="shared" si="8"/>
        <v>78.401260431152949</v>
      </c>
      <c r="H24" s="63">
        <f>'L4'!$H$10</f>
        <v>1707.89</v>
      </c>
      <c r="I24" s="63">
        <f>GEW!$E$12+($F24-GEW!$E$12)*SUM(Fasering!$D$5)</f>
        <v>1821.9627753333334</v>
      </c>
      <c r="J24" s="63">
        <f>GEW!$E$12+($F24-GEW!$E$12)*SUM(Fasering!$D$5:$D$6)</f>
        <v>2168.6284857548153</v>
      </c>
      <c r="K24" s="63">
        <f>GEW!$E$12+($F24-GEW!$E$12)*SUM(Fasering!$D$5:$D$7)</f>
        <v>2367.5320172389065</v>
      </c>
      <c r="L24" s="63">
        <f>GEW!$E$12+($F24-GEW!$E$12)*SUM(Fasering!$D$5:$D$8)</f>
        <v>2566.4355487229977</v>
      </c>
      <c r="M24" s="63">
        <f>GEW!$E$12+($F24-GEW!$E$12)*SUM(Fasering!$D$5:$D$9)</f>
        <v>2765.3390802070894</v>
      </c>
      <c r="N24" s="63">
        <f>GEW!$E$12+($F24-GEW!$E$12)*SUM(Fasering!$D$5:$D$10)</f>
        <v>2963.7954741825756</v>
      </c>
      <c r="O24" s="76">
        <f>GEW!$E$12+($F24-GEW!$E$12)*SUM(Fasering!$D$5:$D$11)</f>
        <v>3162.6990056666668</v>
      </c>
      <c r="P24" s="129">
        <f t="shared" si="3"/>
        <v>0</v>
      </c>
      <c r="Q24" s="131">
        <f t="shared" si="4"/>
        <v>0</v>
      </c>
      <c r="R24" s="45">
        <f>$P24*SUM(Fasering!$D$5)</f>
        <v>0</v>
      </c>
      <c r="S24" s="45">
        <f>$P24*SUM(Fasering!$D$5:$D$6)</f>
        <v>0</v>
      </c>
      <c r="T24" s="45">
        <f>$P24*SUM(Fasering!$D$5:$D$7)</f>
        <v>0</v>
      </c>
      <c r="U24" s="45">
        <f>$P24*SUM(Fasering!$D$5:$D$8)</f>
        <v>0</v>
      </c>
      <c r="V24" s="45">
        <f>$P24*SUM(Fasering!$D$5:$D$9)</f>
        <v>0</v>
      </c>
      <c r="W24" s="45">
        <f>$P24*SUM(Fasering!$D$5:$D$10)</f>
        <v>0</v>
      </c>
      <c r="X24" s="75">
        <f>$P24*SUM(Fasering!$D$5:$D$11)</f>
        <v>0</v>
      </c>
      <c r="Y24" s="129">
        <f t="shared" si="5"/>
        <v>0</v>
      </c>
      <c r="Z24" s="131">
        <f t="shared" si="6"/>
        <v>0</v>
      </c>
      <c r="AA24" s="74">
        <f>$Y24*SUM(Fasering!$D$5)</f>
        <v>0</v>
      </c>
      <c r="AB24" s="45">
        <f>$Y24*SUM(Fasering!$D$5:$D$6)</f>
        <v>0</v>
      </c>
      <c r="AC24" s="45">
        <f>$Y24*SUM(Fasering!$D$5:$D$7)</f>
        <v>0</v>
      </c>
      <c r="AD24" s="45">
        <f>$Y24*SUM(Fasering!$D$5:$D$8)</f>
        <v>0</v>
      </c>
      <c r="AE24" s="45">
        <f>$Y24*SUM(Fasering!$D$5:$D$9)</f>
        <v>0</v>
      </c>
      <c r="AF24" s="45">
        <f>$Y24*SUM(Fasering!$D$5:$D$10)</f>
        <v>0</v>
      </c>
      <c r="AG24" s="75">
        <f>$Y24*SUM(Fasering!$D$5:$D$11)</f>
        <v>0</v>
      </c>
      <c r="AH24" s="5">
        <f>($AK$3+(I24+R24)*12*7.57%)*SUM(Fasering!$D$5)</f>
        <v>0</v>
      </c>
      <c r="AI24" s="9">
        <f>($AK$3+(J24+S24)*12*7.57%)*SUM(Fasering!$D$5:$D$6)</f>
        <v>544.36503166719399</v>
      </c>
      <c r="AJ24" s="9">
        <f>($AK$3+(K24+T24)*12*7.57%)*SUM(Fasering!$D$5:$D$7)</f>
        <v>930.22437199674744</v>
      </c>
      <c r="AK24" s="9">
        <f>($AK$3+(L24+U24)*12*7.57%)*SUM(Fasering!$D$5:$D$8)</f>
        <v>1369.6940772954836</v>
      </c>
      <c r="AL24" s="9">
        <f>($AK$3+(M24+V24)*12*7.57%)*SUM(Fasering!$D$5:$D$9)</f>
        <v>1862.7741475634023</v>
      </c>
      <c r="AM24" s="9">
        <f>($AK$3+(N24+W24)*12*7.57%)*SUM(Fasering!$D$5:$D$10)</f>
        <v>2408.1754932805061</v>
      </c>
      <c r="AN24" s="86">
        <f>($AK$3+(O24+X24)*12*7.57%)*SUM(Fasering!$D$5:$D$11)</f>
        <v>3008.3557767476004</v>
      </c>
      <c r="AO24" s="5">
        <f>($AK$3+(I24+AA24)*12*7.57%)*SUM(Fasering!$D$5)</f>
        <v>0</v>
      </c>
      <c r="AP24" s="9">
        <f>($AK$3+(J24+AB24)*12*7.57%)*SUM(Fasering!$D$5:$D$6)</f>
        <v>544.36503166719399</v>
      </c>
      <c r="AQ24" s="9">
        <f>($AK$3+(K24+AC24)*12*7.57%)*SUM(Fasering!$D$5:$D$7)</f>
        <v>930.22437199674744</v>
      </c>
      <c r="AR24" s="9">
        <f>($AK$3+(L24+AD24)*12*7.57%)*SUM(Fasering!$D$5:$D$8)</f>
        <v>1369.6940772954836</v>
      </c>
      <c r="AS24" s="9">
        <f>($AK$3+(M24+AE24)*12*7.57%)*SUM(Fasering!$D$5:$D$9)</f>
        <v>1862.7741475634023</v>
      </c>
      <c r="AT24" s="9">
        <f>($AK$3+(N24+AF24)*12*7.57%)*SUM(Fasering!$D$5:$D$10)</f>
        <v>2408.1754932805061</v>
      </c>
      <c r="AU24" s="86">
        <f>($AK$3+(O24+AG24)*12*7.57%)*SUM(Fasering!$D$5:$D$11)</f>
        <v>3008.3557767476004</v>
      </c>
    </row>
    <row r="25" spans="1:47" x14ac:dyDescent="0.3">
      <c r="A25" s="32">
        <f t="shared" si="7"/>
        <v>15</v>
      </c>
      <c r="B25" s="129">
        <v>28198.52</v>
      </c>
      <c r="C25" s="130"/>
      <c r="D25" s="129">
        <f t="shared" si="0"/>
        <v>37952.388068</v>
      </c>
      <c r="E25" s="131">
        <f t="shared" si="1"/>
        <v>940.81512517383533</v>
      </c>
      <c r="F25" s="129">
        <f t="shared" si="2"/>
        <v>3162.6990056666668</v>
      </c>
      <c r="G25" s="131">
        <f t="shared" si="8"/>
        <v>78.401260431152949</v>
      </c>
      <c r="H25" s="63">
        <f>'L4'!$H$10</f>
        <v>1707.89</v>
      </c>
      <c r="I25" s="63">
        <f>GEW!$E$12+($F25-GEW!$E$12)*SUM(Fasering!$D$5)</f>
        <v>1821.9627753333334</v>
      </c>
      <c r="J25" s="63">
        <f>GEW!$E$12+($F25-GEW!$E$12)*SUM(Fasering!$D$5:$D$6)</f>
        <v>2168.6284857548153</v>
      </c>
      <c r="K25" s="63">
        <f>GEW!$E$12+($F25-GEW!$E$12)*SUM(Fasering!$D$5:$D$7)</f>
        <v>2367.5320172389065</v>
      </c>
      <c r="L25" s="63">
        <f>GEW!$E$12+($F25-GEW!$E$12)*SUM(Fasering!$D$5:$D$8)</f>
        <v>2566.4355487229977</v>
      </c>
      <c r="M25" s="63">
        <f>GEW!$E$12+($F25-GEW!$E$12)*SUM(Fasering!$D$5:$D$9)</f>
        <v>2765.3390802070894</v>
      </c>
      <c r="N25" s="63">
        <f>GEW!$E$12+($F25-GEW!$E$12)*SUM(Fasering!$D$5:$D$10)</f>
        <v>2963.7954741825756</v>
      </c>
      <c r="O25" s="76">
        <f>GEW!$E$12+($F25-GEW!$E$12)*SUM(Fasering!$D$5:$D$11)</f>
        <v>3162.6990056666668</v>
      </c>
      <c r="P25" s="129">
        <f t="shared" si="3"/>
        <v>0</v>
      </c>
      <c r="Q25" s="131">
        <f t="shared" si="4"/>
        <v>0</v>
      </c>
      <c r="R25" s="45">
        <f>$P25*SUM(Fasering!$D$5)</f>
        <v>0</v>
      </c>
      <c r="S25" s="45">
        <f>$P25*SUM(Fasering!$D$5:$D$6)</f>
        <v>0</v>
      </c>
      <c r="T25" s="45">
        <f>$P25*SUM(Fasering!$D$5:$D$7)</f>
        <v>0</v>
      </c>
      <c r="U25" s="45">
        <f>$P25*SUM(Fasering!$D$5:$D$8)</f>
        <v>0</v>
      </c>
      <c r="V25" s="45">
        <f>$P25*SUM(Fasering!$D$5:$D$9)</f>
        <v>0</v>
      </c>
      <c r="W25" s="45">
        <f>$P25*SUM(Fasering!$D$5:$D$10)</f>
        <v>0</v>
      </c>
      <c r="X25" s="75">
        <f>$P25*SUM(Fasering!$D$5:$D$11)</f>
        <v>0</v>
      </c>
      <c r="Y25" s="129">
        <f t="shared" si="5"/>
        <v>0</v>
      </c>
      <c r="Z25" s="131">
        <f t="shared" si="6"/>
        <v>0</v>
      </c>
      <c r="AA25" s="74">
        <f>$Y25*SUM(Fasering!$D$5)</f>
        <v>0</v>
      </c>
      <c r="AB25" s="45">
        <f>$Y25*SUM(Fasering!$D$5:$D$6)</f>
        <v>0</v>
      </c>
      <c r="AC25" s="45">
        <f>$Y25*SUM(Fasering!$D$5:$D$7)</f>
        <v>0</v>
      </c>
      <c r="AD25" s="45">
        <f>$Y25*SUM(Fasering!$D$5:$D$8)</f>
        <v>0</v>
      </c>
      <c r="AE25" s="45">
        <f>$Y25*SUM(Fasering!$D$5:$D$9)</f>
        <v>0</v>
      </c>
      <c r="AF25" s="45">
        <f>$Y25*SUM(Fasering!$D$5:$D$10)</f>
        <v>0</v>
      </c>
      <c r="AG25" s="75">
        <f>$Y25*SUM(Fasering!$D$5:$D$11)</f>
        <v>0</v>
      </c>
      <c r="AH25" s="5">
        <f>($AK$3+(I25+R25)*12*7.57%)*SUM(Fasering!$D$5)</f>
        <v>0</v>
      </c>
      <c r="AI25" s="9">
        <f>($AK$3+(J25+S25)*12*7.57%)*SUM(Fasering!$D$5:$D$6)</f>
        <v>544.36503166719399</v>
      </c>
      <c r="AJ25" s="9">
        <f>($AK$3+(K25+T25)*12*7.57%)*SUM(Fasering!$D$5:$D$7)</f>
        <v>930.22437199674744</v>
      </c>
      <c r="AK25" s="9">
        <f>($AK$3+(L25+U25)*12*7.57%)*SUM(Fasering!$D$5:$D$8)</f>
        <v>1369.6940772954836</v>
      </c>
      <c r="AL25" s="9">
        <f>($AK$3+(M25+V25)*12*7.57%)*SUM(Fasering!$D$5:$D$9)</f>
        <v>1862.7741475634023</v>
      </c>
      <c r="AM25" s="9">
        <f>($AK$3+(N25+W25)*12*7.57%)*SUM(Fasering!$D$5:$D$10)</f>
        <v>2408.1754932805061</v>
      </c>
      <c r="AN25" s="86">
        <f>($AK$3+(O25+X25)*12*7.57%)*SUM(Fasering!$D$5:$D$11)</f>
        <v>3008.3557767476004</v>
      </c>
      <c r="AO25" s="5">
        <f>($AK$3+(I25+AA25)*12*7.57%)*SUM(Fasering!$D$5)</f>
        <v>0</v>
      </c>
      <c r="AP25" s="9">
        <f>($AK$3+(J25+AB25)*12*7.57%)*SUM(Fasering!$D$5:$D$6)</f>
        <v>544.36503166719399</v>
      </c>
      <c r="AQ25" s="9">
        <f>($AK$3+(K25+AC25)*12*7.57%)*SUM(Fasering!$D$5:$D$7)</f>
        <v>930.22437199674744</v>
      </c>
      <c r="AR25" s="9">
        <f>($AK$3+(L25+AD25)*12*7.57%)*SUM(Fasering!$D$5:$D$8)</f>
        <v>1369.6940772954836</v>
      </c>
      <c r="AS25" s="9">
        <f>($AK$3+(M25+AE25)*12*7.57%)*SUM(Fasering!$D$5:$D$9)</f>
        <v>1862.7741475634023</v>
      </c>
      <c r="AT25" s="9">
        <f>($AK$3+(N25+AF25)*12*7.57%)*SUM(Fasering!$D$5:$D$10)</f>
        <v>2408.1754932805061</v>
      </c>
      <c r="AU25" s="86">
        <f>($AK$3+(O25+AG25)*12*7.57%)*SUM(Fasering!$D$5:$D$11)</f>
        <v>3008.3557767476004</v>
      </c>
    </row>
    <row r="26" spans="1:47" x14ac:dyDescent="0.3">
      <c r="A26" s="32">
        <f t="shared" si="7"/>
        <v>16</v>
      </c>
      <c r="B26" s="129">
        <v>29784.880000000001</v>
      </c>
      <c r="C26" s="130"/>
      <c r="D26" s="129">
        <f t="shared" si="0"/>
        <v>40087.469992000006</v>
      </c>
      <c r="E26" s="131">
        <f t="shared" si="1"/>
        <v>993.74242355583442</v>
      </c>
      <c r="F26" s="129">
        <f t="shared" si="2"/>
        <v>3340.6224993333335</v>
      </c>
      <c r="G26" s="131">
        <f t="shared" si="8"/>
        <v>82.811868629652864</v>
      </c>
      <c r="H26" s="63">
        <f>'L4'!$H$10</f>
        <v>1707.89</v>
      </c>
      <c r="I26" s="63">
        <f>GEW!$E$12+($F26-GEW!$E$12)*SUM(Fasering!$D$5)</f>
        <v>1821.9627753333334</v>
      </c>
      <c r="J26" s="63">
        <f>GEW!$E$12+($F26-GEW!$E$12)*SUM(Fasering!$D$5:$D$6)</f>
        <v>2214.6330412648072</v>
      </c>
      <c r="K26" s="63">
        <f>GEW!$E$12+($F26-GEW!$E$12)*SUM(Fasering!$D$5:$D$7)</f>
        <v>2439.9322279297007</v>
      </c>
      <c r="L26" s="63">
        <f>GEW!$E$12+($F26-GEW!$E$12)*SUM(Fasering!$D$5:$D$8)</f>
        <v>2665.2314145945943</v>
      </c>
      <c r="M26" s="63">
        <f>GEW!$E$12+($F26-GEW!$E$12)*SUM(Fasering!$D$5:$D$9)</f>
        <v>2890.5306012594883</v>
      </c>
      <c r="N26" s="63">
        <f>GEW!$E$12+($F26-GEW!$E$12)*SUM(Fasering!$D$5:$D$10)</f>
        <v>3115.3233126684399</v>
      </c>
      <c r="O26" s="76">
        <f>GEW!$E$12+($F26-GEW!$E$12)*SUM(Fasering!$D$5:$D$11)</f>
        <v>3340.6224993333335</v>
      </c>
      <c r="P26" s="129">
        <f t="shared" si="3"/>
        <v>0</v>
      </c>
      <c r="Q26" s="131">
        <f t="shared" si="4"/>
        <v>0</v>
      </c>
      <c r="R26" s="45">
        <f>$P26*SUM(Fasering!$D$5)</f>
        <v>0</v>
      </c>
      <c r="S26" s="45">
        <f>$P26*SUM(Fasering!$D$5:$D$6)</f>
        <v>0</v>
      </c>
      <c r="T26" s="45">
        <f>$P26*SUM(Fasering!$D$5:$D$7)</f>
        <v>0</v>
      </c>
      <c r="U26" s="45">
        <f>$P26*SUM(Fasering!$D$5:$D$8)</f>
        <v>0</v>
      </c>
      <c r="V26" s="45">
        <f>$P26*SUM(Fasering!$D$5:$D$9)</f>
        <v>0</v>
      </c>
      <c r="W26" s="45">
        <f>$P26*SUM(Fasering!$D$5:$D$10)</f>
        <v>0</v>
      </c>
      <c r="X26" s="75">
        <f>$P26*SUM(Fasering!$D$5:$D$11)</f>
        <v>0</v>
      </c>
      <c r="Y26" s="129">
        <f t="shared" si="5"/>
        <v>0</v>
      </c>
      <c r="Z26" s="131">
        <f t="shared" si="6"/>
        <v>0</v>
      </c>
      <c r="AA26" s="74">
        <f>$Y26*SUM(Fasering!$D$5)</f>
        <v>0</v>
      </c>
      <c r="AB26" s="45">
        <f>$Y26*SUM(Fasering!$D$5:$D$6)</f>
        <v>0</v>
      </c>
      <c r="AC26" s="45">
        <f>$Y26*SUM(Fasering!$D$5:$D$7)</f>
        <v>0</v>
      </c>
      <c r="AD26" s="45">
        <f>$Y26*SUM(Fasering!$D$5:$D$8)</f>
        <v>0</v>
      </c>
      <c r="AE26" s="45">
        <f>$Y26*SUM(Fasering!$D$5:$D$9)</f>
        <v>0</v>
      </c>
      <c r="AF26" s="45">
        <f>$Y26*SUM(Fasering!$D$5:$D$10)</f>
        <v>0</v>
      </c>
      <c r="AG26" s="75">
        <f>$Y26*SUM(Fasering!$D$5:$D$11)</f>
        <v>0</v>
      </c>
      <c r="AH26" s="5">
        <f>($AK$3+(I26+R26)*12*7.57%)*SUM(Fasering!$D$5)</f>
        <v>0</v>
      </c>
      <c r="AI26" s="9">
        <f>($AK$3+(J26+S26)*12*7.57%)*SUM(Fasering!$D$5:$D$6)</f>
        <v>555.17054754346725</v>
      </c>
      <c r="AJ26" s="9">
        <f>($AK$3+(K26+T26)*12*7.57%)*SUM(Fasering!$D$5:$D$7)</f>
        <v>956.98667527330508</v>
      </c>
      <c r="AK26" s="9">
        <f>($AK$3+(L26+U26)*12*7.57%)*SUM(Fasering!$D$5:$D$8)</f>
        <v>1419.5275751288257</v>
      </c>
      <c r="AL26" s="9">
        <f>($AK$3+(M26+V26)*12*7.57%)*SUM(Fasering!$D$5:$D$9)</f>
        <v>1942.7932471100291</v>
      </c>
      <c r="AM26" s="9">
        <f>($AK$3+(N26+W26)*12*7.57%)*SUM(Fasering!$D$5:$D$10)</f>
        <v>2525.4027721730749</v>
      </c>
      <c r="AN26" s="86">
        <f>($AK$3+(O26+X26)*12*7.57%)*SUM(Fasering!$D$5:$D$11)</f>
        <v>3169.9814783944003</v>
      </c>
      <c r="AO26" s="5">
        <f>($AK$3+(I26+AA26)*12*7.57%)*SUM(Fasering!$D$5)</f>
        <v>0</v>
      </c>
      <c r="AP26" s="9">
        <f>($AK$3+(J26+AB26)*12*7.57%)*SUM(Fasering!$D$5:$D$6)</f>
        <v>555.17054754346725</v>
      </c>
      <c r="AQ26" s="9">
        <f>($AK$3+(K26+AC26)*12*7.57%)*SUM(Fasering!$D$5:$D$7)</f>
        <v>956.98667527330508</v>
      </c>
      <c r="AR26" s="9">
        <f>($AK$3+(L26+AD26)*12*7.57%)*SUM(Fasering!$D$5:$D$8)</f>
        <v>1419.5275751288257</v>
      </c>
      <c r="AS26" s="9">
        <f>($AK$3+(M26+AE26)*12*7.57%)*SUM(Fasering!$D$5:$D$9)</f>
        <v>1942.7932471100291</v>
      </c>
      <c r="AT26" s="9">
        <f>($AK$3+(N26+AF26)*12*7.57%)*SUM(Fasering!$D$5:$D$10)</f>
        <v>2525.4027721730749</v>
      </c>
      <c r="AU26" s="86">
        <f>($AK$3+(O26+AG26)*12*7.57%)*SUM(Fasering!$D$5:$D$11)</f>
        <v>3169.9814783944003</v>
      </c>
    </row>
    <row r="27" spans="1:47" x14ac:dyDescent="0.3">
      <c r="A27" s="32">
        <f t="shared" si="7"/>
        <v>17</v>
      </c>
      <c r="B27" s="129">
        <v>30437.17</v>
      </c>
      <c r="C27" s="130"/>
      <c r="D27" s="129">
        <f t="shared" si="0"/>
        <v>40965.387103000001</v>
      </c>
      <c r="E27" s="131">
        <f t="shared" si="1"/>
        <v>1015.5054202662873</v>
      </c>
      <c r="F27" s="129">
        <f t="shared" si="2"/>
        <v>3413.7822585833337</v>
      </c>
      <c r="G27" s="131">
        <f t="shared" si="8"/>
        <v>84.625451688857282</v>
      </c>
      <c r="H27" s="63">
        <f>'L4'!$H$10</f>
        <v>1707.89</v>
      </c>
      <c r="I27" s="63">
        <f>GEW!$E$12+($F27-GEW!$E$12)*SUM(Fasering!$D$5)</f>
        <v>1821.9627753333334</v>
      </c>
      <c r="J27" s="63">
        <f>GEW!$E$12+($F27-GEW!$E$12)*SUM(Fasering!$D$5:$D$6)</f>
        <v>2233.54949876097</v>
      </c>
      <c r="K27" s="63">
        <f>GEW!$E$12+($F27-GEW!$E$12)*SUM(Fasering!$D$5:$D$7)</f>
        <v>2469.7022255541356</v>
      </c>
      <c r="L27" s="63">
        <f>GEW!$E$12+($F27-GEW!$E$12)*SUM(Fasering!$D$5:$D$8)</f>
        <v>2705.8549523473012</v>
      </c>
      <c r="M27" s="63">
        <f>GEW!$E$12+($F27-GEW!$E$12)*SUM(Fasering!$D$5:$D$9)</f>
        <v>2942.0076791404667</v>
      </c>
      <c r="N27" s="63">
        <f>GEW!$E$12+($F27-GEW!$E$12)*SUM(Fasering!$D$5:$D$10)</f>
        <v>3177.6295317901686</v>
      </c>
      <c r="O27" s="76">
        <f>GEW!$E$12+($F27-GEW!$E$12)*SUM(Fasering!$D$5:$D$11)</f>
        <v>3413.7822585833337</v>
      </c>
      <c r="P27" s="129">
        <f t="shared" si="3"/>
        <v>0</v>
      </c>
      <c r="Q27" s="131">
        <f t="shared" si="4"/>
        <v>0</v>
      </c>
      <c r="R27" s="45">
        <f>$P27*SUM(Fasering!$D$5)</f>
        <v>0</v>
      </c>
      <c r="S27" s="45">
        <f>$P27*SUM(Fasering!$D$5:$D$6)</f>
        <v>0</v>
      </c>
      <c r="T27" s="45">
        <f>$P27*SUM(Fasering!$D$5:$D$7)</f>
        <v>0</v>
      </c>
      <c r="U27" s="45">
        <f>$P27*SUM(Fasering!$D$5:$D$8)</f>
        <v>0</v>
      </c>
      <c r="V27" s="45">
        <f>$P27*SUM(Fasering!$D$5:$D$9)</f>
        <v>0</v>
      </c>
      <c r="W27" s="45">
        <f>$P27*SUM(Fasering!$D$5:$D$10)</f>
        <v>0</v>
      </c>
      <c r="X27" s="75">
        <f>$P27*SUM(Fasering!$D$5:$D$11)</f>
        <v>0</v>
      </c>
      <c r="Y27" s="129">
        <f t="shared" si="5"/>
        <v>0</v>
      </c>
      <c r="Z27" s="131">
        <f t="shared" si="6"/>
        <v>0</v>
      </c>
      <c r="AA27" s="74">
        <f>$Y27*SUM(Fasering!$D$5)</f>
        <v>0</v>
      </c>
      <c r="AB27" s="45">
        <f>$Y27*SUM(Fasering!$D$5:$D$6)</f>
        <v>0</v>
      </c>
      <c r="AC27" s="45">
        <f>$Y27*SUM(Fasering!$D$5:$D$7)</f>
        <v>0</v>
      </c>
      <c r="AD27" s="45">
        <f>$Y27*SUM(Fasering!$D$5:$D$8)</f>
        <v>0</v>
      </c>
      <c r="AE27" s="45">
        <f>$Y27*SUM(Fasering!$D$5:$D$9)</f>
        <v>0</v>
      </c>
      <c r="AF27" s="45">
        <f>$Y27*SUM(Fasering!$D$5:$D$10)</f>
        <v>0</v>
      </c>
      <c r="AG27" s="75">
        <f>$Y27*SUM(Fasering!$D$5:$D$11)</f>
        <v>0</v>
      </c>
      <c r="AH27" s="5">
        <f>($AK$3+(I27+R27)*12*7.57%)*SUM(Fasering!$D$5)</f>
        <v>0</v>
      </c>
      <c r="AI27" s="9">
        <f>($AK$3+(J27+S27)*12*7.57%)*SUM(Fasering!$D$5:$D$6)</f>
        <v>559.61363104969178</v>
      </c>
      <c r="AJ27" s="9">
        <f>($AK$3+(K27+T27)*12*7.57%)*SUM(Fasering!$D$5:$D$7)</f>
        <v>967.99097619129736</v>
      </c>
      <c r="AK27" s="9">
        <f>($AK$3+(L27+U27)*12*7.57%)*SUM(Fasering!$D$5:$D$8)</f>
        <v>1440.0184424614054</v>
      </c>
      <c r="AL27" s="9">
        <f>($AK$3+(M27+V27)*12*7.57%)*SUM(Fasering!$D$5:$D$9)</f>
        <v>1975.6960298600156</v>
      </c>
      <c r="AM27" s="9">
        <f>($AK$3+(N27+W27)*12*7.57%)*SUM(Fasering!$D$5:$D$10)</f>
        <v>2573.6050602721407</v>
      </c>
      <c r="AN27" s="86">
        <f>($AK$3+(O27+X27)*12*7.57%)*SUM(Fasering!$D$5:$D$11)</f>
        <v>3236.4398036971002</v>
      </c>
      <c r="AO27" s="5">
        <f>($AK$3+(I27+AA27)*12*7.57%)*SUM(Fasering!$D$5)</f>
        <v>0</v>
      </c>
      <c r="AP27" s="9">
        <f>($AK$3+(J27+AB27)*12*7.57%)*SUM(Fasering!$D$5:$D$6)</f>
        <v>559.61363104969178</v>
      </c>
      <c r="AQ27" s="9">
        <f>($AK$3+(K27+AC27)*12*7.57%)*SUM(Fasering!$D$5:$D$7)</f>
        <v>967.99097619129736</v>
      </c>
      <c r="AR27" s="9">
        <f>($AK$3+(L27+AD27)*12*7.57%)*SUM(Fasering!$D$5:$D$8)</f>
        <v>1440.0184424614054</v>
      </c>
      <c r="AS27" s="9">
        <f>($AK$3+(M27+AE27)*12*7.57%)*SUM(Fasering!$D$5:$D$9)</f>
        <v>1975.6960298600156</v>
      </c>
      <c r="AT27" s="9">
        <f>($AK$3+(N27+AF27)*12*7.57%)*SUM(Fasering!$D$5:$D$10)</f>
        <v>2573.6050602721407</v>
      </c>
      <c r="AU27" s="86">
        <f>($AK$3+(O27+AG27)*12*7.57%)*SUM(Fasering!$D$5:$D$11)</f>
        <v>3236.4398036971002</v>
      </c>
    </row>
    <row r="28" spans="1:47" x14ac:dyDescent="0.3">
      <c r="A28" s="32">
        <f t="shared" si="7"/>
        <v>18</v>
      </c>
      <c r="B28" s="129">
        <v>31371.14</v>
      </c>
      <c r="C28" s="130"/>
      <c r="D28" s="129">
        <f t="shared" si="0"/>
        <v>42222.417326000003</v>
      </c>
      <c r="E28" s="131">
        <f t="shared" si="1"/>
        <v>1046.6663855388833</v>
      </c>
      <c r="F28" s="129">
        <f t="shared" si="2"/>
        <v>3518.534777166667</v>
      </c>
      <c r="G28" s="131">
        <f t="shared" si="8"/>
        <v>87.222198794906959</v>
      </c>
      <c r="H28" s="63">
        <f>'L4'!$H$10</f>
        <v>1707.89</v>
      </c>
      <c r="I28" s="63">
        <f>GEW!$E$12+($F28-GEW!$E$12)*SUM(Fasering!$D$5)</f>
        <v>1821.9627753333334</v>
      </c>
      <c r="J28" s="63">
        <f>GEW!$E$12+($F28-GEW!$E$12)*SUM(Fasering!$D$5:$D$6)</f>
        <v>2260.6346967675177</v>
      </c>
      <c r="K28" s="63">
        <f>GEW!$E$12+($F28-GEW!$E$12)*SUM(Fasering!$D$5:$D$7)</f>
        <v>2512.327874699904</v>
      </c>
      <c r="L28" s="63">
        <f>GEW!$E$12+($F28-GEW!$E$12)*SUM(Fasering!$D$5:$D$8)</f>
        <v>2764.0210526322899</v>
      </c>
      <c r="M28" s="63">
        <f>GEW!$E$12+($F28-GEW!$E$12)*SUM(Fasering!$D$5:$D$9)</f>
        <v>3015.7142305646757</v>
      </c>
      <c r="N28" s="63">
        <f>GEW!$E$12+($F28-GEW!$E$12)*SUM(Fasering!$D$5:$D$10)</f>
        <v>3266.8415992342811</v>
      </c>
      <c r="O28" s="76">
        <f>GEW!$E$12+($F28-GEW!$E$12)*SUM(Fasering!$D$5:$D$11)</f>
        <v>3518.534777166667</v>
      </c>
      <c r="P28" s="129">
        <f t="shared" si="3"/>
        <v>0</v>
      </c>
      <c r="Q28" s="131">
        <f t="shared" si="4"/>
        <v>0</v>
      </c>
      <c r="R28" s="45">
        <f>$P28*SUM(Fasering!$D$5)</f>
        <v>0</v>
      </c>
      <c r="S28" s="45">
        <f>$P28*SUM(Fasering!$D$5:$D$6)</f>
        <v>0</v>
      </c>
      <c r="T28" s="45">
        <f>$P28*SUM(Fasering!$D$5:$D$7)</f>
        <v>0</v>
      </c>
      <c r="U28" s="45">
        <f>$P28*SUM(Fasering!$D$5:$D$8)</f>
        <v>0</v>
      </c>
      <c r="V28" s="45">
        <f>$P28*SUM(Fasering!$D$5:$D$9)</f>
        <v>0</v>
      </c>
      <c r="W28" s="45">
        <f>$P28*SUM(Fasering!$D$5:$D$10)</f>
        <v>0</v>
      </c>
      <c r="X28" s="75">
        <f>$P28*SUM(Fasering!$D$5:$D$11)</f>
        <v>0</v>
      </c>
      <c r="Y28" s="129">
        <f t="shared" si="5"/>
        <v>0</v>
      </c>
      <c r="Z28" s="131">
        <f t="shared" si="6"/>
        <v>0</v>
      </c>
      <c r="AA28" s="74">
        <f>$Y28*SUM(Fasering!$D$5)</f>
        <v>0</v>
      </c>
      <c r="AB28" s="45">
        <f>$Y28*SUM(Fasering!$D$5:$D$6)</f>
        <v>0</v>
      </c>
      <c r="AC28" s="45">
        <f>$Y28*SUM(Fasering!$D$5:$D$7)</f>
        <v>0</v>
      </c>
      <c r="AD28" s="45">
        <f>$Y28*SUM(Fasering!$D$5:$D$8)</f>
        <v>0</v>
      </c>
      <c r="AE28" s="45">
        <f>$Y28*SUM(Fasering!$D$5:$D$9)</f>
        <v>0</v>
      </c>
      <c r="AF28" s="45">
        <f>$Y28*SUM(Fasering!$D$5:$D$10)</f>
        <v>0</v>
      </c>
      <c r="AG28" s="75">
        <f>$Y28*SUM(Fasering!$D$5:$D$11)</f>
        <v>0</v>
      </c>
      <c r="AH28" s="5">
        <f>($AK$3+(I28+R28)*12*7.57%)*SUM(Fasering!$D$5)</f>
        <v>0</v>
      </c>
      <c r="AI28" s="9">
        <f>($AK$3+(J28+S28)*12*7.57%)*SUM(Fasering!$D$5:$D$6)</f>
        <v>565.97538226818119</v>
      </c>
      <c r="AJ28" s="9">
        <f>($AK$3+(K28+T28)*12*7.57%)*SUM(Fasering!$D$5:$D$7)</f>
        <v>983.74729152401301</v>
      </c>
      <c r="AK28" s="9">
        <f>($AK$3+(L28+U28)*12*7.57%)*SUM(Fasering!$D$5:$D$8)</f>
        <v>1469.3579315883414</v>
      </c>
      <c r="AL28" s="9">
        <f>($AK$3+(M28+V28)*12*7.57%)*SUM(Fasering!$D$5:$D$9)</f>
        <v>2022.8073024611665</v>
      </c>
      <c r="AM28" s="9">
        <f>($AK$3+(N28+W28)*12*7.57%)*SUM(Fasering!$D$5:$D$10)</f>
        <v>2642.6226613635013</v>
      </c>
      <c r="AN28" s="86">
        <f>($AK$3+(O28+X28)*12*7.57%)*SUM(Fasering!$D$5:$D$11)</f>
        <v>3331.5969915782007</v>
      </c>
      <c r="AO28" s="5">
        <f>($AK$3+(I28+AA28)*12*7.57%)*SUM(Fasering!$D$5)</f>
        <v>0</v>
      </c>
      <c r="AP28" s="9">
        <f>($AK$3+(J28+AB28)*12*7.57%)*SUM(Fasering!$D$5:$D$6)</f>
        <v>565.97538226818119</v>
      </c>
      <c r="AQ28" s="9">
        <f>($AK$3+(K28+AC28)*12*7.57%)*SUM(Fasering!$D$5:$D$7)</f>
        <v>983.74729152401301</v>
      </c>
      <c r="AR28" s="9">
        <f>($AK$3+(L28+AD28)*12*7.57%)*SUM(Fasering!$D$5:$D$8)</f>
        <v>1469.3579315883414</v>
      </c>
      <c r="AS28" s="9">
        <f>($AK$3+(M28+AE28)*12*7.57%)*SUM(Fasering!$D$5:$D$9)</f>
        <v>2022.8073024611665</v>
      </c>
      <c r="AT28" s="9">
        <f>($AK$3+(N28+AF28)*12*7.57%)*SUM(Fasering!$D$5:$D$10)</f>
        <v>2642.6226613635013</v>
      </c>
      <c r="AU28" s="86">
        <f>($AK$3+(O28+AG28)*12*7.57%)*SUM(Fasering!$D$5:$D$11)</f>
        <v>3331.5969915782007</v>
      </c>
    </row>
    <row r="29" spans="1:47" x14ac:dyDescent="0.3">
      <c r="A29" s="32">
        <f t="shared" si="7"/>
        <v>19</v>
      </c>
      <c r="B29" s="129">
        <v>32023.43</v>
      </c>
      <c r="C29" s="130"/>
      <c r="D29" s="129">
        <f t="shared" si="0"/>
        <v>43100.334437000005</v>
      </c>
      <c r="E29" s="131">
        <f t="shared" si="1"/>
        <v>1068.4293822493364</v>
      </c>
      <c r="F29" s="129">
        <f t="shared" si="2"/>
        <v>3591.6945364166672</v>
      </c>
      <c r="G29" s="131">
        <f t="shared" si="8"/>
        <v>89.035781854111363</v>
      </c>
      <c r="H29" s="63">
        <f>'L4'!$H$10</f>
        <v>1707.89</v>
      </c>
      <c r="I29" s="63">
        <f>GEW!$E$12+($F29-GEW!$E$12)*SUM(Fasering!$D$5)</f>
        <v>1821.9627753333334</v>
      </c>
      <c r="J29" s="63">
        <f>GEW!$E$12+($F29-GEW!$E$12)*SUM(Fasering!$D$5:$D$6)</f>
        <v>2279.5511542636805</v>
      </c>
      <c r="K29" s="63">
        <f>GEW!$E$12+($F29-GEW!$E$12)*SUM(Fasering!$D$5:$D$7)</f>
        <v>2542.0978723243384</v>
      </c>
      <c r="L29" s="63">
        <f>GEW!$E$12+($F29-GEW!$E$12)*SUM(Fasering!$D$5:$D$8)</f>
        <v>2804.6445903849967</v>
      </c>
      <c r="M29" s="63">
        <f>GEW!$E$12+($F29-GEW!$E$12)*SUM(Fasering!$D$5:$D$9)</f>
        <v>3067.1913084456546</v>
      </c>
      <c r="N29" s="63">
        <f>GEW!$E$12+($F29-GEW!$E$12)*SUM(Fasering!$D$5:$D$10)</f>
        <v>3329.1478183560093</v>
      </c>
      <c r="O29" s="76">
        <f>GEW!$E$12+($F29-GEW!$E$12)*SUM(Fasering!$D$5:$D$11)</f>
        <v>3591.6945364166672</v>
      </c>
      <c r="P29" s="129">
        <f t="shared" si="3"/>
        <v>0</v>
      </c>
      <c r="Q29" s="131">
        <f t="shared" si="4"/>
        <v>0</v>
      </c>
      <c r="R29" s="45">
        <f>$P29*SUM(Fasering!$D$5)</f>
        <v>0</v>
      </c>
      <c r="S29" s="45">
        <f>$P29*SUM(Fasering!$D$5:$D$6)</f>
        <v>0</v>
      </c>
      <c r="T29" s="45">
        <f>$P29*SUM(Fasering!$D$5:$D$7)</f>
        <v>0</v>
      </c>
      <c r="U29" s="45">
        <f>$P29*SUM(Fasering!$D$5:$D$8)</f>
        <v>0</v>
      </c>
      <c r="V29" s="45">
        <f>$P29*SUM(Fasering!$D$5:$D$9)</f>
        <v>0</v>
      </c>
      <c r="W29" s="45">
        <f>$P29*SUM(Fasering!$D$5:$D$10)</f>
        <v>0</v>
      </c>
      <c r="X29" s="75">
        <f>$P29*SUM(Fasering!$D$5:$D$11)</f>
        <v>0</v>
      </c>
      <c r="Y29" s="129">
        <f t="shared" si="5"/>
        <v>0</v>
      </c>
      <c r="Z29" s="131">
        <f t="shared" si="6"/>
        <v>0</v>
      </c>
      <c r="AA29" s="74">
        <f>$Y29*SUM(Fasering!$D$5)</f>
        <v>0</v>
      </c>
      <c r="AB29" s="45">
        <f>$Y29*SUM(Fasering!$D$5:$D$6)</f>
        <v>0</v>
      </c>
      <c r="AC29" s="45">
        <f>$Y29*SUM(Fasering!$D$5:$D$7)</f>
        <v>0</v>
      </c>
      <c r="AD29" s="45">
        <f>$Y29*SUM(Fasering!$D$5:$D$8)</f>
        <v>0</v>
      </c>
      <c r="AE29" s="45">
        <f>$Y29*SUM(Fasering!$D$5:$D$9)</f>
        <v>0</v>
      </c>
      <c r="AF29" s="45">
        <f>$Y29*SUM(Fasering!$D$5:$D$10)</f>
        <v>0</v>
      </c>
      <c r="AG29" s="75">
        <f>$Y29*SUM(Fasering!$D$5:$D$11)</f>
        <v>0</v>
      </c>
      <c r="AH29" s="5">
        <f>($AK$3+(I29+R29)*12*7.57%)*SUM(Fasering!$D$5)</f>
        <v>0</v>
      </c>
      <c r="AI29" s="9">
        <f>($AK$3+(J29+S29)*12*7.57%)*SUM(Fasering!$D$5:$D$6)</f>
        <v>570.41846577440583</v>
      </c>
      <c r="AJ29" s="9">
        <f>($AK$3+(K29+T29)*12*7.57%)*SUM(Fasering!$D$5:$D$7)</f>
        <v>994.75159244200495</v>
      </c>
      <c r="AK29" s="9">
        <f>($AK$3+(L29+U29)*12*7.57%)*SUM(Fasering!$D$5:$D$8)</f>
        <v>1489.8487989209211</v>
      </c>
      <c r="AL29" s="9">
        <f>($AK$3+(M29+V29)*12*7.57%)*SUM(Fasering!$D$5:$D$9)</f>
        <v>2055.7100852111539</v>
      </c>
      <c r="AM29" s="9">
        <f>($AK$3+(N29+W29)*12*7.57%)*SUM(Fasering!$D$5:$D$10)</f>
        <v>2690.8249494625666</v>
      </c>
      <c r="AN29" s="86">
        <f>($AK$3+(O29+X29)*12*7.57%)*SUM(Fasering!$D$5:$D$11)</f>
        <v>3398.0553168809006</v>
      </c>
      <c r="AO29" s="5">
        <f>($AK$3+(I29+AA29)*12*7.57%)*SUM(Fasering!$D$5)</f>
        <v>0</v>
      </c>
      <c r="AP29" s="9">
        <f>($AK$3+(J29+AB29)*12*7.57%)*SUM(Fasering!$D$5:$D$6)</f>
        <v>570.41846577440583</v>
      </c>
      <c r="AQ29" s="9">
        <f>($AK$3+(K29+AC29)*12*7.57%)*SUM(Fasering!$D$5:$D$7)</f>
        <v>994.75159244200495</v>
      </c>
      <c r="AR29" s="9">
        <f>($AK$3+(L29+AD29)*12*7.57%)*SUM(Fasering!$D$5:$D$8)</f>
        <v>1489.8487989209211</v>
      </c>
      <c r="AS29" s="9">
        <f>($AK$3+(M29+AE29)*12*7.57%)*SUM(Fasering!$D$5:$D$9)</f>
        <v>2055.7100852111539</v>
      </c>
      <c r="AT29" s="9">
        <f>($AK$3+(N29+AF29)*12*7.57%)*SUM(Fasering!$D$5:$D$10)</f>
        <v>2690.8249494625666</v>
      </c>
      <c r="AU29" s="86">
        <f>($AK$3+(O29+AG29)*12*7.57%)*SUM(Fasering!$D$5:$D$11)</f>
        <v>3398.0553168809006</v>
      </c>
    </row>
    <row r="30" spans="1:47" x14ac:dyDescent="0.3">
      <c r="A30" s="32">
        <f t="shared" si="7"/>
        <v>20</v>
      </c>
      <c r="B30" s="129">
        <v>32023.43</v>
      </c>
      <c r="C30" s="130"/>
      <c r="D30" s="129">
        <f t="shared" si="0"/>
        <v>43100.334437000005</v>
      </c>
      <c r="E30" s="131">
        <f t="shared" si="1"/>
        <v>1068.4293822493364</v>
      </c>
      <c r="F30" s="129">
        <f t="shared" si="2"/>
        <v>3591.6945364166672</v>
      </c>
      <c r="G30" s="131">
        <f t="shared" si="8"/>
        <v>89.035781854111363</v>
      </c>
      <c r="H30" s="63">
        <f>'L4'!$H$10</f>
        <v>1707.89</v>
      </c>
      <c r="I30" s="63">
        <f>GEW!$E$12+($F30-GEW!$E$12)*SUM(Fasering!$D$5)</f>
        <v>1821.9627753333334</v>
      </c>
      <c r="J30" s="63">
        <f>GEW!$E$12+($F30-GEW!$E$12)*SUM(Fasering!$D$5:$D$6)</f>
        <v>2279.5511542636805</v>
      </c>
      <c r="K30" s="63">
        <f>GEW!$E$12+($F30-GEW!$E$12)*SUM(Fasering!$D$5:$D$7)</f>
        <v>2542.0978723243384</v>
      </c>
      <c r="L30" s="63">
        <f>GEW!$E$12+($F30-GEW!$E$12)*SUM(Fasering!$D$5:$D$8)</f>
        <v>2804.6445903849967</v>
      </c>
      <c r="M30" s="63">
        <f>GEW!$E$12+($F30-GEW!$E$12)*SUM(Fasering!$D$5:$D$9)</f>
        <v>3067.1913084456546</v>
      </c>
      <c r="N30" s="63">
        <f>GEW!$E$12+($F30-GEW!$E$12)*SUM(Fasering!$D$5:$D$10)</f>
        <v>3329.1478183560093</v>
      </c>
      <c r="O30" s="76">
        <f>GEW!$E$12+($F30-GEW!$E$12)*SUM(Fasering!$D$5:$D$11)</f>
        <v>3591.6945364166672</v>
      </c>
      <c r="P30" s="129">
        <f t="shared" si="3"/>
        <v>0</v>
      </c>
      <c r="Q30" s="131">
        <f t="shared" si="4"/>
        <v>0</v>
      </c>
      <c r="R30" s="45">
        <f>$P30*SUM(Fasering!$D$5)</f>
        <v>0</v>
      </c>
      <c r="S30" s="45">
        <f>$P30*SUM(Fasering!$D$5:$D$6)</f>
        <v>0</v>
      </c>
      <c r="T30" s="45">
        <f>$P30*SUM(Fasering!$D$5:$D$7)</f>
        <v>0</v>
      </c>
      <c r="U30" s="45">
        <f>$P30*SUM(Fasering!$D$5:$D$8)</f>
        <v>0</v>
      </c>
      <c r="V30" s="45">
        <f>$P30*SUM(Fasering!$D$5:$D$9)</f>
        <v>0</v>
      </c>
      <c r="W30" s="45">
        <f>$P30*SUM(Fasering!$D$5:$D$10)</f>
        <v>0</v>
      </c>
      <c r="X30" s="75">
        <f>$P30*SUM(Fasering!$D$5:$D$11)</f>
        <v>0</v>
      </c>
      <c r="Y30" s="129">
        <f t="shared" si="5"/>
        <v>0</v>
      </c>
      <c r="Z30" s="131">
        <f t="shared" si="6"/>
        <v>0</v>
      </c>
      <c r="AA30" s="74">
        <f>$Y30*SUM(Fasering!$D$5)</f>
        <v>0</v>
      </c>
      <c r="AB30" s="45">
        <f>$Y30*SUM(Fasering!$D$5:$D$6)</f>
        <v>0</v>
      </c>
      <c r="AC30" s="45">
        <f>$Y30*SUM(Fasering!$D$5:$D$7)</f>
        <v>0</v>
      </c>
      <c r="AD30" s="45">
        <f>$Y30*SUM(Fasering!$D$5:$D$8)</f>
        <v>0</v>
      </c>
      <c r="AE30" s="45">
        <f>$Y30*SUM(Fasering!$D$5:$D$9)</f>
        <v>0</v>
      </c>
      <c r="AF30" s="45">
        <f>$Y30*SUM(Fasering!$D$5:$D$10)</f>
        <v>0</v>
      </c>
      <c r="AG30" s="75">
        <f>$Y30*SUM(Fasering!$D$5:$D$11)</f>
        <v>0</v>
      </c>
      <c r="AH30" s="5">
        <f>($AK$3+(I30+R30)*12*7.57%)*SUM(Fasering!$D$5)</f>
        <v>0</v>
      </c>
      <c r="AI30" s="9">
        <f>($AK$3+(J30+S30)*12*7.57%)*SUM(Fasering!$D$5:$D$6)</f>
        <v>570.41846577440583</v>
      </c>
      <c r="AJ30" s="9">
        <f>($AK$3+(K30+T30)*12*7.57%)*SUM(Fasering!$D$5:$D$7)</f>
        <v>994.75159244200495</v>
      </c>
      <c r="AK30" s="9">
        <f>($AK$3+(L30+U30)*12*7.57%)*SUM(Fasering!$D$5:$D$8)</f>
        <v>1489.8487989209211</v>
      </c>
      <c r="AL30" s="9">
        <f>($AK$3+(M30+V30)*12*7.57%)*SUM(Fasering!$D$5:$D$9)</f>
        <v>2055.7100852111539</v>
      </c>
      <c r="AM30" s="9">
        <f>($AK$3+(N30+W30)*12*7.57%)*SUM(Fasering!$D$5:$D$10)</f>
        <v>2690.8249494625666</v>
      </c>
      <c r="AN30" s="86">
        <f>($AK$3+(O30+X30)*12*7.57%)*SUM(Fasering!$D$5:$D$11)</f>
        <v>3398.0553168809006</v>
      </c>
      <c r="AO30" s="5">
        <f>($AK$3+(I30+AA30)*12*7.57%)*SUM(Fasering!$D$5)</f>
        <v>0</v>
      </c>
      <c r="AP30" s="9">
        <f>($AK$3+(J30+AB30)*12*7.57%)*SUM(Fasering!$D$5:$D$6)</f>
        <v>570.41846577440583</v>
      </c>
      <c r="AQ30" s="9">
        <f>($AK$3+(K30+AC30)*12*7.57%)*SUM(Fasering!$D$5:$D$7)</f>
        <v>994.75159244200495</v>
      </c>
      <c r="AR30" s="9">
        <f>($AK$3+(L30+AD30)*12*7.57%)*SUM(Fasering!$D$5:$D$8)</f>
        <v>1489.8487989209211</v>
      </c>
      <c r="AS30" s="9">
        <f>($AK$3+(M30+AE30)*12*7.57%)*SUM(Fasering!$D$5:$D$9)</f>
        <v>2055.7100852111539</v>
      </c>
      <c r="AT30" s="9">
        <f>($AK$3+(N30+AF30)*12*7.57%)*SUM(Fasering!$D$5:$D$10)</f>
        <v>2690.8249494625666</v>
      </c>
      <c r="AU30" s="86">
        <f>($AK$3+(O30+AG30)*12*7.57%)*SUM(Fasering!$D$5:$D$11)</f>
        <v>3398.0553168809006</v>
      </c>
    </row>
    <row r="31" spans="1:47" x14ac:dyDescent="0.3">
      <c r="A31" s="32">
        <f t="shared" si="7"/>
        <v>21</v>
      </c>
      <c r="B31" s="129">
        <v>32675.72</v>
      </c>
      <c r="C31" s="130"/>
      <c r="D31" s="129">
        <f t="shared" si="0"/>
        <v>43978.251548000007</v>
      </c>
      <c r="E31" s="131">
        <f t="shared" si="1"/>
        <v>1090.1923789597893</v>
      </c>
      <c r="F31" s="129">
        <f t="shared" si="2"/>
        <v>3664.8542956666674</v>
      </c>
      <c r="G31" s="131">
        <f t="shared" si="8"/>
        <v>90.849364913315782</v>
      </c>
      <c r="H31" s="63">
        <f>'L4'!$H$10</f>
        <v>1707.89</v>
      </c>
      <c r="I31" s="63">
        <f>GEW!$E$12+($F31-GEW!$E$12)*SUM(Fasering!$D$5)</f>
        <v>1821.9627753333334</v>
      </c>
      <c r="J31" s="63">
        <f>GEW!$E$12+($F31-GEW!$E$12)*SUM(Fasering!$D$5:$D$6)</f>
        <v>2298.4676117598428</v>
      </c>
      <c r="K31" s="63">
        <f>GEW!$E$12+($F31-GEW!$E$12)*SUM(Fasering!$D$5:$D$7)</f>
        <v>2571.8678699487732</v>
      </c>
      <c r="L31" s="63">
        <f>GEW!$E$12+($F31-GEW!$E$12)*SUM(Fasering!$D$5:$D$8)</f>
        <v>2845.2681281377031</v>
      </c>
      <c r="M31" s="63">
        <f>GEW!$E$12+($F31-GEW!$E$12)*SUM(Fasering!$D$5:$D$9)</f>
        <v>3118.6683863266335</v>
      </c>
      <c r="N31" s="63">
        <f>GEW!$E$12+($F31-GEW!$E$12)*SUM(Fasering!$D$5:$D$10)</f>
        <v>3391.4540374777375</v>
      </c>
      <c r="O31" s="76">
        <f>GEW!$E$12+($F31-GEW!$E$12)*SUM(Fasering!$D$5:$D$11)</f>
        <v>3664.8542956666674</v>
      </c>
      <c r="P31" s="129">
        <f t="shared" si="3"/>
        <v>0</v>
      </c>
      <c r="Q31" s="131">
        <f t="shared" si="4"/>
        <v>0</v>
      </c>
      <c r="R31" s="45">
        <f>$P31*SUM(Fasering!$D$5)</f>
        <v>0</v>
      </c>
      <c r="S31" s="45">
        <f>$P31*SUM(Fasering!$D$5:$D$6)</f>
        <v>0</v>
      </c>
      <c r="T31" s="45">
        <f>$P31*SUM(Fasering!$D$5:$D$7)</f>
        <v>0</v>
      </c>
      <c r="U31" s="45">
        <f>$P31*SUM(Fasering!$D$5:$D$8)</f>
        <v>0</v>
      </c>
      <c r="V31" s="45">
        <f>$P31*SUM(Fasering!$D$5:$D$9)</f>
        <v>0</v>
      </c>
      <c r="W31" s="45">
        <f>$P31*SUM(Fasering!$D$5:$D$10)</f>
        <v>0</v>
      </c>
      <c r="X31" s="75">
        <f>$P31*SUM(Fasering!$D$5:$D$11)</f>
        <v>0</v>
      </c>
      <c r="Y31" s="129">
        <f t="shared" si="5"/>
        <v>0</v>
      </c>
      <c r="Z31" s="131">
        <f t="shared" si="6"/>
        <v>0</v>
      </c>
      <c r="AA31" s="74">
        <f>$Y31*SUM(Fasering!$D$5)</f>
        <v>0</v>
      </c>
      <c r="AB31" s="45">
        <f>$Y31*SUM(Fasering!$D$5:$D$6)</f>
        <v>0</v>
      </c>
      <c r="AC31" s="45">
        <f>$Y31*SUM(Fasering!$D$5:$D$7)</f>
        <v>0</v>
      </c>
      <c r="AD31" s="45">
        <f>$Y31*SUM(Fasering!$D$5:$D$8)</f>
        <v>0</v>
      </c>
      <c r="AE31" s="45">
        <f>$Y31*SUM(Fasering!$D$5:$D$9)</f>
        <v>0</v>
      </c>
      <c r="AF31" s="45">
        <f>$Y31*SUM(Fasering!$D$5:$D$10)</f>
        <v>0</v>
      </c>
      <c r="AG31" s="75">
        <f>$Y31*SUM(Fasering!$D$5:$D$11)</f>
        <v>0</v>
      </c>
      <c r="AH31" s="5">
        <f>($AK$3+(I31+R31)*12*7.57%)*SUM(Fasering!$D$5)</f>
        <v>0</v>
      </c>
      <c r="AI31" s="9">
        <f>($AK$3+(J31+S31)*12*7.57%)*SUM(Fasering!$D$5:$D$6)</f>
        <v>574.86154928063024</v>
      </c>
      <c r="AJ31" s="9">
        <f>($AK$3+(K31+T31)*12*7.57%)*SUM(Fasering!$D$5:$D$7)</f>
        <v>1005.755893359997</v>
      </c>
      <c r="AK31" s="9">
        <f>($AK$3+(L31+U31)*12*7.57%)*SUM(Fasering!$D$5:$D$8)</f>
        <v>1510.3396662535006</v>
      </c>
      <c r="AL31" s="9">
        <f>($AK$3+(M31+V31)*12*7.57%)*SUM(Fasering!$D$5:$D$9)</f>
        <v>2088.6128679611402</v>
      </c>
      <c r="AM31" s="9">
        <f>($AK$3+(N31+W31)*12*7.57%)*SUM(Fasering!$D$5:$D$10)</f>
        <v>2739.0272375616328</v>
      </c>
      <c r="AN31" s="86">
        <f>($AK$3+(O31+X31)*12*7.57%)*SUM(Fasering!$D$5:$D$11)</f>
        <v>3464.513642183601</v>
      </c>
      <c r="AO31" s="5">
        <f>($AK$3+(I31+AA31)*12*7.57%)*SUM(Fasering!$D$5)</f>
        <v>0</v>
      </c>
      <c r="AP31" s="9">
        <f>($AK$3+(J31+AB31)*12*7.57%)*SUM(Fasering!$D$5:$D$6)</f>
        <v>574.86154928063024</v>
      </c>
      <c r="AQ31" s="9">
        <f>($AK$3+(K31+AC31)*12*7.57%)*SUM(Fasering!$D$5:$D$7)</f>
        <v>1005.755893359997</v>
      </c>
      <c r="AR31" s="9">
        <f>($AK$3+(L31+AD31)*12*7.57%)*SUM(Fasering!$D$5:$D$8)</f>
        <v>1510.3396662535006</v>
      </c>
      <c r="AS31" s="9">
        <f>($AK$3+(M31+AE31)*12*7.57%)*SUM(Fasering!$D$5:$D$9)</f>
        <v>2088.6128679611402</v>
      </c>
      <c r="AT31" s="9">
        <f>($AK$3+(N31+AF31)*12*7.57%)*SUM(Fasering!$D$5:$D$10)</f>
        <v>2739.0272375616328</v>
      </c>
      <c r="AU31" s="86">
        <f>($AK$3+(O31+AG31)*12*7.57%)*SUM(Fasering!$D$5:$D$11)</f>
        <v>3464.513642183601</v>
      </c>
    </row>
    <row r="32" spans="1:47" x14ac:dyDescent="0.3">
      <c r="A32" s="32">
        <f t="shared" si="7"/>
        <v>22</v>
      </c>
      <c r="B32" s="129">
        <v>32726.81</v>
      </c>
      <c r="C32" s="130"/>
      <c r="D32" s="129">
        <f t="shared" si="0"/>
        <v>44047.013579000006</v>
      </c>
      <c r="E32" s="131">
        <f t="shared" si="1"/>
        <v>1091.896945183305</v>
      </c>
      <c r="F32" s="129">
        <f t="shared" si="2"/>
        <v>3670.584464916667</v>
      </c>
      <c r="G32" s="131">
        <f t="shared" si="8"/>
        <v>90.991412098608748</v>
      </c>
      <c r="H32" s="63">
        <f>'L4'!$H$10</f>
        <v>1707.89</v>
      </c>
      <c r="I32" s="63">
        <f>GEW!$E$12+($F32-GEW!$E$12)*SUM(Fasering!$D$5)</f>
        <v>1821.9627753333334</v>
      </c>
      <c r="J32" s="63">
        <f>GEW!$E$12+($F32-GEW!$E$12)*SUM(Fasering!$D$5:$D$6)</f>
        <v>2299.9492254799352</v>
      </c>
      <c r="K32" s="63">
        <f>GEW!$E$12+($F32-GEW!$E$12)*SUM(Fasering!$D$5:$D$7)</f>
        <v>2574.1995769788246</v>
      </c>
      <c r="L32" s="63">
        <f>GEW!$E$12+($F32-GEW!$E$12)*SUM(Fasering!$D$5:$D$8)</f>
        <v>2848.4499284777139</v>
      </c>
      <c r="M32" s="63">
        <f>GEW!$E$12+($F32-GEW!$E$12)*SUM(Fasering!$D$5:$D$9)</f>
        <v>3122.7002799766033</v>
      </c>
      <c r="N32" s="63">
        <f>GEW!$E$12+($F32-GEW!$E$12)*SUM(Fasering!$D$5:$D$10)</f>
        <v>3396.3341134177776</v>
      </c>
      <c r="O32" s="76">
        <f>GEW!$E$12+($F32-GEW!$E$12)*SUM(Fasering!$D$5:$D$11)</f>
        <v>3670.584464916667</v>
      </c>
      <c r="P32" s="129">
        <f t="shared" si="3"/>
        <v>0</v>
      </c>
      <c r="Q32" s="131">
        <f t="shared" si="4"/>
        <v>0</v>
      </c>
      <c r="R32" s="45">
        <f>$P32*SUM(Fasering!$D$5)</f>
        <v>0</v>
      </c>
      <c r="S32" s="45">
        <f>$P32*SUM(Fasering!$D$5:$D$6)</f>
        <v>0</v>
      </c>
      <c r="T32" s="45">
        <f>$P32*SUM(Fasering!$D$5:$D$7)</f>
        <v>0</v>
      </c>
      <c r="U32" s="45">
        <f>$P32*SUM(Fasering!$D$5:$D$8)</f>
        <v>0</v>
      </c>
      <c r="V32" s="45">
        <f>$P32*SUM(Fasering!$D$5:$D$9)</f>
        <v>0</v>
      </c>
      <c r="W32" s="45">
        <f>$P32*SUM(Fasering!$D$5:$D$10)</f>
        <v>0</v>
      </c>
      <c r="X32" s="75">
        <f>$P32*SUM(Fasering!$D$5:$D$11)</f>
        <v>0</v>
      </c>
      <c r="Y32" s="129">
        <f t="shared" si="5"/>
        <v>0</v>
      </c>
      <c r="Z32" s="131">
        <f t="shared" si="6"/>
        <v>0</v>
      </c>
      <c r="AA32" s="74">
        <f>$Y32*SUM(Fasering!$D$5)</f>
        <v>0</v>
      </c>
      <c r="AB32" s="45">
        <f>$Y32*SUM(Fasering!$D$5:$D$6)</f>
        <v>0</v>
      </c>
      <c r="AC32" s="45">
        <f>$Y32*SUM(Fasering!$D$5:$D$7)</f>
        <v>0</v>
      </c>
      <c r="AD32" s="45">
        <f>$Y32*SUM(Fasering!$D$5:$D$8)</f>
        <v>0</v>
      </c>
      <c r="AE32" s="45">
        <f>$Y32*SUM(Fasering!$D$5:$D$9)</f>
        <v>0</v>
      </c>
      <c r="AF32" s="45">
        <f>$Y32*SUM(Fasering!$D$5:$D$10)</f>
        <v>0</v>
      </c>
      <c r="AG32" s="75">
        <f>$Y32*SUM(Fasering!$D$5:$D$11)</f>
        <v>0</v>
      </c>
      <c r="AH32" s="5">
        <f>($AK$3+(I32+R32)*12*7.57%)*SUM(Fasering!$D$5)</f>
        <v>0</v>
      </c>
      <c r="AI32" s="9">
        <f>($AK$3+(J32+S32)*12*7.57%)*SUM(Fasering!$D$5:$D$6)</f>
        <v>575.20954961228188</v>
      </c>
      <c r="AJ32" s="9">
        <f>($AK$3+(K32+T32)*12*7.57%)*SUM(Fasering!$D$5:$D$7)</f>
        <v>1006.6177948668426</v>
      </c>
      <c r="AK32" s="9">
        <f>($AK$3+(L32+U32)*12*7.57%)*SUM(Fasering!$D$5:$D$8)</f>
        <v>1511.9445941414358</v>
      </c>
      <c r="AL32" s="9">
        <f>($AK$3+(M32+V32)*12*7.57%)*SUM(Fasering!$D$5:$D$9)</f>
        <v>2091.1899474360621</v>
      </c>
      <c r="AM32" s="9">
        <f>($AK$3+(N32+W32)*12*7.57%)*SUM(Fasering!$D$5:$D$10)</f>
        <v>2742.8026363857462</v>
      </c>
      <c r="AN32" s="86">
        <f>($AK$3+(O32+X32)*12*7.57%)*SUM(Fasering!$D$5:$D$11)</f>
        <v>3469.7189279303007</v>
      </c>
      <c r="AO32" s="5">
        <f>($AK$3+(I32+AA32)*12*7.57%)*SUM(Fasering!$D$5)</f>
        <v>0</v>
      </c>
      <c r="AP32" s="9">
        <f>($AK$3+(J32+AB32)*12*7.57%)*SUM(Fasering!$D$5:$D$6)</f>
        <v>575.20954961228188</v>
      </c>
      <c r="AQ32" s="9">
        <f>($AK$3+(K32+AC32)*12*7.57%)*SUM(Fasering!$D$5:$D$7)</f>
        <v>1006.6177948668426</v>
      </c>
      <c r="AR32" s="9">
        <f>($AK$3+(L32+AD32)*12*7.57%)*SUM(Fasering!$D$5:$D$8)</f>
        <v>1511.9445941414358</v>
      </c>
      <c r="AS32" s="9">
        <f>($AK$3+(M32+AE32)*12*7.57%)*SUM(Fasering!$D$5:$D$9)</f>
        <v>2091.1899474360621</v>
      </c>
      <c r="AT32" s="9">
        <f>($AK$3+(N32+AF32)*12*7.57%)*SUM(Fasering!$D$5:$D$10)</f>
        <v>2742.8026363857462</v>
      </c>
      <c r="AU32" s="86">
        <f>($AK$3+(O32+AG32)*12*7.57%)*SUM(Fasering!$D$5:$D$11)</f>
        <v>3469.7189279303007</v>
      </c>
    </row>
    <row r="33" spans="1:47" x14ac:dyDescent="0.3">
      <c r="A33" s="32">
        <f t="shared" si="7"/>
        <v>23</v>
      </c>
      <c r="B33" s="129">
        <v>33858.879999999997</v>
      </c>
      <c r="C33" s="130"/>
      <c r="D33" s="129">
        <f t="shared" si="0"/>
        <v>45570.666592000001</v>
      </c>
      <c r="E33" s="131">
        <f t="shared" si="1"/>
        <v>1129.6673167756985</v>
      </c>
      <c r="F33" s="129">
        <f t="shared" si="2"/>
        <v>3797.5555493333336</v>
      </c>
      <c r="G33" s="131">
        <f t="shared" si="8"/>
        <v>94.138943064641552</v>
      </c>
      <c r="H33" s="63">
        <f>'L4'!$H$10</f>
        <v>1707.89</v>
      </c>
      <c r="I33" s="63">
        <f>GEW!$E$12+($F33-GEW!$E$12)*SUM(Fasering!$D$5)</f>
        <v>1821.9627753333334</v>
      </c>
      <c r="J33" s="63">
        <f>GEW!$E$12+($F33-GEW!$E$12)*SUM(Fasering!$D$5:$D$6)</f>
        <v>2332.7793379110331</v>
      </c>
      <c r="K33" s="63">
        <f>GEW!$E$12+($F33-GEW!$E$12)*SUM(Fasering!$D$5:$D$7)</f>
        <v>2625.8663528157895</v>
      </c>
      <c r="L33" s="63">
        <f>GEW!$E$12+($F33-GEW!$E$12)*SUM(Fasering!$D$5:$D$8)</f>
        <v>2918.9533677205454</v>
      </c>
      <c r="M33" s="63">
        <f>GEW!$E$12+($F33-GEW!$E$12)*SUM(Fasering!$D$5:$D$9)</f>
        <v>3212.0403826253014</v>
      </c>
      <c r="N33" s="63">
        <f>GEW!$E$12+($F33-GEW!$E$12)*SUM(Fasering!$D$5:$D$10)</f>
        <v>3504.4685344285776</v>
      </c>
      <c r="O33" s="76">
        <f>GEW!$E$12+($F33-GEW!$E$12)*SUM(Fasering!$D$5:$D$11)</f>
        <v>3797.5555493333336</v>
      </c>
      <c r="P33" s="129">
        <f t="shared" si="3"/>
        <v>0</v>
      </c>
      <c r="Q33" s="131">
        <f t="shared" si="4"/>
        <v>0</v>
      </c>
      <c r="R33" s="45">
        <f>$P33*SUM(Fasering!$D$5)</f>
        <v>0</v>
      </c>
      <c r="S33" s="45">
        <f>$P33*SUM(Fasering!$D$5:$D$6)</f>
        <v>0</v>
      </c>
      <c r="T33" s="45">
        <f>$P33*SUM(Fasering!$D$5:$D$7)</f>
        <v>0</v>
      </c>
      <c r="U33" s="45">
        <f>$P33*SUM(Fasering!$D$5:$D$8)</f>
        <v>0</v>
      </c>
      <c r="V33" s="45">
        <f>$P33*SUM(Fasering!$D$5:$D$9)</f>
        <v>0</v>
      </c>
      <c r="W33" s="45">
        <f>$P33*SUM(Fasering!$D$5:$D$10)</f>
        <v>0</v>
      </c>
      <c r="X33" s="75">
        <f>$P33*SUM(Fasering!$D$5:$D$11)</f>
        <v>0</v>
      </c>
      <c r="Y33" s="129">
        <f t="shared" si="5"/>
        <v>0</v>
      </c>
      <c r="Z33" s="131">
        <f t="shared" si="6"/>
        <v>0</v>
      </c>
      <c r="AA33" s="74">
        <f>$Y33*SUM(Fasering!$D$5)</f>
        <v>0</v>
      </c>
      <c r="AB33" s="45">
        <f>$Y33*SUM(Fasering!$D$5:$D$6)</f>
        <v>0</v>
      </c>
      <c r="AC33" s="45">
        <f>$Y33*SUM(Fasering!$D$5:$D$7)</f>
        <v>0</v>
      </c>
      <c r="AD33" s="45">
        <f>$Y33*SUM(Fasering!$D$5:$D$8)</f>
        <v>0</v>
      </c>
      <c r="AE33" s="45">
        <f>$Y33*SUM(Fasering!$D$5:$D$9)</f>
        <v>0</v>
      </c>
      <c r="AF33" s="45">
        <f>$Y33*SUM(Fasering!$D$5:$D$10)</f>
        <v>0</v>
      </c>
      <c r="AG33" s="75">
        <f>$Y33*SUM(Fasering!$D$5:$D$11)</f>
        <v>0</v>
      </c>
      <c r="AH33" s="5">
        <f>($AK$3+(I33+R33)*12*7.57%)*SUM(Fasering!$D$5)</f>
        <v>0</v>
      </c>
      <c r="AI33" s="9">
        <f>($AK$3+(J33+S33)*12*7.57%)*SUM(Fasering!$D$5:$D$6)</f>
        <v>582.92066206976483</v>
      </c>
      <c r="AJ33" s="9">
        <f>($AK$3+(K33+T33)*12*7.57%)*SUM(Fasering!$D$5:$D$7)</f>
        <v>1025.7161084087202</v>
      </c>
      <c r="AK33" s="9">
        <f>($AK$3+(L33+U33)*12*7.57%)*SUM(Fasering!$D$5:$D$8)</f>
        <v>1547.5071448185784</v>
      </c>
      <c r="AL33" s="9">
        <f>($AK$3+(M33+V33)*12*7.57%)*SUM(Fasering!$D$5:$D$9)</f>
        <v>2148.2937712993394</v>
      </c>
      <c r="AM33" s="9">
        <f>($AK$3+(N33+W33)*12*7.57%)*SUM(Fasering!$D$5:$D$10)</f>
        <v>2826.4592374195026</v>
      </c>
      <c r="AN33" s="86">
        <f>($AK$3+(O33+X33)*12*7.57%)*SUM(Fasering!$D$5:$D$11)</f>
        <v>3585.0594610144003</v>
      </c>
      <c r="AO33" s="5">
        <f>($AK$3+(I33+AA33)*12*7.57%)*SUM(Fasering!$D$5)</f>
        <v>0</v>
      </c>
      <c r="AP33" s="9">
        <f>($AK$3+(J33+AB33)*12*7.57%)*SUM(Fasering!$D$5:$D$6)</f>
        <v>582.92066206976483</v>
      </c>
      <c r="AQ33" s="9">
        <f>($AK$3+(K33+AC33)*12*7.57%)*SUM(Fasering!$D$5:$D$7)</f>
        <v>1025.7161084087202</v>
      </c>
      <c r="AR33" s="9">
        <f>($AK$3+(L33+AD33)*12*7.57%)*SUM(Fasering!$D$5:$D$8)</f>
        <v>1547.5071448185784</v>
      </c>
      <c r="AS33" s="9">
        <f>($AK$3+(M33+AE33)*12*7.57%)*SUM(Fasering!$D$5:$D$9)</f>
        <v>2148.2937712993394</v>
      </c>
      <c r="AT33" s="9">
        <f>($AK$3+(N33+AF33)*12*7.57%)*SUM(Fasering!$D$5:$D$10)</f>
        <v>2826.4592374195026</v>
      </c>
      <c r="AU33" s="86">
        <f>($AK$3+(O33+AG33)*12*7.57%)*SUM(Fasering!$D$5:$D$11)</f>
        <v>3585.0594610144003</v>
      </c>
    </row>
    <row r="34" spans="1:47" x14ac:dyDescent="0.3">
      <c r="A34" s="32">
        <f t="shared" si="7"/>
        <v>24</v>
      </c>
      <c r="B34" s="129">
        <v>34990.959999999999</v>
      </c>
      <c r="C34" s="130"/>
      <c r="D34" s="129">
        <f t="shared" si="0"/>
        <v>47094.333063999999</v>
      </c>
      <c r="E34" s="131">
        <f t="shared" si="1"/>
        <v>1167.438022007987</v>
      </c>
      <c r="F34" s="129">
        <f t="shared" si="2"/>
        <v>3924.5277553333335</v>
      </c>
      <c r="G34" s="131">
        <f t="shared" si="8"/>
        <v>97.286501833998926</v>
      </c>
      <c r="H34" s="63">
        <f>'L4'!$H$10</f>
        <v>1707.89</v>
      </c>
      <c r="I34" s="63">
        <f>GEW!$E$12+($F34-GEW!$E$12)*SUM(Fasering!$D$5)</f>
        <v>1821.9627753333334</v>
      </c>
      <c r="J34" s="63">
        <f>GEW!$E$12+($F34-GEW!$E$12)*SUM(Fasering!$D$5:$D$6)</f>
        <v>2365.6097403428589</v>
      </c>
      <c r="K34" s="63">
        <f>GEW!$E$12+($F34-GEW!$E$12)*SUM(Fasering!$D$5:$D$7)</f>
        <v>2677.5335850448128</v>
      </c>
      <c r="L34" s="63">
        <f>GEW!$E$12+($F34-GEW!$E$12)*SUM(Fasering!$D$5:$D$8)</f>
        <v>2989.457429746767</v>
      </c>
      <c r="M34" s="63">
        <f>GEW!$E$12+($F34-GEW!$E$12)*SUM(Fasering!$D$5:$D$9)</f>
        <v>3301.3812744487209</v>
      </c>
      <c r="N34" s="63">
        <f>GEW!$E$12+($F34-GEW!$E$12)*SUM(Fasering!$D$5:$D$10)</f>
        <v>3612.6039106313797</v>
      </c>
      <c r="O34" s="76">
        <f>GEW!$E$12+($F34-GEW!$E$12)*SUM(Fasering!$D$5:$D$11)</f>
        <v>3924.5277553333335</v>
      </c>
      <c r="P34" s="129">
        <f t="shared" si="3"/>
        <v>0</v>
      </c>
      <c r="Q34" s="131">
        <f t="shared" si="4"/>
        <v>0</v>
      </c>
      <c r="R34" s="45">
        <f>$P34*SUM(Fasering!$D$5)</f>
        <v>0</v>
      </c>
      <c r="S34" s="45">
        <f>$P34*SUM(Fasering!$D$5:$D$6)</f>
        <v>0</v>
      </c>
      <c r="T34" s="45">
        <f>$P34*SUM(Fasering!$D$5:$D$7)</f>
        <v>0</v>
      </c>
      <c r="U34" s="45">
        <f>$P34*SUM(Fasering!$D$5:$D$8)</f>
        <v>0</v>
      </c>
      <c r="V34" s="45">
        <f>$P34*SUM(Fasering!$D$5:$D$9)</f>
        <v>0</v>
      </c>
      <c r="W34" s="45">
        <f>$P34*SUM(Fasering!$D$5:$D$10)</f>
        <v>0</v>
      </c>
      <c r="X34" s="75">
        <f>$P34*SUM(Fasering!$D$5:$D$11)</f>
        <v>0</v>
      </c>
      <c r="Y34" s="129">
        <f t="shared" si="5"/>
        <v>0</v>
      </c>
      <c r="Z34" s="131">
        <f t="shared" si="6"/>
        <v>0</v>
      </c>
      <c r="AA34" s="74">
        <f>$Y34*SUM(Fasering!$D$5)</f>
        <v>0</v>
      </c>
      <c r="AB34" s="45">
        <f>$Y34*SUM(Fasering!$D$5:$D$6)</f>
        <v>0</v>
      </c>
      <c r="AC34" s="45">
        <f>$Y34*SUM(Fasering!$D$5:$D$7)</f>
        <v>0</v>
      </c>
      <c r="AD34" s="45">
        <f>$Y34*SUM(Fasering!$D$5:$D$8)</f>
        <v>0</v>
      </c>
      <c r="AE34" s="45">
        <f>$Y34*SUM(Fasering!$D$5:$D$9)</f>
        <v>0</v>
      </c>
      <c r="AF34" s="45">
        <f>$Y34*SUM(Fasering!$D$5:$D$10)</f>
        <v>0</v>
      </c>
      <c r="AG34" s="75">
        <f>$Y34*SUM(Fasering!$D$5:$D$11)</f>
        <v>0</v>
      </c>
      <c r="AH34" s="5">
        <f>($AK$3+(I34+R34)*12*7.57%)*SUM(Fasering!$D$5)</f>
        <v>0</v>
      </c>
      <c r="AI34" s="9">
        <f>($AK$3+(J34+S34)*12*7.57%)*SUM(Fasering!$D$5:$D$6)</f>
        <v>590.63184264240363</v>
      </c>
      <c r="AJ34" s="9">
        <f>($AK$3+(K34+T34)*12*7.57%)*SUM(Fasering!$D$5:$D$7)</f>
        <v>1044.8145906531824</v>
      </c>
      <c r="AK34" s="9">
        <f>($AK$3+(L34+U34)*12*7.57%)*SUM(Fasering!$D$5:$D$8)</f>
        <v>1583.0700096331034</v>
      </c>
      <c r="AL34" s="9">
        <f>($AK$3+(M34+V34)*12*7.57%)*SUM(Fasering!$D$5:$D$9)</f>
        <v>2205.3980995821667</v>
      </c>
      <c r="AM34" s="9">
        <f>($AK$3+(N34+W34)*12*7.57%)*SUM(Fasering!$D$5:$D$10)</f>
        <v>2910.1165774234728</v>
      </c>
      <c r="AN34" s="86">
        <f>($AK$3+(O34+X34)*12*7.57%)*SUM(Fasering!$D$5:$D$11)</f>
        <v>3700.4010129448006</v>
      </c>
      <c r="AO34" s="5">
        <f>($AK$3+(I34+AA34)*12*7.57%)*SUM(Fasering!$D$5)</f>
        <v>0</v>
      </c>
      <c r="AP34" s="9">
        <f>($AK$3+(J34+AB34)*12*7.57%)*SUM(Fasering!$D$5:$D$6)</f>
        <v>590.63184264240363</v>
      </c>
      <c r="AQ34" s="9">
        <f>($AK$3+(K34+AC34)*12*7.57%)*SUM(Fasering!$D$5:$D$7)</f>
        <v>1044.8145906531824</v>
      </c>
      <c r="AR34" s="9">
        <f>($AK$3+(L34+AD34)*12*7.57%)*SUM(Fasering!$D$5:$D$8)</f>
        <v>1583.0700096331034</v>
      </c>
      <c r="AS34" s="9">
        <f>($AK$3+(M34+AE34)*12*7.57%)*SUM(Fasering!$D$5:$D$9)</f>
        <v>2205.3980995821667</v>
      </c>
      <c r="AT34" s="9">
        <f>($AK$3+(N34+AF34)*12*7.57%)*SUM(Fasering!$D$5:$D$10)</f>
        <v>2910.1165774234728</v>
      </c>
      <c r="AU34" s="86">
        <f>($AK$3+(O34+AG34)*12*7.57%)*SUM(Fasering!$D$5:$D$11)</f>
        <v>3700.4010129448006</v>
      </c>
    </row>
    <row r="35" spans="1:47" x14ac:dyDescent="0.3">
      <c r="A35" s="32">
        <f t="shared" si="7"/>
        <v>25</v>
      </c>
      <c r="B35" s="129">
        <v>34990.959999999999</v>
      </c>
      <c r="C35" s="130"/>
      <c r="D35" s="129">
        <f t="shared" si="0"/>
        <v>47094.333063999999</v>
      </c>
      <c r="E35" s="131">
        <f t="shared" si="1"/>
        <v>1167.438022007987</v>
      </c>
      <c r="F35" s="129">
        <f t="shared" si="2"/>
        <v>3924.5277553333335</v>
      </c>
      <c r="G35" s="131">
        <f t="shared" si="8"/>
        <v>97.286501833998926</v>
      </c>
      <c r="H35" s="63">
        <f>'L4'!$H$10</f>
        <v>1707.89</v>
      </c>
      <c r="I35" s="63">
        <f>GEW!$E$12+($F35-GEW!$E$12)*SUM(Fasering!$D$5)</f>
        <v>1821.9627753333334</v>
      </c>
      <c r="J35" s="63">
        <f>GEW!$E$12+($F35-GEW!$E$12)*SUM(Fasering!$D$5:$D$6)</f>
        <v>2365.6097403428589</v>
      </c>
      <c r="K35" s="63">
        <f>GEW!$E$12+($F35-GEW!$E$12)*SUM(Fasering!$D$5:$D$7)</f>
        <v>2677.5335850448128</v>
      </c>
      <c r="L35" s="63">
        <f>GEW!$E$12+($F35-GEW!$E$12)*SUM(Fasering!$D$5:$D$8)</f>
        <v>2989.457429746767</v>
      </c>
      <c r="M35" s="63">
        <f>GEW!$E$12+($F35-GEW!$E$12)*SUM(Fasering!$D$5:$D$9)</f>
        <v>3301.3812744487209</v>
      </c>
      <c r="N35" s="63">
        <f>GEW!$E$12+($F35-GEW!$E$12)*SUM(Fasering!$D$5:$D$10)</f>
        <v>3612.6039106313797</v>
      </c>
      <c r="O35" s="76">
        <f>GEW!$E$12+($F35-GEW!$E$12)*SUM(Fasering!$D$5:$D$11)</f>
        <v>3924.5277553333335</v>
      </c>
      <c r="P35" s="129">
        <f t="shared" si="3"/>
        <v>0</v>
      </c>
      <c r="Q35" s="131">
        <f t="shared" si="4"/>
        <v>0</v>
      </c>
      <c r="R35" s="45">
        <f>$P35*SUM(Fasering!$D$5)</f>
        <v>0</v>
      </c>
      <c r="S35" s="45">
        <f>$P35*SUM(Fasering!$D$5:$D$6)</f>
        <v>0</v>
      </c>
      <c r="T35" s="45">
        <f>$P35*SUM(Fasering!$D$5:$D$7)</f>
        <v>0</v>
      </c>
      <c r="U35" s="45">
        <f>$P35*SUM(Fasering!$D$5:$D$8)</f>
        <v>0</v>
      </c>
      <c r="V35" s="45">
        <f>$P35*SUM(Fasering!$D$5:$D$9)</f>
        <v>0</v>
      </c>
      <c r="W35" s="45">
        <f>$P35*SUM(Fasering!$D$5:$D$10)</f>
        <v>0</v>
      </c>
      <c r="X35" s="75">
        <f>$P35*SUM(Fasering!$D$5:$D$11)</f>
        <v>0</v>
      </c>
      <c r="Y35" s="129">
        <f t="shared" si="5"/>
        <v>0</v>
      </c>
      <c r="Z35" s="131">
        <f t="shared" si="6"/>
        <v>0</v>
      </c>
      <c r="AA35" s="74">
        <f>$Y35*SUM(Fasering!$D$5)</f>
        <v>0</v>
      </c>
      <c r="AB35" s="45">
        <f>$Y35*SUM(Fasering!$D$5:$D$6)</f>
        <v>0</v>
      </c>
      <c r="AC35" s="45">
        <f>$Y35*SUM(Fasering!$D$5:$D$7)</f>
        <v>0</v>
      </c>
      <c r="AD35" s="45">
        <f>$Y35*SUM(Fasering!$D$5:$D$8)</f>
        <v>0</v>
      </c>
      <c r="AE35" s="45">
        <f>$Y35*SUM(Fasering!$D$5:$D$9)</f>
        <v>0</v>
      </c>
      <c r="AF35" s="45">
        <f>$Y35*SUM(Fasering!$D$5:$D$10)</f>
        <v>0</v>
      </c>
      <c r="AG35" s="75">
        <f>$Y35*SUM(Fasering!$D$5:$D$11)</f>
        <v>0</v>
      </c>
      <c r="AH35" s="5">
        <f>($AK$3+(I35+R35)*12*7.57%)*SUM(Fasering!$D$5)</f>
        <v>0</v>
      </c>
      <c r="AI35" s="9">
        <f>($AK$3+(J35+S35)*12*7.57%)*SUM(Fasering!$D$5:$D$6)</f>
        <v>590.63184264240363</v>
      </c>
      <c r="AJ35" s="9">
        <f>($AK$3+(K35+T35)*12*7.57%)*SUM(Fasering!$D$5:$D$7)</f>
        <v>1044.8145906531824</v>
      </c>
      <c r="AK35" s="9">
        <f>($AK$3+(L35+U35)*12*7.57%)*SUM(Fasering!$D$5:$D$8)</f>
        <v>1583.0700096331034</v>
      </c>
      <c r="AL35" s="9">
        <f>($AK$3+(M35+V35)*12*7.57%)*SUM(Fasering!$D$5:$D$9)</f>
        <v>2205.3980995821667</v>
      </c>
      <c r="AM35" s="9">
        <f>($AK$3+(N35+W35)*12*7.57%)*SUM(Fasering!$D$5:$D$10)</f>
        <v>2910.1165774234728</v>
      </c>
      <c r="AN35" s="86">
        <f>($AK$3+(O35+X35)*12*7.57%)*SUM(Fasering!$D$5:$D$11)</f>
        <v>3700.4010129448006</v>
      </c>
      <c r="AO35" s="5">
        <f>($AK$3+(I35+AA35)*12*7.57%)*SUM(Fasering!$D$5)</f>
        <v>0</v>
      </c>
      <c r="AP35" s="9">
        <f>($AK$3+(J35+AB35)*12*7.57%)*SUM(Fasering!$D$5:$D$6)</f>
        <v>590.63184264240363</v>
      </c>
      <c r="AQ35" s="9">
        <f>($AK$3+(K35+AC35)*12*7.57%)*SUM(Fasering!$D$5:$D$7)</f>
        <v>1044.8145906531824</v>
      </c>
      <c r="AR35" s="9">
        <f>($AK$3+(L35+AD35)*12*7.57%)*SUM(Fasering!$D$5:$D$8)</f>
        <v>1583.0700096331034</v>
      </c>
      <c r="AS35" s="9">
        <f>($AK$3+(M35+AE35)*12*7.57%)*SUM(Fasering!$D$5:$D$9)</f>
        <v>2205.3980995821667</v>
      </c>
      <c r="AT35" s="9">
        <f>($AK$3+(N35+AF35)*12*7.57%)*SUM(Fasering!$D$5:$D$10)</f>
        <v>2910.1165774234728</v>
      </c>
      <c r="AU35" s="86">
        <f>($AK$3+(O35+AG35)*12*7.57%)*SUM(Fasering!$D$5:$D$11)</f>
        <v>3700.4010129448006</v>
      </c>
    </row>
    <row r="36" spans="1:47" x14ac:dyDescent="0.3">
      <c r="A36" s="32">
        <f t="shared" si="7"/>
        <v>26</v>
      </c>
      <c r="B36" s="129">
        <v>34990.959999999999</v>
      </c>
      <c r="C36" s="130"/>
      <c r="D36" s="129">
        <f t="shared" si="0"/>
        <v>47094.333063999999</v>
      </c>
      <c r="E36" s="131">
        <f t="shared" si="1"/>
        <v>1167.438022007987</v>
      </c>
      <c r="F36" s="129">
        <f t="shared" si="2"/>
        <v>3924.5277553333335</v>
      </c>
      <c r="G36" s="131">
        <f t="shared" si="8"/>
        <v>97.286501833998926</v>
      </c>
      <c r="H36" s="63">
        <f>'L4'!$H$10</f>
        <v>1707.89</v>
      </c>
      <c r="I36" s="63">
        <f>GEW!$E$12+($F36-GEW!$E$12)*SUM(Fasering!$D$5)</f>
        <v>1821.9627753333334</v>
      </c>
      <c r="J36" s="63">
        <f>GEW!$E$12+($F36-GEW!$E$12)*SUM(Fasering!$D$5:$D$6)</f>
        <v>2365.6097403428589</v>
      </c>
      <c r="K36" s="63">
        <f>GEW!$E$12+($F36-GEW!$E$12)*SUM(Fasering!$D$5:$D$7)</f>
        <v>2677.5335850448128</v>
      </c>
      <c r="L36" s="63">
        <f>GEW!$E$12+($F36-GEW!$E$12)*SUM(Fasering!$D$5:$D$8)</f>
        <v>2989.457429746767</v>
      </c>
      <c r="M36" s="63">
        <f>GEW!$E$12+($F36-GEW!$E$12)*SUM(Fasering!$D$5:$D$9)</f>
        <v>3301.3812744487209</v>
      </c>
      <c r="N36" s="63">
        <f>GEW!$E$12+($F36-GEW!$E$12)*SUM(Fasering!$D$5:$D$10)</f>
        <v>3612.6039106313797</v>
      </c>
      <c r="O36" s="76">
        <f>GEW!$E$12+($F36-GEW!$E$12)*SUM(Fasering!$D$5:$D$11)</f>
        <v>3924.5277553333335</v>
      </c>
      <c r="P36" s="129">
        <f t="shared" si="3"/>
        <v>0</v>
      </c>
      <c r="Q36" s="131">
        <f t="shared" si="4"/>
        <v>0</v>
      </c>
      <c r="R36" s="45">
        <f>$P36*SUM(Fasering!$D$5)</f>
        <v>0</v>
      </c>
      <c r="S36" s="45">
        <f>$P36*SUM(Fasering!$D$5:$D$6)</f>
        <v>0</v>
      </c>
      <c r="T36" s="45">
        <f>$P36*SUM(Fasering!$D$5:$D$7)</f>
        <v>0</v>
      </c>
      <c r="U36" s="45">
        <f>$P36*SUM(Fasering!$D$5:$D$8)</f>
        <v>0</v>
      </c>
      <c r="V36" s="45">
        <f>$P36*SUM(Fasering!$D$5:$D$9)</f>
        <v>0</v>
      </c>
      <c r="W36" s="45">
        <f>$P36*SUM(Fasering!$D$5:$D$10)</f>
        <v>0</v>
      </c>
      <c r="X36" s="75">
        <f>$P36*SUM(Fasering!$D$5:$D$11)</f>
        <v>0</v>
      </c>
      <c r="Y36" s="129">
        <f t="shared" si="5"/>
        <v>0</v>
      </c>
      <c r="Z36" s="131">
        <f t="shared" si="6"/>
        <v>0</v>
      </c>
      <c r="AA36" s="74">
        <f>$Y36*SUM(Fasering!$D$5)</f>
        <v>0</v>
      </c>
      <c r="AB36" s="45">
        <f>$Y36*SUM(Fasering!$D$5:$D$6)</f>
        <v>0</v>
      </c>
      <c r="AC36" s="45">
        <f>$Y36*SUM(Fasering!$D$5:$D$7)</f>
        <v>0</v>
      </c>
      <c r="AD36" s="45">
        <f>$Y36*SUM(Fasering!$D$5:$D$8)</f>
        <v>0</v>
      </c>
      <c r="AE36" s="45">
        <f>$Y36*SUM(Fasering!$D$5:$D$9)</f>
        <v>0</v>
      </c>
      <c r="AF36" s="45">
        <f>$Y36*SUM(Fasering!$D$5:$D$10)</f>
        <v>0</v>
      </c>
      <c r="AG36" s="75">
        <f>$Y36*SUM(Fasering!$D$5:$D$11)</f>
        <v>0</v>
      </c>
      <c r="AH36" s="5">
        <f>($AK$3+(I36+R36)*12*7.57%)*SUM(Fasering!$D$5)</f>
        <v>0</v>
      </c>
      <c r="AI36" s="9">
        <f>($AK$3+(J36+S36)*12*7.57%)*SUM(Fasering!$D$5:$D$6)</f>
        <v>590.63184264240363</v>
      </c>
      <c r="AJ36" s="9">
        <f>($AK$3+(K36+T36)*12*7.57%)*SUM(Fasering!$D$5:$D$7)</f>
        <v>1044.8145906531824</v>
      </c>
      <c r="AK36" s="9">
        <f>($AK$3+(L36+U36)*12*7.57%)*SUM(Fasering!$D$5:$D$8)</f>
        <v>1583.0700096331034</v>
      </c>
      <c r="AL36" s="9">
        <f>($AK$3+(M36+V36)*12*7.57%)*SUM(Fasering!$D$5:$D$9)</f>
        <v>2205.3980995821667</v>
      </c>
      <c r="AM36" s="9">
        <f>($AK$3+(N36+W36)*12*7.57%)*SUM(Fasering!$D$5:$D$10)</f>
        <v>2910.1165774234728</v>
      </c>
      <c r="AN36" s="86">
        <f>($AK$3+(O36+X36)*12*7.57%)*SUM(Fasering!$D$5:$D$11)</f>
        <v>3700.4010129448006</v>
      </c>
      <c r="AO36" s="5">
        <f>($AK$3+(I36+AA36)*12*7.57%)*SUM(Fasering!$D$5)</f>
        <v>0</v>
      </c>
      <c r="AP36" s="9">
        <f>($AK$3+(J36+AB36)*12*7.57%)*SUM(Fasering!$D$5:$D$6)</f>
        <v>590.63184264240363</v>
      </c>
      <c r="AQ36" s="9">
        <f>($AK$3+(K36+AC36)*12*7.57%)*SUM(Fasering!$D$5:$D$7)</f>
        <v>1044.8145906531824</v>
      </c>
      <c r="AR36" s="9">
        <f>($AK$3+(L36+AD36)*12*7.57%)*SUM(Fasering!$D$5:$D$8)</f>
        <v>1583.0700096331034</v>
      </c>
      <c r="AS36" s="9">
        <f>($AK$3+(M36+AE36)*12*7.57%)*SUM(Fasering!$D$5:$D$9)</f>
        <v>2205.3980995821667</v>
      </c>
      <c r="AT36" s="9">
        <f>($AK$3+(N36+AF36)*12*7.57%)*SUM(Fasering!$D$5:$D$10)</f>
        <v>2910.1165774234728</v>
      </c>
      <c r="AU36" s="86">
        <f>($AK$3+(O36+AG36)*12*7.57%)*SUM(Fasering!$D$5:$D$11)</f>
        <v>3700.4010129448006</v>
      </c>
    </row>
    <row r="37" spans="1:47" x14ac:dyDescent="0.3">
      <c r="A37" s="32">
        <f t="shared" si="7"/>
        <v>27</v>
      </c>
      <c r="B37" s="129">
        <v>34990.959999999999</v>
      </c>
      <c r="C37" s="130"/>
      <c r="D37" s="129">
        <f t="shared" si="0"/>
        <v>47094.333063999999</v>
      </c>
      <c r="E37" s="131">
        <f t="shared" si="1"/>
        <v>1167.438022007987</v>
      </c>
      <c r="F37" s="129">
        <f t="shared" si="2"/>
        <v>3924.5277553333335</v>
      </c>
      <c r="G37" s="131">
        <f t="shared" si="8"/>
        <v>97.286501833998926</v>
      </c>
      <c r="H37" s="63">
        <f>'L4'!$H$10</f>
        <v>1707.89</v>
      </c>
      <c r="I37" s="63">
        <f>GEW!$E$12+($F37-GEW!$E$12)*SUM(Fasering!$D$5)</f>
        <v>1821.9627753333334</v>
      </c>
      <c r="J37" s="63">
        <f>GEW!$E$12+($F37-GEW!$E$12)*SUM(Fasering!$D$5:$D$6)</f>
        <v>2365.6097403428589</v>
      </c>
      <c r="K37" s="63">
        <f>GEW!$E$12+($F37-GEW!$E$12)*SUM(Fasering!$D$5:$D$7)</f>
        <v>2677.5335850448128</v>
      </c>
      <c r="L37" s="63">
        <f>GEW!$E$12+($F37-GEW!$E$12)*SUM(Fasering!$D$5:$D$8)</f>
        <v>2989.457429746767</v>
      </c>
      <c r="M37" s="63">
        <f>GEW!$E$12+($F37-GEW!$E$12)*SUM(Fasering!$D$5:$D$9)</f>
        <v>3301.3812744487209</v>
      </c>
      <c r="N37" s="63">
        <f>GEW!$E$12+($F37-GEW!$E$12)*SUM(Fasering!$D$5:$D$10)</f>
        <v>3612.6039106313797</v>
      </c>
      <c r="O37" s="76">
        <f>GEW!$E$12+($F37-GEW!$E$12)*SUM(Fasering!$D$5:$D$11)</f>
        <v>3924.5277553333335</v>
      </c>
      <c r="P37" s="129">
        <f t="shared" si="3"/>
        <v>0</v>
      </c>
      <c r="Q37" s="131">
        <f t="shared" si="4"/>
        <v>0</v>
      </c>
      <c r="R37" s="45">
        <f>$P37*SUM(Fasering!$D$5)</f>
        <v>0</v>
      </c>
      <c r="S37" s="45">
        <f>$P37*SUM(Fasering!$D$5:$D$6)</f>
        <v>0</v>
      </c>
      <c r="T37" s="45">
        <f>$P37*SUM(Fasering!$D$5:$D$7)</f>
        <v>0</v>
      </c>
      <c r="U37" s="45">
        <f>$P37*SUM(Fasering!$D$5:$D$8)</f>
        <v>0</v>
      </c>
      <c r="V37" s="45">
        <f>$P37*SUM(Fasering!$D$5:$D$9)</f>
        <v>0</v>
      </c>
      <c r="W37" s="45">
        <f>$P37*SUM(Fasering!$D$5:$D$10)</f>
        <v>0</v>
      </c>
      <c r="X37" s="75">
        <f>$P37*SUM(Fasering!$D$5:$D$11)</f>
        <v>0</v>
      </c>
      <c r="Y37" s="129">
        <f t="shared" si="5"/>
        <v>0</v>
      </c>
      <c r="Z37" s="131">
        <f t="shared" si="6"/>
        <v>0</v>
      </c>
      <c r="AA37" s="74">
        <f>$Y37*SUM(Fasering!$D$5)</f>
        <v>0</v>
      </c>
      <c r="AB37" s="45">
        <f>$Y37*SUM(Fasering!$D$5:$D$6)</f>
        <v>0</v>
      </c>
      <c r="AC37" s="45">
        <f>$Y37*SUM(Fasering!$D$5:$D$7)</f>
        <v>0</v>
      </c>
      <c r="AD37" s="45">
        <f>$Y37*SUM(Fasering!$D$5:$D$8)</f>
        <v>0</v>
      </c>
      <c r="AE37" s="45">
        <f>$Y37*SUM(Fasering!$D$5:$D$9)</f>
        <v>0</v>
      </c>
      <c r="AF37" s="45">
        <f>$Y37*SUM(Fasering!$D$5:$D$10)</f>
        <v>0</v>
      </c>
      <c r="AG37" s="75">
        <f>$Y37*SUM(Fasering!$D$5:$D$11)</f>
        <v>0</v>
      </c>
      <c r="AH37" s="5">
        <f>($AK$3+(I37+R37)*12*7.57%)*SUM(Fasering!$D$5)</f>
        <v>0</v>
      </c>
      <c r="AI37" s="9">
        <f>($AK$3+(J37+S37)*12*7.57%)*SUM(Fasering!$D$5:$D$6)</f>
        <v>590.63184264240363</v>
      </c>
      <c r="AJ37" s="9">
        <f>($AK$3+(K37+T37)*12*7.57%)*SUM(Fasering!$D$5:$D$7)</f>
        <v>1044.8145906531824</v>
      </c>
      <c r="AK37" s="9">
        <f>($AK$3+(L37+U37)*12*7.57%)*SUM(Fasering!$D$5:$D$8)</f>
        <v>1583.0700096331034</v>
      </c>
      <c r="AL37" s="9">
        <f>($AK$3+(M37+V37)*12*7.57%)*SUM(Fasering!$D$5:$D$9)</f>
        <v>2205.3980995821667</v>
      </c>
      <c r="AM37" s="9">
        <f>($AK$3+(N37+W37)*12*7.57%)*SUM(Fasering!$D$5:$D$10)</f>
        <v>2910.1165774234728</v>
      </c>
      <c r="AN37" s="86">
        <f>($AK$3+(O37+X37)*12*7.57%)*SUM(Fasering!$D$5:$D$11)</f>
        <v>3700.4010129448006</v>
      </c>
      <c r="AO37" s="5">
        <f>($AK$3+(I37+AA37)*12*7.57%)*SUM(Fasering!$D$5)</f>
        <v>0</v>
      </c>
      <c r="AP37" s="9">
        <f>($AK$3+(J37+AB37)*12*7.57%)*SUM(Fasering!$D$5:$D$6)</f>
        <v>590.63184264240363</v>
      </c>
      <c r="AQ37" s="9">
        <f>($AK$3+(K37+AC37)*12*7.57%)*SUM(Fasering!$D$5:$D$7)</f>
        <v>1044.8145906531824</v>
      </c>
      <c r="AR37" s="9">
        <f>($AK$3+(L37+AD37)*12*7.57%)*SUM(Fasering!$D$5:$D$8)</f>
        <v>1583.0700096331034</v>
      </c>
      <c r="AS37" s="9">
        <f>($AK$3+(M37+AE37)*12*7.57%)*SUM(Fasering!$D$5:$D$9)</f>
        <v>2205.3980995821667</v>
      </c>
      <c r="AT37" s="9">
        <f>($AK$3+(N37+AF37)*12*7.57%)*SUM(Fasering!$D$5:$D$10)</f>
        <v>2910.1165774234728</v>
      </c>
      <c r="AU37" s="86">
        <f>($AK$3+(O37+AG37)*12*7.57%)*SUM(Fasering!$D$5:$D$11)</f>
        <v>3700.4010129448006</v>
      </c>
    </row>
    <row r="38" spans="1:47" x14ac:dyDescent="0.3">
      <c r="A38" s="35"/>
      <c r="B38" s="132"/>
      <c r="C38" s="133"/>
      <c r="D38" s="132"/>
      <c r="E38" s="133"/>
      <c r="F38" s="132"/>
      <c r="G38" s="133"/>
      <c r="H38" s="46"/>
      <c r="I38" s="46"/>
      <c r="J38" s="46"/>
      <c r="K38" s="46"/>
      <c r="L38" s="46"/>
      <c r="M38" s="46"/>
      <c r="N38" s="46"/>
      <c r="O38" s="73"/>
      <c r="P38" s="132"/>
      <c r="Q38" s="133"/>
      <c r="R38" s="46"/>
      <c r="S38" s="46"/>
      <c r="T38" s="46"/>
      <c r="U38" s="46"/>
      <c r="V38" s="46"/>
      <c r="W38" s="46"/>
      <c r="X38" s="73"/>
      <c r="Y38" s="132"/>
      <c r="Z38" s="133"/>
      <c r="AA38" s="46"/>
      <c r="AB38" s="46"/>
      <c r="AC38" s="46"/>
      <c r="AD38" s="46"/>
      <c r="AE38" s="46"/>
      <c r="AF38" s="46"/>
      <c r="AG38" s="73"/>
      <c r="AH38" s="87"/>
      <c r="AI38" s="88"/>
      <c r="AJ38" s="88"/>
      <c r="AK38" s="88"/>
      <c r="AL38" s="88"/>
      <c r="AM38" s="88"/>
      <c r="AN38" s="89"/>
      <c r="AO38" s="87"/>
      <c r="AP38" s="88"/>
      <c r="AQ38" s="88"/>
      <c r="AR38" s="88"/>
      <c r="AS38" s="88"/>
      <c r="AT38" s="88"/>
      <c r="AU38" s="89"/>
    </row>
  </sheetData>
  <mergeCells count="166">
    <mergeCell ref="AH6:AN6"/>
    <mergeCell ref="AO6:AU6"/>
    <mergeCell ref="B8:C8"/>
    <mergeCell ref="D8:E8"/>
    <mergeCell ref="F8:G8"/>
    <mergeCell ref="P8:Q8"/>
    <mergeCell ref="Y8:Z8"/>
    <mergeCell ref="B9:C9"/>
    <mergeCell ref="D9:E9"/>
    <mergeCell ref="AA6:AG6"/>
    <mergeCell ref="B7:C7"/>
    <mergeCell ref="D7:E7"/>
    <mergeCell ref="F7:G7"/>
    <mergeCell ref="P7:Q7"/>
    <mergeCell ref="Y7:Z7"/>
    <mergeCell ref="B6:E6"/>
    <mergeCell ref="F6:G6"/>
    <mergeCell ref="P6:Q6"/>
    <mergeCell ref="R6:X6"/>
    <mergeCell ref="Y6:Z6"/>
    <mergeCell ref="H6:O6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8:C38"/>
    <mergeCell ref="D38:E38"/>
    <mergeCell ref="F38:G38"/>
    <mergeCell ref="P38:Q38"/>
    <mergeCell ref="Y38:Z38"/>
    <mergeCell ref="B36:C36"/>
    <mergeCell ref="D36:E36"/>
    <mergeCell ref="F36:G36"/>
    <mergeCell ref="P36:Q36"/>
    <mergeCell ref="Y36:Z36"/>
    <mergeCell ref="B37:C37"/>
    <mergeCell ref="D37:E37"/>
    <mergeCell ref="F37:G37"/>
    <mergeCell ref="P37:Q37"/>
    <mergeCell ref="Y37:Z3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3" manualBreakCount="3">
    <brk id="15" max="1048575" man="1"/>
    <brk id="24" max="1048575" man="1"/>
    <brk id="3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zoomScale="80" zoomScaleNormal="80" workbookViewId="0"/>
  </sheetViews>
  <sheetFormatPr defaultRowHeight="15" x14ac:dyDescent="0.3"/>
  <cols>
    <col min="1" max="1" width="3.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375" style="23" customWidth="1"/>
    <col min="16" max="17" width="7.75" style="23" customWidth="1"/>
    <col min="18" max="24" width="11.375" style="23" customWidth="1"/>
    <col min="25" max="26" width="7.75" style="23" customWidth="1"/>
    <col min="27" max="33" width="11.375" style="23" customWidth="1"/>
    <col min="34" max="40" width="11.25" customWidth="1"/>
    <col min="41" max="43" width="11.375" customWidth="1"/>
    <col min="44" max="45" width="11.375" style="23" customWidth="1"/>
    <col min="46" max="47" width="11.375" customWidth="1"/>
  </cols>
  <sheetData>
    <row r="1" spans="1:47" s="23" customFormat="1" ht="16.5" x14ac:dyDescent="0.3">
      <c r="A1" s="21" t="s">
        <v>59</v>
      </c>
      <c r="B1" s="21" t="s">
        <v>19</v>
      </c>
      <c r="C1" s="21" t="s">
        <v>60</v>
      </c>
      <c r="D1" s="21"/>
      <c r="F1" s="56"/>
      <c r="G1" s="56"/>
      <c r="H1" s="90"/>
      <c r="I1" s="90"/>
      <c r="J1" s="90"/>
      <c r="K1" s="90"/>
      <c r="L1" s="104">
        <f>D8</f>
        <v>43374</v>
      </c>
      <c r="O1" s="24" t="s">
        <v>61</v>
      </c>
    </row>
    <row r="2" spans="1:47" s="23" customFormat="1" ht="16.5" x14ac:dyDescent="0.3">
      <c r="A2" s="21"/>
      <c r="B2" s="21"/>
      <c r="C2"/>
      <c r="D2"/>
      <c r="E2"/>
      <c r="F2"/>
      <c r="G2"/>
      <c r="H2"/>
      <c r="I2"/>
      <c r="J2"/>
      <c r="K2"/>
      <c r="L2"/>
      <c r="M2"/>
      <c r="N2"/>
      <c r="AH2" s="80" t="str">
        <f>'L4'!$AH$2</f>
        <v>Berekening eindejaarspremie 2018:</v>
      </c>
      <c r="AI2"/>
      <c r="AJ2"/>
    </row>
    <row r="3" spans="1:47" s="23" customFormat="1" ht="16.5" x14ac:dyDescent="0.3">
      <c r="A3" s="21"/>
      <c r="B3" s="21"/>
      <c r="C3"/>
      <c r="D3"/>
      <c r="E3"/>
      <c r="F3"/>
      <c r="G3"/>
      <c r="H3"/>
      <c r="I3"/>
      <c r="J3"/>
      <c r="K3"/>
      <c r="L3"/>
      <c r="M3"/>
      <c r="N3" s="23" t="s">
        <v>21</v>
      </c>
      <c r="O3" s="71">
        <f>'L4'!O3</f>
        <v>1.3459000000000001</v>
      </c>
      <c r="AH3" s="81" t="s">
        <v>94</v>
      </c>
      <c r="AI3"/>
      <c r="AK3" s="82">
        <f>'L4'!$AK$3</f>
        <v>135.36000000000001</v>
      </c>
    </row>
    <row r="4" spans="1:47" s="23" customFormat="1" ht="16.5" x14ac:dyDescent="0.3">
      <c r="A4" s="21"/>
      <c r="B4"/>
      <c r="C4"/>
      <c r="D4"/>
      <c r="E4"/>
      <c r="F4"/>
      <c r="G4"/>
      <c r="H4"/>
      <c r="I4"/>
      <c r="J4"/>
      <c r="K4"/>
      <c r="L4"/>
      <c r="M4"/>
      <c r="V4" s="25"/>
      <c r="AH4" s="81" t="s">
        <v>49</v>
      </c>
      <c r="AI4"/>
    </row>
    <row r="6" spans="1:47" x14ac:dyDescent="0.3">
      <c r="A6" s="28"/>
      <c r="B6" s="138" t="s">
        <v>22</v>
      </c>
      <c r="C6" s="153"/>
      <c r="D6" s="153"/>
      <c r="E6" s="139"/>
      <c r="F6" s="138" t="s">
        <v>23</v>
      </c>
      <c r="G6" s="139"/>
      <c r="H6" s="150" t="s">
        <v>38</v>
      </c>
      <c r="I6" s="151"/>
      <c r="J6" s="151"/>
      <c r="K6" s="151"/>
      <c r="L6" s="151"/>
      <c r="M6" s="151"/>
      <c r="N6" s="151"/>
      <c r="O6" s="152"/>
      <c r="P6" s="138" t="s">
        <v>24</v>
      </c>
      <c r="Q6" s="141"/>
      <c r="R6" s="150" t="s">
        <v>39</v>
      </c>
      <c r="S6" s="151"/>
      <c r="T6" s="151"/>
      <c r="U6" s="151"/>
      <c r="V6" s="151"/>
      <c r="W6" s="151"/>
      <c r="X6" s="152"/>
      <c r="Y6" s="138" t="s">
        <v>25</v>
      </c>
      <c r="Z6" s="139"/>
      <c r="AA6" s="150" t="s">
        <v>40</v>
      </c>
      <c r="AB6" s="151"/>
      <c r="AC6" s="151"/>
      <c r="AD6" s="151"/>
      <c r="AE6" s="151"/>
      <c r="AF6" s="151"/>
      <c r="AG6" s="152"/>
      <c r="AH6" s="150" t="s">
        <v>101</v>
      </c>
      <c r="AI6" s="151"/>
      <c r="AJ6" s="151"/>
      <c r="AK6" s="151"/>
      <c r="AL6" s="151"/>
      <c r="AM6" s="151"/>
      <c r="AN6" s="152"/>
      <c r="AO6" s="150" t="s">
        <v>102</v>
      </c>
      <c r="AP6" s="151"/>
      <c r="AQ6" s="151"/>
      <c r="AR6" s="151"/>
      <c r="AS6" s="151"/>
      <c r="AT6" s="151"/>
      <c r="AU6" s="152"/>
    </row>
    <row r="7" spans="1:47" x14ac:dyDescent="0.3">
      <c r="A7" s="32"/>
      <c r="B7" s="154">
        <v>1</v>
      </c>
      <c r="C7" s="155"/>
      <c r="D7" s="154"/>
      <c r="E7" s="155"/>
      <c r="F7" s="154"/>
      <c r="G7" s="155"/>
      <c r="H7" s="43" t="s">
        <v>107</v>
      </c>
      <c r="I7" s="43" t="s">
        <v>108</v>
      </c>
      <c r="J7" s="43" t="s">
        <v>32</v>
      </c>
      <c r="K7" s="43" t="s">
        <v>33</v>
      </c>
      <c r="L7" s="43" t="s">
        <v>34</v>
      </c>
      <c r="M7" s="43" t="s">
        <v>35</v>
      </c>
      <c r="N7" s="43" t="s">
        <v>36</v>
      </c>
      <c r="O7" s="108" t="s">
        <v>37</v>
      </c>
      <c r="P7" s="154"/>
      <c r="Q7" s="155"/>
      <c r="R7" s="43" t="s">
        <v>109</v>
      </c>
      <c r="S7" s="43" t="s">
        <v>32</v>
      </c>
      <c r="T7" s="43" t="s">
        <v>33</v>
      </c>
      <c r="U7" s="43" t="s">
        <v>34</v>
      </c>
      <c r="V7" s="43" t="s">
        <v>35</v>
      </c>
      <c r="W7" s="43" t="s">
        <v>36</v>
      </c>
      <c r="X7" s="108" t="s">
        <v>37</v>
      </c>
      <c r="Y7" s="156" t="s">
        <v>27</v>
      </c>
      <c r="Z7" s="155"/>
      <c r="AA7" s="43" t="s">
        <v>109</v>
      </c>
      <c r="AB7" s="43" t="s">
        <v>32</v>
      </c>
      <c r="AC7" s="43" t="s">
        <v>33</v>
      </c>
      <c r="AD7" s="43" t="s">
        <v>34</v>
      </c>
      <c r="AE7" s="43" t="s">
        <v>35</v>
      </c>
      <c r="AF7" s="43" t="s">
        <v>36</v>
      </c>
      <c r="AG7" s="108" t="s">
        <v>37</v>
      </c>
      <c r="AH7" s="43" t="s">
        <v>109</v>
      </c>
      <c r="AI7" s="43" t="s">
        <v>32</v>
      </c>
      <c r="AJ7" s="43" t="s">
        <v>33</v>
      </c>
      <c r="AK7" s="43" t="s">
        <v>34</v>
      </c>
      <c r="AL7" s="43" t="s">
        <v>35</v>
      </c>
      <c r="AM7" s="43" t="s">
        <v>36</v>
      </c>
      <c r="AN7" s="108" t="s">
        <v>37</v>
      </c>
      <c r="AO7" s="43" t="s">
        <v>109</v>
      </c>
      <c r="AP7" s="43" t="s">
        <v>32</v>
      </c>
      <c r="AQ7" s="43" t="s">
        <v>33</v>
      </c>
      <c r="AR7" s="43" t="s">
        <v>34</v>
      </c>
      <c r="AS7" s="43" t="s">
        <v>35</v>
      </c>
      <c r="AT7" s="43" t="s">
        <v>36</v>
      </c>
      <c r="AU7" s="108" t="s">
        <v>37</v>
      </c>
    </row>
    <row r="8" spans="1:47" x14ac:dyDescent="0.3">
      <c r="A8" s="32"/>
      <c r="B8" s="142" t="s">
        <v>30</v>
      </c>
      <c r="C8" s="143"/>
      <c r="D8" s="148">
        <f>'L4'!$D$8</f>
        <v>43374</v>
      </c>
      <c r="E8" s="147"/>
      <c r="F8" s="148">
        <f>D8</f>
        <v>43374</v>
      </c>
      <c r="G8" s="149"/>
      <c r="H8" s="47"/>
      <c r="I8" s="47" t="s">
        <v>103</v>
      </c>
      <c r="J8" s="47" t="s">
        <v>104</v>
      </c>
      <c r="K8" s="47" t="s">
        <v>105</v>
      </c>
      <c r="L8" s="47" t="s">
        <v>105</v>
      </c>
      <c r="M8" s="47" t="s">
        <v>105</v>
      </c>
      <c r="N8" s="47" t="s">
        <v>106</v>
      </c>
      <c r="O8" s="53" t="s">
        <v>105</v>
      </c>
      <c r="P8" s="146"/>
      <c r="Q8" s="147"/>
      <c r="R8" s="47" t="s">
        <v>103</v>
      </c>
      <c r="S8" s="47" t="s">
        <v>104</v>
      </c>
      <c r="T8" s="47" t="s">
        <v>105</v>
      </c>
      <c r="U8" s="47" t="s">
        <v>105</v>
      </c>
      <c r="V8" s="47" t="s">
        <v>105</v>
      </c>
      <c r="W8" s="47" t="s">
        <v>106</v>
      </c>
      <c r="X8" s="53" t="s">
        <v>105</v>
      </c>
      <c r="Y8" s="146"/>
      <c r="Z8" s="147"/>
      <c r="AA8" s="47" t="s">
        <v>103</v>
      </c>
      <c r="AB8" s="47" t="s">
        <v>104</v>
      </c>
      <c r="AC8" s="47" t="s">
        <v>105</v>
      </c>
      <c r="AD8" s="47" t="s">
        <v>105</v>
      </c>
      <c r="AE8" s="47" t="s">
        <v>105</v>
      </c>
      <c r="AF8" s="47" t="s">
        <v>106</v>
      </c>
      <c r="AG8" s="53" t="s">
        <v>105</v>
      </c>
      <c r="AH8" s="47" t="s">
        <v>103</v>
      </c>
      <c r="AI8" s="47" t="s">
        <v>104</v>
      </c>
      <c r="AJ8" s="47" t="s">
        <v>105</v>
      </c>
      <c r="AK8" s="47" t="s">
        <v>105</v>
      </c>
      <c r="AL8" s="47" t="s">
        <v>105</v>
      </c>
      <c r="AM8" s="47" t="s">
        <v>106</v>
      </c>
      <c r="AN8" s="53" t="s">
        <v>105</v>
      </c>
      <c r="AO8" s="47" t="s">
        <v>103</v>
      </c>
      <c r="AP8" s="47" t="s">
        <v>104</v>
      </c>
      <c r="AQ8" s="47" t="s">
        <v>105</v>
      </c>
      <c r="AR8" s="47" t="s">
        <v>105</v>
      </c>
      <c r="AS8" s="47" t="s">
        <v>105</v>
      </c>
      <c r="AT8" s="47" t="s">
        <v>106</v>
      </c>
      <c r="AU8" s="53" t="s">
        <v>105</v>
      </c>
    </row>
    <row r="9" spans="1:47" x14ac:dyDescent="0.3">
      <c r="A9" s="32"/>
      <c r="B9" s="138"/>
      <c r="C9" s="139"/>
      <c r="D9" s="140"/>
      <c r="E9" s="141"/>
      <c r="F9" s="61"/>
      <c r="G9" s="62"/>
      <c r="H9" s="65"/>
      <c r="I9" s="65"/>
      <c r="J9" s="65"/>
      <c r="K9" s="65"/>
      <c r="L9" s="65"/>
      <c r="M9" s="65"/>
      <c r="N9" s="65"/>
      <c r="O9" s="62"/>
      <c r="P9" s="61"/>
      <c r="Q9" s="62"/>
      <c r="R9" s="44"/>
      <c r="S9" s="44"/>
      <c r="T9" s="44"/>
      <c r="U9" s="44"/>
      <c r="V9" s="44"/>
      <c r="W9" s="44"/>
      <c r="X9" s="78"/>
      <c r="Y9" s="61"/>
      <c r="Z9" s="62"/>
      <c r="AA9" s="77"/>
      <c r="AB9" s="44"/>
      <c r="AC9" s="44"/>
      <c r="AD9" s="44"/>
      <c r="AE9" s="44"/>
      <c r="AF9" s="44"/>
      <c r="AG9" s="78"/>
      <c r="AH9" s="83"/>
      <c r="AI9" s="84"/>
      <c r="AJ9" s="84"/>
      <c r="AK9" s="84"/>
      <c r="AL9" s="84"/>
      <c r="AM9" s="84"/>
      <c r="AN9" s="85"/>
      <c r="AO9" s="83"/>
      <c r="AP9" s="84"/>
      <c r="AQ9" s="84"/>
      <c r="AR9" s="84"/>
      <c r="AS9" s="84"/>
      <c r="AT9" s="84"/>
      <c r="AU9" s="85"/>
    </row>
    <row r="10" spans="1:47" x14ac:dyDescent="0.3">
      <c r="A10" s="32">
        <v>0</v>
      </c>
      <c r="B10" s="129">
        <v>17037.73</v>
      </c>
      <c r="C10" s="130"/>
      <c r="D10" s="129">
        <f t="shared" ref="D10:D37" si="0">B10*$O$3</f>
        <v>22931.080807000002</v>
      </c>
      <c r="E10" s="131">
        <f t="shared" ref="E10:E37" si="1">D10/40.3399</f>
        <v>568.44664481072095</v>
      </c>
      <c r="F10" s="134">
        <f t="shared" ref="F10:F37" si="2">B10/12*$O$3</f>
        <v>1910.9234005833334</v>
      </c>
      <c r="G10" s="135"/>
      <c r="H10" s="63">
        <f>'L4'!$H$10</f>
        <v>1707.89</v>
      </c>
      <c r="I10" s="63">
        <f>GEW!$E$12+($F10-GEW!$E$12)*SUM(Fasering!$D$5)</f>
        <v>1821.9627753333334</v>
      </c>
      <c r="J10" s="63">
        <f>GEW!$E$12+($F10-GEW!$E$12)*SUM(Fasering!$D$5:$D$6)</f>
        <v>1844.9647630876011</v>
      </c>
      <c r="K10" s="63">
        <f>GEW!$E$12+($F10-GEW!$E$12)*SUM(Fasering!$D$5:$D$7)</f>
        <v>1858.1624242866715</v>
      </c>
      <c r="L10" s="63">
        <f>GEW!$E$12+($F10-GEW!$E$12)*SUM(Fasering!$D$5:$D$8)</f>
        <v>1871.3600854857416</v>
      </c>
      <c r="M10" s="63">
        <f>GEW!$E$12+($F10-GEW!$E$12)*SUM(Fasering!$D$5:$D$9)</f>
        <v>1884.5577466848117</v>
      </c>
      <c r="N10" s="63">
        <f>GEW!$E$12+($F10-GEW!$E$12)*SUM(Fasering!$D$5:$D$10)</f>
        <v>1897.7257393842633</v>
      </c>
      <c r="O10" s="76">
        <f>GEW!$E$12+($F10-GEW!$E$12)*SUM(Fasering!$D$5:$D$11)</f>
        <v>1910.9234005833334</v>
      </c>
      <c r="P10" s="134">
        <f t="shared" ref="P10:P37" si="3">((B10&lt;19968.2)*913.03+(B10&gt;19968.2)*(B10&lt;20424.71)*(20424.71-B10+456.51)+(B10&gt;20424.71)*(B10&lt;22659.62)*456.51+(B10&gt;22659.62)*(B10&lt;23116.13)*(23116.13-B10))/12*$O$3</f>
        <v>102.40392308333332</v>
      </c>
      <c r="Q10" s="135">
        <f t="shared" ref="Q10:Q37" si="4">P10/40.3399</f>
        <v>2.538526944373519</v>
      </c>
      <c r="R10" s="45">
        <f>$P10*SUM(Fasering!$D$5)</f>
        <v>0</v>
      </c>
      <c r="S10" s="45">
        <f>$P10*SUM(Fasering!$D$5:$D$6)</f>
        <v>26.477936481812353</v>
      </c>
      <c r="T10" s="45">
        <f>$P10*SUM(Fasering!$D$5:$D$7)</f>
        <v>41.669964173967912</v>
      </c>
      <c r="U10" s="45">
        <f>$P10*SUM(Fasering!$D$5:$D$8)</f>
        <v>56.861991866123475</v>
      </c>
      <c r="V10" s="45">
        <f>$P10*SUM(Fasering!$D$5:$D$9)</f>
        <v>72.054019558279037</v>
      </c>
      <c r="W10" s="45">
        <f>$P10*SUM(Fasering!$D$5:$D$10)</f>
        <v>87.211895391177777</v>
      </c>
      <c r="X10" s="75">
        <f>$P10*SUM(Fasering!$D$5:$D$11)</f>
        <v>102.40392308333332</v>
      </c>
      <c r="Y10" s="134">
        <f t="shared" ref="Y10:Y37" si="5">((B10&lt;19968.2)*456.51+(B10&gt;19968.2)*(B10&lt;20196.46)*(20196.46-B10+228.26)+(B10&gt;20196.46)*(B10&lt;22659.62)*228.26+(B10&gt;22659.62)*(B10&lt;22887.88)*(22887.88-B10))/12*$O$3</f>
        <v>51.201400749999998</v>
      </c>
      <c r="Z10" s="135">
        <f t="shared" ref="Z10:Z37" si="6">Y10/40.3399</f>
        <v>1.2692495705244682</v>
      </c>
      <c r="AA10" s="74">
        <f>$Y10*SUM(Fasering!$D$5)</f>
        <v>0</v>
      </c>
      <c r="AB10" s="45">
        <f>$Y10*SUM(Fasering!$D$5:$D$6)</f>
        <v>13.238823240542105</v>
      </c>
      <c r="AC10" s="45">
        <f>$Y10*SUM(Fasering!$D$5:$D$7)</f>
        <v>20.834753890954396</v>
      </c>
      <c r="AD10" s="45">
        <f>$Y10*SUM(Fasering!$D$5:$D$8)</f>
        <v>28.430684541366688</v>
      </c>
      <c r="AE10" s="45">
        <f>$Y10*SUM(Fasering!$D$5:$D$9)</f>
        <v>36.02661519177898</v>
      </c>
      <c r="AF10" s="45">
        <f>$Y10*SUM(Fasering!$D$5:$D$10)</f>
        <v>43.605470099587713</v>
      </c>
      <c r="AG10" s="75">
        <f>$Y10*SUM(Fasering!$D$5:$D$11)</f>
        <v>51.201400749999998</v>
      </c>
      <c r="AH10" s="5">
        <f>($AK$3+(I10+R10)*12*7.57%)*SUM(Fasering!$D$5)</f>
        <v>0</v>
      </c>
      <c r="AI10" s="9">
        <f>($AK$3+(J10+S10)*12*7.57%)*SUM(Fasering!$D$5:$D$6)</f>
        <v>474.56225463282715</v>
      </c>
      <c r="AJ10" s="9">
        <f>($AK$3+(K10+T10)*12*7.57%)*SUM(Fasering!$D$5:$D$7)</f>
        <v>757.34201173465192</v>
      </c>
      <c r="AK10" s="9">
        <f>($AK$3+(L10+U10)*12*7.57%)*SUM(Fasering!$D$5:$D$8)</f>
        <v>1047.7736268576195</v>
      </c>
      <c r="AL10" s="9">
        <f>($AK$3+(M10+V10)*12*7.57%)*SUM(Fasering!$D$5:$D$9)</f>
        <v>1345.8571000017298</v>
      </c>
      <c r="AM10" s="9">
        <f>($AK$3+(N10+W10)*12*7.57%)*SUM(Fasering!$D$5:$D$10)</f>
        <v>1650.8965531004042</v>
      </c>
      <c r="AN10" s="86">
        <f>($AK$3+(O10+X10)*12*7.57%)*SUM(Fasering!$D$5:$D$11)</f>
        <v>1964.2665408188004</v>
      </c>
      <c r="AO10" s="5">
        <f>($AK$3+(I10+AA10)*12*7.57%)*SUM(Fasering!$D$5)</f>
        <v>0</v>
      </c>
      <c r="AP10" s="9">
        <f>($AK$3+(J10+AB10)*12*7.57%)*SUM(Fasering!$D$5:$D$6)</f>
        <v>471.45266153426428</v>
      </c>
      <c r="AQ10" s="9">
        <f>($AK$3+(K10+AC10)*12*7.57%)*SUM(Fasering!$D$5:$D$7)</f>
        <v>749.64040132351329</v>
      </c>
      <c r="AR10" s="9">
        <f>($AK$3+(L10+AD10)*12*7.57%)*SUM(Fasering!$D$5:$D$8)</f>
        <v>1033.4326270650902</v>
      </c>
      <c r="AS10" s="9">
        <f>($AK$3+(M10+AE10)*12*7.57%)*SUM(Fasering!$D$5:$D$9)</f>
        <v>1322.8293387589947</v>
      </c>
      <c r="AT10" s="9">
        <f>($AK$3+(N10+AF10)*12*7.57%)*SUM(Fasering!$D$5:$D$10)</f>
        <v>1617.1610848838359</v>
      </c>
      <c r="AU10" s="86">
        <f>($AK$3+(O10+AG10)*12*7.57%)*SUM(Fasering!$D$5:$D$11)</f>
        <v>1917.7541695312002</v>
      </c>
    </row>
    <row r="11" spans="1:47" x14ac:dyDescent="0.3">
      <c r="A11" s="32">
        <f t="shared" ref="A11:A37" si="7">+A10+1</f>
        <v>1</v>
      </c>
      <c r="B11" s="129">
        <v>17736.689999999999</v>
      </c>
      <c r="C11" s="130"/>
      <c r="D11" s="129">
        <f t="shared" si="0"/>
        <v>23871.811071</v>
      </c>
      <c r="E11" s="131">
        <f t="shared" si="1"/>
        <v>591.76673891110295</v>
      </c>
      <c r="F11" s="134">
        <f t="shared" si="2"/>
        <v>1989.3175892500001</v>
      </c>
      <c r="G11" s="135">
        <f t="shared" ref="G11:G37" si="8">F11/40.3399</f>
        <v>49.313894909258579</v>
      </c>
      <c r="H11" s="63">
        <f>'L4'!$H$10</f>
        <v>1707.89</v>
      </c>
      <c r="I11" s="63">
        <f>GEW!$E$12+($F11-GEW!$E$12)*SUM(Fasering!$D$5)</f>
        <v>1821.9627753333334</v>
      </c>
      <c r="J11" s="63">
        <f>GEW!$E$12+($F11-GEW!$E$12)*SUM(Fasering!$D$5:$D$6)</f>
        <v>1865.234653982016</v>
      </c>
      <c r="K11" s="63">
        <f>GEW!$E$12+($F11-GEW!$E$12)*SUM(Fasering!$D$5:$D$7)</f>
        <v>1890.0624036510258</v>
      </c>
      <c r="L11" s="63">
        <f>GEW!$E$12+($F11-GEW!$E$12)*SUM(Fasering!$D$5:$D$8)</f>
        <v>1914.8901533200358</v>
      </c>
      <c r="M11" s="63">
        <f>GEW!$E$12+($F11-GEW!$E$12)*SUM(Fasering!$D$5:$D$9)</f>
        <v>1939.7179029890456</v>
      </c>
      <c r="N11" s="63">
        <f>GEW!$E$12+($F11-GEW!$E$12)*SUM(Fasering!$D$5:$D$10)</f>
        <v>1964.4898395809903</v>
      </c>
      <c r="O11" s="76">
        <f>GEW!$E$12+($F11-GEW!$E$12)*SUM(Fasering!$D$5:$D$11)</f>
        <v>1989.3175892500001</v>
      </c>
      <c r="P11" s="134">
        <f t="shared" si="3"/>
        <v>102.40392308333332</v>
      </c>
      <c r="Q11" s="135">
        <f t="shared" si="4"/>
        <v>2.538526944373519</v>
      </c>
      <c r="R11" s="45">
        <f>$P11*SUM(Fasering!$D$5)</f>
        <v>0</v>
      </c>
      <c r="S11" s="45">
        <f>$P11*SUM(Fasering!$D$5:$D$6)</f>
        <v>26.477936481812353</v>
      </c>
      <c r="T11" s="45">
        <f>$P11*SUM(Fasering!$D$5:$D$7)</f>
        <v>41.669964173967912</v>
      </c>
      <c r="U11" s="45">
        <f>$P11*SUM(Fasering!$D$5:$D$8)</f>
        <v>56.861991866123475</v>
      </c>
      <c r="V11" s="45">
        <f>$P11*SUM(Fasering!$D$5:$D$9)</f>
        <v>72.054019558279037</v>
      </c>
      <c r="W11" s="45">
        <f>$P11*SUM(Fasering!$D$5:$D$10)</f>
        <v>87.211895391177777</v>
      </c>
      <c r="X11" s="75">
        <f>$P11*SUM(Fasering!$D$5:$D$11)</f>
        <v>102.40392308333332</v>
      </c>
      <c r="Y11" s="134">
        <f t="shared" si="5"/>
        <v>51.201400749999998</v>
      </c>
      <c r="Z11" s="135">
        <f t="shared" si="6"/>
        <v>1.2692495705244682</v>
      </c>
      <c r="AA11" s="74">
        <f>$Y11*SUM(Fasering!$D$5)</f>
        <v>0</v>
      </c>
      <c r="AB11" s="45">
        <f>$Y11*SUM(Fasering!$D$5:$D$6)</f>
        <v>13.238823240542105</v>
      </c>
      <c r="AC11" s="45">
        <f>$Y11*SUM(Fasering!$D$5:$D$7)</f>
        <v>20.834753890954396</v>
      </c>
      <c r="AD11" s="45">
        <f>$Y11*SUM(Fasering!$D$5:$D$8)</f>
        <v>28.430684541366688</v>
      </c>
      <c r="AE11" s="45">
        <f>$Y11*SUM(Fasering!$D$5:$D$9)</f>
        <v>36.02661519177898</v>
      </c>
      <c r="AF11" s="45">
        <f>$Y11*SUM(Fasering!$D$5:$D$10)</f>
        <v>43.605470099587713</v>
      </c>
      <c r="AG11" s="75">
        <f>$Y11*SUM(Fasering!$D$5:$D$11)</f>
        <v>51.201400749999998</v>
      </c>
      <c r="AH11" s="5">
        <f>($AK$3+(I11+R11)*12*7.57%)*SUM(Fasering!$D$5)</f>
        <v>0</v>
      </c>
      <c r="AI11" s="9">
        <f>($AK$3+(J11+S11)*12*7.57%)*SUM(Fasering!$D$5:$D$6)</f>
        <v>479.32323157178172</v>
      </c>
      <c r="AJ11" s="9">
        <f>($AK$3+(K11+T11)*12*7.57%)*SUM(Fasering!$D$5:$D$7)</f>
        <v>769.13364761691241</v>
      </c>
      <c r="AK11" s="9">
        <f>($AK$3+(L11+U11)*12*7.57%)*SUM(Fasering!$D$5:$D$8)</f>
        <v>1069.7305733550052</v>
      </c>
      <c r="AL11" s="9">
        <f>($AK$3+(M11+V11)*12*7.57%)*SUM(Fasering!$D$5:$D$9)</f>
        <v>1381.1140087860601</v>
      </c>
      <c r="AM11" s="9">
        <f>($AK$3+(N11+W11)*12*7.57%)*SUM(Fasering!$D$5:$D$10)</f>
        <v>1702.5476151889272</v>
      </c>
      <c r="AN11" s="86">
        <f>($AK$3+(O11+X11)*12*7.57%)*SUM(Fasering!$D$5:$D$11)</f>
        <v>2035.4798218036003</v>
      </c>
      <c r="AO11" s="5">
        <f>($AK$3+(I11+AA11)*12*7.57%)*SUM(Fasering!$D$5)</f>
        <v>0</v>
      </c>
      <c r="AP11" s="9">
        <f>($AK$3+(J11+AB11)*12*7.57%)*SUM(Fasering!$D$5:$D$6)</f>
        <v>476.21363847321885</v>
      </c>
      <c r="AQ11" s="9">
        <f>($AK$3+(K11+AC11)*12*7.57%)*SUM(Fasering!$D$5:$D$7)</f>
        <v>761.43203720577378</v>
      </c>
      <c r="AR11" s="9">
        <f>($AK$3+(L11+AD11)*12*7.57%)*SUM(Fasering!$D$5:$D$8)</f>
        <v>1055.3895735624756</v>
      </c>
      <c r="AS11" s="9">
        <f>($AK$3+(M11+AE11)*12*7.57%)*SUM(Fasering!$D$5:$D$9)</f>
        <v>1358.0862475433246</v>
      </c>
      <c r="AT11" s="9">
        <f>($AK$3+(N11+AF11)*12*7.57%)*SUM(Fasering!$D$5:$D$10)</f>
        <v>1668.812146972359</v>
      </c>
      <c r="AU11" s="86">
        <f>($AK$3+(O11+AG11)*12*7.57%)*SUM(Fasering!$D$5:$D$11)</f>
        <v>1988.9674505160001</v>
      </c>
    </row>
    <row r="12" spans="1:47" x14ac:dyDescent="0.3">
      <c r="A12" s="32">
        <f t="shared" si="7"/>
        <v>2</v>
      </c>
      <c r="B12" s="129">
        <v>18435.650000000001</v>
      </c>
      <c r="C12" s="130"/>
      <c r="D12" s="129">
        <f t="shared" si="0"/>
        <v>24812.541335000005</v>
      </c>
      <c r="E12" s="131">
        <f t="shared" si="1"/>
        <v>615.08683301148506</v>
      </c>
      <c r="F12" s="134">
        <f t="shared" si="2"/>
        <v>2067.711777916667</v>
      </c>
      <c r="G12" s="135">
        <f t="shared" si="8"/>
        <v>51.257236084290419</v>
      </c>
      <c r="H12" s="63">
        <f>'L4'!$H$10</f>
        <v>1707.89</v>
      </c>
      <c r="I12" s="63">
        <f>GEW!$E$12+($F12-GEW!$E$12)*SUM(Fasering!$D$5)</f>
        <v>1821.9627753333334</v>
      </c>
      <c r="J12" s="63">
        <f>GEW!$E$12+($F12-GEW!$E$12)*SUM(Fasering!$D$5:$D$6)</f>
        <v>1885.5045448764308</v>
      </c>
      <c r="K12" s="63">
        <f>GEW!$E$12+($F12-GEW!$E$12)*SUM(Fasering!$D$5:$D$7)</f>
        <v>1921.9623830153805</v>
      </c>
      <c r="L12" s="63">
        <f>GEW!$E$12+($F12-GEW!$E$12)*SUM(Fasering!$D$5:$D$8)</f>
        <v>1958.4202211543302</v>
      </c>
      <c r="M12" s="63">
        <f>GEW!$E$12+($F12-GEW!$E$12)*SUM(Fasering!$D$5:$D$9)</f>
        <v>1994.8780592932796</v>
      </c>
      <c r="N12" s="63">
        <f>GEW!$E$12+($F12-GEW!$E$12)*SUM(Fasering!$D$5:$D$10)</f>
        <v>2031.2539397777173</v>
      </c>
      <c r="O12" s="76">
        <f>GEW!$E$12+($F12-GEW!$E$12)*SUM(Fasering!$D$5:$D$11)</f>
        <v>2067.711777916667</v>
      </c>
      <c r="P12" s="134">
        <f t="shared" si="3"/>
        <v>102.40392308333332</v>
      </c>
      <c r="Q12" s="135">
        <f t="shared" si="4"/>
        <v>2.538526944373519</v>
      </c>
      <c r="R12" s="45">
        <f>$P12*SUM(Fasering!$D$5)</f>
        <v>0</v>
      </c>
      <c r="S12" s="45">
        <f>$P12*SUM(Fasering!$D$5:$D$6)</f>
        <v>26.477936481812353</v>
      </c>
      <c r="T12" s="45">
        <f>$P12*SUM(Fasering!$D$5:$D$7)</f>
        <v>41.669964173967912</v>
      </c>
      <c r="U12" s="45">
        <f>$P12*SUM(Fasering!$D$5:$D$8)</f>
        <v>56.861991866123475</v>
      </c>
      <c r="V12" s="45">
        <f>$P12*SUM(Fasering!$D$5:$D$9)</f>
        <v>72.054019558279037</v>
      </c>
      <c r="W12" s="45">
        <f>$P12*SUM(Fasering!$D$5:$D$10)</f>
        <v>87.211895391177777</v>
      </c>
      <c r="X12" s="75">
        <f>$P12*SUM(Fasering!$D$5:$D$11)</f>
        <v>102.40392308333332</v>
      </c>
      <c r="Y12" s="134">
        <f t="shared" si="5"/>
        <v>51.201400749999998</v>
      </c>
      <c r="Z12" s="135">
        <f t="shared" si="6"/>
        <v>1.2692495705244682</v>
      </c>
      <c r="AA12" s="74">
        <f>$Y12*SUM(Fasering!$D$5)</f>
        <v>0</v>
      </c>
      <c r="AB12" s="45">
        <f>$Y12*SUM(Fasering!$D$5:$D$6)</f>
        <v>13.238823240542105</v>
      </c>
      <c r="AC12" s="45">
        <f>$Y12*SUM(Fasering!$D$5:$D$7)</f>
        <v>20.834753890954396</v>
      </c>
      <c r="AD12" s="45">
        <f>$Y12*SUM(Fasering!$D$5:$D$8)</f>
        <v>28.430684541366688</v>
      </c>
      <c r="AE12" s="45">
        <f>$Y12*SUM(Fasering!$D$5:$D$9)</f>
        <v>36.02661519177898</v>
      </c>
      <c r="AF12" s="45">
        <f>$Y12*SUM(Fasering!$D$5:$D$10)</f>
        <v>43.605470099587713</v>
      </c>
      <c r="AG12" s="75">
        <f>$Y12*SUM(Fasering!$D$5:$D$11)</f>
        <v>51.201400749999998</v>
      </c>
      <c r="AH12" s="5">
        <f>($AK$3+(I12+R12)*12*7.57%)*SUM(Fasering!$D$5)</f>
        <v>0</v>
      </c>
      <c r="AI12" s="9">
        <f>($AK$3+(J12+S12)*12*7.57%)*SUM(Fasering!$D$5:$D$6)</f>
        <v>484.08420851073623</v>
      </c>
      <c r="AJ12" s="9">
        <f>($AK$3+(K12+T12)*12*7.57%)*SUM(Fasering!$D$5:$D$7)</f>
        <v>780.92528349917313</v>
      </c>
      <c r="AK12" s="9">
        <f>($AK$3+(L12+U12)*12*7.57%)*SUM(Fasering!$D$5:$D$8)</f>
        <v>1091.6875198523912</v>
      </c>
      <c r="AL12" s="9">
        <f>($AK$3+(M12+V12)*12*7.57%)*SUM(Fasering!$D$5:$D$9)</f>
        <v>1416.3709175703902</v>
      </c>
      <c r="AM12" s="9">
        <f>($AK$3+(N12+W12)*12*7.57%)*SUM(Fasering!$D$5:$D$10)</f>
        <v>1754.1986772774503</v>
      </c>
      <c r="AN12" s="86">
        <f>($AK$3+(O12+X12)*12*7.57%)*SUM(Fasering!$D$5:$D$11)</f>
        <v>2106.6931027884002</v>
      </c>
      <c r="AO12" s="5">
        <f>($AK$3+(I12+AA12)*12*7.57%)*SUM(Fasering!$D$5)</f>
        <v>0</v>
      </c>
      <c r="AP12" s="9">
        <f>($AK$3+(J12+AB12)*12*7.57%)*SUM(Fasering!$D$5:$D$6)</f>
        <v>480.97461541217336</v>
      </c>
      <c r="AQ12" s="9">
        <f>($AK$3+(K12+AC12)*12*7.57%)*SUM(Fasering!$D$5:$D$7)</f>
        <v>773.22367308803439</v>
      </c>
      <c r="AR12" s="9">
        <f>($AK$3+(L12+AD12)*12*7.57%)*SUM(Fasering!$D$5:$D$8)</f>
        <v>1077.3465200598612</v>
      </c>
      <c r="AS12" s="9">
        <f>($AK$3+(M12+AE12)*12*7.57%)*SUM(Fasering!$D$5:$D$9)</f>
        <v>1393.3431563276547</v>
      </c>
      <c r="AT12" s="9">
        <f>($AK$3+(N12+AF12)*12*7.57%)*SUM(Fasering!$D$5:$D$10)</f>
        <v>1720.463209060882</v>
      </c>
      <c r="AU12" s="86">
        <f>($AK$3+(O12+AG12)*12*7.57%)*SUM(Fasering!$D$5:$D$11)</f>
        <v>2060.1807315008004</v>
      </c>
    </row>
    <row r="13" spans="1:47" x14ac:dyDescent="0.3">
      <c r="A13" s="32">
        <f t="shared" si="7"/>
        <v>3</v>
      </c>
      <c r="B13" s="129">
        <v>19134.62</v>
      </c>
      <c r="C13" s="130"/>
      <c r="D13" s="129">
        <f t="shared" si="0"/>
        <v>25753.285058000001</v>
      </c>
      <c r="E13" s="131">
        <f t="shared" si="1"/>
        <v>638.4072607517619</v>
      </c>
      <c r="F13" s="134">
        <f t="shared" si="2"/>
        <v>2146.1070881666665</v>
      </c>
      <c r="G13" s="135">
        <f t="shared" si="8"/>
        <v>53.200605062646822</v>
      </c>
      <c r="H13" s="63">
        <f>'L4'!$H$10</f>
        <v>1707.89</v>
      </c>
      <c r="I13" s="63">
        <f>GEW!$E$12+($F13-GEW!$E$12)*SUM(Fasering!$D$5)</f>
        <v>1821.9627753333334</v>
      </c>
      <c r="J13" s="63">
        <f>GEW!$E$12+($F13-GEW!$E$12)*SUM(Fasering!$D$5:$D$6)</f>
        <v>1905.7747257715737</v>
      </c>
      <c r="K13" s="63">
        <f>GEW!$E$12+($F13-GEW!$E$12)*SUM(Fasering!$D$5:$D$7)</f>
        <v>1953.8628187717939</v>
      </c>
      <c r="L13" s="63">
        <f>GEW!$E$12+($F13-GEW!$E$12)*SUM(Fasering!$D$5:$D$8)</f>
        <v>2001.9509117720143</v>
      </c>
      <c r="M13" s="63">
        <f>GEW!$E$12+($F13-GEW!$E$12)*SUM(Fasering!$D$5:$D$9)</f>
        <v>2050.0390047722344</v>
      </c>
      <c r="N13" s="63">
        <f>GEW!$E$12+($F13-GEW!$E$12)*SUM(Fasering!$D$5:$D$10)</f>
        <v>2098.0189951664461</v>
      </c>
      <c r="O13" s="76">
        <f>GEW!$E$12+($F13-GEW!$E$12)*SUM(Fasering!$D$5:$D$11)</f>
        <v>2146.1070881666665</v>
      </c>
      <c r="P13" s="134">
        <f t="shared" si="3"/>
        <v>102.40392308333332</v>
      </c>
      <c r="Q13" s="135">
        <f t="shared" si="4"/>
        <v>2.538526944373519</v>
      </c>
      <c r="R13" s="45">
        <f>$P13*SUM(Fasering!$D$5)</f>
        <v>0</v>
      </c>
      <c r="S13" s="45">
        <f>$P13*SUM(Fasering!$D$5:$D$6)</f>
        <v>26.477936481812353</v>
      </c>
      <c r="T13" s="45">
        <f>$P13*SUM(Fasering!$D$5:$D$7)</f>
        <v>41.669964173967912</v>
      </c>
      <c r="U13" s="45">
        <f>$P13*SUM(Fasering!$D$5:$D$8)</f>
        <v>56.861991866123475</v>
      </c>
      <c r="V13" s="45">
        <f>$P13*SUM(Fasering!$D$5:$D$9)</f>
        <v>72.054019558279037</v>
      </c>
      <c r="W13" s="45">
        <f>$P13*SUM(Fasering!$D$5:$D$10)</f>
        <v>87.211895391177777</v>
      </c>
      <c r="X13" s="75">
        <f>$P13*SUM(Fasering!$D$5:$D$11)</f>
        <v>102.40392308333332</v>
      </c>
      <c r="Y13" s="134">
        <f t="shared" si="5"/>
        <v>51.201400749999998</v>
      </c>
      <c r="Z13" s="135">
        <f t="shared" si="6"/>
        <v>1.2692495705244682</v>
      </c>
      <c r="AA13" s="74">
        <f>$Y13*SUM(Fasering!$D$5)</f>
        <v>0</v>
      </c>
      <c r="AB13" s="45">
        <f>$Y13*SUM(Fasering!$D$5:$D$6)</f>
        <v>13.238823240542105</v>
      </c>
      <c r="AC13" s="45">
        <f>$Y13*SUM(Fasering!$D$5:$D$7)</f>
        <v>20.834753890954396</v>
      </c>
      <c r="AD13" s="45">
        <f>$Y13*SUM(Fasering!$D$5:$D$8)</f>
        <v>28.430684541366688</v>
      </c>
      <c r="AE13" s="45">
        <f>$Y13*SUM(Fasering!$D$5:$D$9)</f>
        <v>36.02661519177898</v>
      </c>
      <c r="AF13" s="45">
        <f>$Y13*SUM(Fasering!$D$5:$D$10)</f>
        <v>43.605470099587713</v>
      </c>
      <c r="AG13" s="75">
        <f>$Y13*SUM(Fasering!$D$5:$D$11)</f>
        <v>51.201400749999998</v>
      </c>
      <c r="AH13" s="5">
        <f>($AK$3+(I13+R13)*12*7.57%)*SUM(Fasering!$D$5)</f>
        <v>0</v>
      </c>
      <c r="AI13" s="9">
        <f>($AK$3+(J13+S13)*12*7.57%)*SUM(Fasering!$D$5:$D$6)</f>
        <v>488.84525356484687</v>
      </c>
      <c r="AJ13" s="9">
        <f>($AK$3+(K13+T13)*12*7.57%)*SUM(Fasering!$D$5:$D$7)</f>
        <v>792.71708808401854</v>
      </c>
      <c r="AK13" s="9">
        <f>($AK$3+(L13+U13)*12*7.57%)*SUM(Fasering!$D$5:$D$8)</f>
        <v>1113.6447804871593</v>
      </c>
      <c r="AL13" s="9">
        <f>($AK$3+(M13+V13)*12*7.57%)*SUM(Fasering!$D$5:$D$9)</f>
        <v>1451.6283307742688</v>
      </c>
      <c r="AM13" s="9">
        <f>($AK$3+(N13+W13)*12*7.57%)*SUM(Fasering!$D$5:$D$10)</f>
        <v>1805.8504783361871</v>
      </c>
      <c r="AN13" s="86">
        <f>($AK$3+(O13+X13)*12*7.57%)*SUM(Fasering!$D$5:$D$11)</f>
        <v>2177.9074026194999</v>
      </c>
      <c r="AO13" s="5">
        <f>($AK$3+(I13+AA13)*12*7.57%)*SUM(Fasering!$D$5)</f>
        <v>0</v>
      </c>
      <c r="AP13" s="9">
        <f>($AK$3+(J13+AB13)*12*7.57%)*SUM(Fasering!$D$5:$D$6)</f>
        <v>485.73566046628389</v>
      </c>
      <c r="AQ13" s="9">
        <f>($AK$3+(K13+AC13)*12*7.57%)*SUM(Fasering!$D$5:$D$7)</f>
        <v>785.01547767287968</v>
      </c>
      <c r="AR13" s="9">
        <f>($AK$3+(L13+AD13)*12*7.57%)*SUM(Fasering!$D$5:$D$8)</f>
        <v>1099.3037806946295</v>
      </c>
      <c r="AS13" s="9">
        <f>($AK$3+(M13+AE13)*12*7.57%)*SUM(Fasering!$D$5:$D$9)</f>
        <v>1428.6005695315334</v>
      </c>
      <c r="AT13" s="9">
        <f>($AK$3+(N13+AF13)*12*7.57%)*SUM(Fasering!$D$5:$D$10)</f>
        <v>1772.115010119619</v>
      </c>
      <c r="AU13" s="86">
        <f>($AK$3+(O13+AG13)*12*7.57%)*SUM(Fasering!$D$5:$D$11)</f>
        <v>2131.3950313319001</v>
      </c>
    </row>
    <row r="14" spans="1:47" x14ac:dyDescent="0.3">
      <c r="A14" s="32">
        <f t="shared" si="7"/>
        <v>4</v>
      </c>
      <c r="B14" s="129">
        <v>19833.580000000002</v>
      </c>
      <c r="C14" s="130"/>
      <c r="D14" s="129">
        <f t="shared" si="0"/>
        <v>26694.015322000003</v>
      </c>
      <c r="E14" s="131">
        <f t="shared" si="1"/>
        <v>661.727354852144</v>
      </c>
      <c r="F14" s="134">
        <f t="shared" si="2"/>
        <v>2224.5012768333336</v>
      </c>
      <c r="G14" s="135">
        <f t="shared" si="8"/>
        <v>55.143946237678662</v>
      </c>
      <c r="H14" s="63">
        <f>'L4'!$H$10</f>
        <v>1707.89</v>
      </c>
      <c r="I14" s="63">
        <f>GEW!$E$12+($F14-GEW!$E$12)*SUM(Fasering!$D$5)</f>
        <v>1821.9627753333334</v>
      </c>
      <c r="J14" s="63">
        <f>GEW!$E$12+($F14-GEW!$E$12)*SUM(Fasering!$D$5:$D$6)</f>
        <v>1926.0446166659885</v>
      </c>
      <c r="K14" s="63">
        <f>GEW!$E$12+($F14-GEW!$E$12)*SUM(Fasering!$D$5:$D$7)</f>
        <v>1985.7627981361486</v>
      </c>
      <c r="L14" s="63">
        <f>GEW!$E$12+($F14-GEW!$E$12)*SUM(Fasering!$D$5:$D$8)</f>
        <v>2045.4809796063087</v>
      </c>
      <c r="M14" s="63">
        <f>GEW!$E$12+($F14-GEW!$E$12)*SUM(Fasering!$D$5:$D$9)</f>
        <v>2105.1991610764685</v>
      </c>
      <c r="N14" s="63">
        <f>GEW!$E$12+($F14-GEW!$E$12)*SUM(Fasering!$D$5:$D$10)</f>
        <v>2164.7830953631737</v>
      </c>
      <c r="O14" s="76">
        <f>GEW!$E$12+($F14-GEW!$E$12)*SUM(Fasering!$D$5:$D$11)</f>
        <v>2224.5012768333336</v>
      </c>
      <c r="P14" s="134">
        <f t="shared" si="3"/>
        <v>102.40392308333332</v>
      </c>
      <c r="Q14" s="135">
        <f t="shared" si="4"/>
        <v>2.538526944373519</v>
      </c>
      <c r="R14" s="45">
        <f>$P14*SUM(Fasering!$D$5)</f>
        <v>0</v>
      </c>
      <c r="S14" s="45">
        <f>$P14*SUM(Fasering!$D$5:$D$6)</f>
        <v>26.477936481812353</v>
      </c>
      <c r="T14" s="45">
        <f>$P14*SUM(Fasering!$D$5:$D$7)</f>
        <v>41.669964173967912</v>
      </c>
      <c r="U14" s="45">
        <f>$P14*SUM(Fasering!$D$5:$D$8)</f>
        <v>56.861991866123475</v>
      </c>
      <c r="V14" s="45">
        <f>$P14*SUM(Fasering!$D$5:$D$9)</f>
        <v>72.054019558279037</v>
      </c>
      <c r="W14" s="45">
        <f>$P14*SUM(Fasering!$D$5:$D$10)</f>
        <v>87.211895391177777</v>
      </c>
      <c r="X14" s="75">
        <f>$P14*SUM(Fasering!$D$5:$D$11)</f>
        <v>102.40392308333332</v>
      </c>
      <c r="Y14" s="134">
        <f t="shared" si="5"/>
        <v>51.201400749999998</v>
      </c>
      <c r="Z14" s="135">
        <f t="shared" si="6"/>
        <v>1.2692495705244682</v>
      </c>
      <c r="AA14" s="74">
        <f>$Y14*SUM(Fasering!$D$5)</f>
        <v>0</v>
      </c>
      <c r="AB14" s="45">
        <f>$Y14*SUM(Fasering!$D$5:$D$6)</f>
        <v>13.238823240542105</v>
      </c>
      <c r="AC14" s="45">
        <f>$Y14*SUM(Fasering!$D$5:$D$7)</f>
        <v>20.834753890954396</v>
      </c>
      <c r="AD14" s="45">
        <f>$Y14*SUM(Fasering!$D$5:$D$8)</f>
        <v>28.430684541366688</v>
      </c>
      <c r="AE14" s="45">
        <f>$Y14*SUM(Fasering!$D$5:$D$9)</f>
        <v>36.02661519177898</v>
      </c>
      <c r="AF14" s="45">
        <f>$Y14*SUM(Fasering!$D$5:$D$10)</f>
        <v>43.605470099587713</v>
      </c>
      <c r="AG14" s="75">
        <f>$Y14*SUM(Fasering!$D$5:$D$11)</f>
        <v>51.201400749999998</v>
      </c>
      <c r="AH14" s="5">
        <f>($AK$3+(I14+R14)*12*7.57%)*SUM(Fasering!$D$5)</f>
        <v>0</v>
      </c>
      <c r="AI14" s="9">
        <f>($AK$3+(J14+S14)*12*7.57%)*SUM(Fasering!$D$5:$D$6)</f>
        <v>493.60623050380138</v>
      </c>
      <c r="AJ14" s="9">
        <f>($AK$3+(K14+T14)*12*7.57%)*SUM(Fasering!$D$5:$D$7)</f>
        <v>804.50872396627915</v>
      </c>
      <c r="AK14" s="9">
        <f>($AK$3+(L14+U14)*12*7.57%)*SUM(Fasering!$D$5:$D$8)</f>
        <v>1135.6017269845452</v>
      </c>
      <c r="AL14" s="9">
        <f>($AK$3+(M14+V14)*12*7.57%)*SUM(Fasering!$D$5:$D$9)</f>
        <v>1486.8852395585989</v>
      </c>
      <c r="AM14" s="9">
        <f>($AK$3+(N14+W14)*12*7.57%)*SUM(Fasering!$D$5:$D$10)</f>
        <v>1857.501540424711</v>
      </c>
      <c r="AN14" s="86">
        <f>($AK$3+(O14+X14)*12*7.57%)*SUM(Fasering!$D$5:$D$11)</f>
        <v>2249.1206836043002</v>
      </c>
      <c r="AO14" s="5">
        <f>($AK$3+(I14+AA14)*12*7.57%)*SUM(Fasering!$D$5)</f>
        <v>0</v>
      </c>
      <c r="AP14" s="9">
        <f>($AK$3+(J14+AB14)*12*7.57%)*SUM(Fasering!$D$5:$D$6)</f>
        <v>490.49663740523852</v>
      </c>
      <c r="AQ14" s="9">
        <f>($AK$3+(K14+AC14)*12*7.57%)*SUM(Fasering!$D$5:$D$7)</f>
        <v>796.80711355514029</v>
      </c>
      <c r="AR14" s="9">
        <f>($AK$3+(L14+AD14)*12*7.57%)*SUM(Fasering!$D$5:$D$8)</f>
        <v>1121.2607271920153</v>
      </c>
      <c r="AS14" s="9">
        <f>($AK$3+(M14+AE14)*12*7.57%)*SUM(Fasering!$D$5:$D$9)</f>
        <v>1463.8574783158638</v>
      </c>
      <c r="AT14" s="9">
        <f>($AK$3+(N14+AF14)*12*7.57%)*SUM(Fasering!$D$5:$D$10)</f>
        <v>1823.7660722081428</v>
      </c>
      <c r="AU14" s="86">
        <f>($AK$3+(O14+AG14)*12*7.57%)*SUM(Fasering!$D$5:$D$11)</f>
        <v>2202.6083123167004</v>
      </c>
    </row>
    <row r="15" spans="1:47" x14ac:dyDescent="0.3">
      <c r="A15" s="32">
        <f t="shared" si="7"/>
        <v>5</v>
      </c>
      <c r="B15" s="129">
        <v>19833.580000000002</v>
      </c>
      <c r="C15" s="130"/>
      <c r="D15" s="129">
        <f t="shared" si="0"/>
        <v>26694.015322000003</v>
      </c>
      <c r="E15" s="131">
        <f t="shared" si="1"/>
        <v>661.727354852144</v>
      </c>
      <c r="F15" s="134">
        <f t="shared" si="2"/>
        <v>2224.5012768333336</v>
      </c>
      <c r="G15" s="135">
        <f t="shared" si="8"/>
        <v>55.143946237678662</v>
      </c>
      <c r="H15" s="63">
        <f>'L4'!$H$10</f>
        <v>1707.89</v>
      </c>
      <c r="I15" s="63">
        <f>GEW!$E$12+($F15-GEW!$E$12)*SUM(Fasering!$D$5)</f>
        <v>1821.9627753333334</v>
      </c>
      <c r="J15" s="63">
        <f>GEW!$E$12+($F15-GEW!$E$12)*SUM(Fasering!$D$5:$D$6)</f>
        <v>1926.0446166659885</v>
      </c>
      <c r="K15" s="63">
        <f>GEW!$E$12+($F15-GEW!$E$12)*SUM(Fasering!$D$5:$D$7)</f>
        <v>1985.7627981361486</v>
      </c>
      <c r="L15" s="63">
        <f>GEW!$E$12+($F15-GEW!$E$12)*SUM(Fasering!$D$5:$D$8)</f>
        <v>2045.4809796063087</v>
      </c>
      <c r="M15" s="63">
        <f>GEW!$E$12+($F15-GEW!$E$12)*SUM(Fasering!$D$5:$D$9)</f>
        <v>2105.1991610764685</v>
      </c>
      <c r="N15" s="63">
        <f>GEW!$E$12+($F15-GEW!$E$12)*SUM(Fasering!$D$5:$D$10)</f>
        <v>2164.7830953631737</v>
      </c>
      <c r="O15" s="76">
        <f>GEW!$E$12+($F15-GEW!$E$12)*SUM(Fasering!$D$5:$D$11)</f>
        <v>2224.5012768333336</v>
      </c>
      <c r="P15" s="134">
        <f t="shared" si="3"/>
        <v>102.40392308333332</v>
      </c>
      <c r="Q15" s="135">
        <f t="shared" si="4"/>
        <v>2.538526944373519</v>
      </c>
      <c r="R15" s="45">
        <f>$P15*SUM(Fasering!$D$5)</f>
        <v>0</v>
      </c>
      <c r="S15" s="45">
        <f>$P15*SUM(Fasering!$D$5:$D$6)</f>
        <v>26.477936481812353</v>
      </c>
      <c r="T15" s="45">
        <f>$P15*SUM(Fasering!$D$5:$D$7)</f>
        <v>41.669964173967912</v>
      </c>
      <c r="U15" s="45">
        <f>$P15*SUM(Fasering!$D$5:$D$8)</f>
        <v>56.861991866123475</v>
      </c>
      <c r="V15" s="45">
        <f>$P15*SUM(Fasering!$D$5:$D$9)</f>
        <v>72.054019558279037</v>
      </c>
      <c r="W15" s="45">
        <f>$P15*SUM(Fasering!$D$5:$D$10)</f>
        <v>87.211895391177777</v>
      </c>
      <c r="X15" s="75">
        <f>$P15*SUM(Fasering!$D$5:$D$11)</f>
        <v>102.40392308333332</v>
      </c>
      <c r="Y15" s="134">
        <f t="shared" si="5"/>
        <v>51.201400749999998</v>
      </c>
      <c r="Z15" s="135">
        <f t="shared" si="6"/>
        <v>1.2692495705244682</v>
      </c>
      <c r="AA15" s="74">
        <f>$Y15*SUM(Fasering!$D$5)</f>
        <v>0</v>
      </c>
      <c r="AB15" s="45">
        <f>$Y15*SUM(Fasering!$D$5:$D$6)</f>
        <v>13.238823240542105</v>
      </c>
      <c r="AC15" s="45">
        <f>$Y15*SUM(Fasering!$D$5:$D$7)</f>
        <v>20.834753890954396</v>
      </c>
      <c r="AD15" s="45">
        <f>$Y15*SUM(Fasering!$D$5:$D$8)</f>
        <v>28.430684541366688</v>
      </c>
      <c r="AE15" s="45">
        <f>$Y15*SUM(Fasering!$D$5:$D$9)</f>
        <v>36.02661519177898</v>
      </c>
      <c r="AF15" s="45">
        <f>$Y15*SUM(Fasering!$D$5:$D$10)</f>
        <v>43.605470099587713</v>
      </c>
      <c r="AG15" s="75">
        <f>$Y15*SUM(Fasering!$D$5:$D$11)</f>
        <v>51.201400749999998</v>
      </c>
      <c r="AH15" s="5">
        <f>($AK$3+(I15+R15)*12*7.57%)*SUM(Fasering!$D$5)</f>
        <v>0</v>
      </c>
      <c r="AI15" s="9">
        <f>($AK$3+(J15+S15)*12*7.57%)*SUM(Fasering!$D$5:$D$6)</f>
        <v>493.60623050380138</v>
      </c>
      <c r="AJ15" s="9">
        <f>($AK$3+(K15+T15)*12*7.57%)*SUM(Fasering!$D$5:$D$7)</f>
        <v>804.50872396627915</v>
      </c>
      <c r="AK15" s="9">
        <f>($AK$3+(L15+U15)*12*7.57%)*SUM(Fasering!$D$5:$D$8)</f>
        <v>1135.6017269845452</v>
      </c>
      <c r="AL15" s="9">
        <f>($AK$3+(M15+V15)*12*7.57%)*SUM(Fasering!$D$5:$D$9)</f>
        <v>1486.8852395585989</v>
      </c>
      <c r="AM15" s="9">
        <f>($AK$3+(N15+W15)*12*7.57%)*SUM(Fasering!$D$5:$D$10)</f>
        <v>1857.501540424711</v>
      </c>
      <c r="AN15" s="86">
        <f>($AK$3+(O15+X15)*12*7.57%)*SUM(Fasering!$D$5:$D$11)</f>
        <v>2249.1206836043002</v>
      </c>
      <c r="AO15" s="5">
        <f>($AK$3+(I15+AA15)*12*7.57%)*SUM(Fasering!$D$5)</f>
        <v>0</v>
      </c>
      <c r="AP15" s="9">
        <f>($AK$3+(J15+AB15)*12*7.57%)*SUM(Fasering!$D$5:$D$6)</f>
        <v>490.49663740523852</v>
      </c>
      <c r="AQ15" s="9">
        <f>($AK$3+(K15+AC15)*12*7.57%)*SUM(Fasering!$D$5:$D$7)</f>
        <v>796.80711355514029</v>
      </c>
      <c r="AR15" s="9">
        <f>($AK$3+(L15+AD15)*12*7.57%)*SUM(Fasering!$D$5:$D$8)</f>
        <v>1121.2607271920153</v>
      </c>
      <c r="AS15" s="9">
        <f>($AK$3+(M15+AE15)*12*7.57%)*SUM(Fasering!$D$5:$D$9)</f>
        <v>1463.8574783158638</v>
      </c>
      <c r="AT15" s="9">
        <f>($AK$3+(N15+AF15)*12*7.57%)*SUM(Fasering!$D$5:$D$10)</f>
        <v>1823.7660722081428</v>
      </c>
      <c r="AU15" s="86">
        <f>($AK$3+(O15+AG15)*12*7.57%)*SUM(Fasering!$D$5:$D$11)</f>
        <v>2202.6083123167004</v>
      </c>
    </row>
    <row r="16" spans="1:47" x14ac:dyDescent="0.3">
      <c r="A16" s="32">
        <f t="shared" si="7"/>
        <v>6</v>
      </c>
      <c r="B16" s="129">
        <v>20829.810000000001</v>
      </c>
      <c r="C16" s="130"/>
      <c r="D16" s="129">
        <f t="shared" si="0"/>
        <v>28034.841279000004</v>
      </c>
      <c r="E16" s="131">
        <f t="shared" si="1"/>
        <v>694.9655621109622</v>
      </c>
      <c r="F16" s="129">
        <f t="shared" si="2"/>
        <v>2336.2367732500002</v>
      </c>
      <c r="G16" s="131">
        <f t="shared" si="8"/>
        <v>57.913796842580176</v>
      </c>
      <c r="H16" s="63">
        <f>'L4'!$H$10</f>
        <v>1707.89</v>
      </c>
      <c r="I16" s="63">
        <f>GEW!$E$12+($F16-GEW!$E$12)*SUM(Fasering!$D$5)</f>
        <v>1821.9627753333334</v>
      </c>
      <c r="J16" s="63">
        <f>GEW!$E$12+($F16-GEW!$E$12)*SUM(Fasering!$D$5:$D$6)</f>
        <v>1954.9353592059665</v>
      </c>
      <c r="K16" s="63">
        <f>GEW!$E$12+($F16-GEW!$E$12)*SUM(Fasering!$D$5:$D$7)</f>
        <v>2031.2299442420072</v>
      </c>
      <c r="L16" s="63">
        <f>GEW!$E$12+($F16-GEW!$E$12)*SUM(Fasering!$D$5:$D$8)</f>
        <v>2107.5245292780478</v>
      </c>
      <c r="M16" s="63">
        <f>GEW!$E$12+($F16-GEW!$E$12)*SUM(Fasering!$D$5:$D$9)</f>
        <v>2183.8191143140889</v>
      </c>
      <c r="N16" s="63">
        <f>GEW!$E$12+($F16-GEW!$E$12)*SUM(Fasering!$D$5:$D$10)</f>
        <v>2259.9421882139595</v>
      </c>
      <c r="O16" s="76">
        <f>GEW!$E$12+($F16-GEW!$E$12)*SUM(Fasering!$D$5:$D$11)</f>
        <v>2336.2367732500002</v>
      </c>
      <c r="P16" s="134">
        <f t="shared" si="3"/>
        <v>51.201400749999998</v>
      </c>
      <c r="Q16" s="135">
        <f t="shared" si="4"/>
        <v>1.2692495705244682</v>
      </c>
      <c r="R16" s="45">
        <f>$P16*SUM(Fasering!$D$5)</f>
        <v>0</v>
      </c>
      <c r="S16" s="45">
        <f>$P16*SUM(Fasering!$D$5:$D$6)</f>
        <v>13.238823240542105</v>
      </c>
      <c r="T16" s="45">
        <f>$P16*SUM(Fasering!$D$5:$D$7)</f>
        <v>20.834753890954396</v>
      </c>
      <c r="U16" s="45">
        <f>$P16*SUM(Fasering!$D$5:$D$8)</f>
        <v>28.430684541366688</v>
      </c>
      <c r="V16" s="45">
        <f>$P16*SUM(Fasering!$D$5:$D$9)</f>
        <v>36.02661519177898</v>
      </c>
      <c r="W16" s="45">
        <f>$P16*SUM(Fasering!$D$5:$D$10)</f>
        <v>43.605470099587713</v>
      </c>
      <c r="X16" s="75">
        <f>$P16*SUM(Fasering!$D$5:$D$11)</f>
        <v>51.201400749999998</v>
      </c>
      <c r="Y16" s="134">
        <f t="shared" si="5"/>
        <v>25.601261166666667</v>
      </c>
      <c r="Z16" s="135">
        <f t="shared" si="6"/>
        <v>0.63463868692452552</v>
      </c>
      <c r="AA16" s="74">
        <f>$Y16*SUM(Fasering!$D$5)</f>
        <v>0</v>
      </c>
      <c r="AB16" s="45">
        <f>$Y16*SUM(Fasering!$D$5:$D$6)</f>
        <v>6.6195566206351257</v>
      </c>
      <c r="AC16" s="45">
        <f>$Y16*SUM(Fasering!$D$5:$D$7)</f>
        <v>10.41760514150676</v>
      </c>
      <c r="AD16" s="45">
        <f>$Y16*SUM(Fasering!$D$5:$D$8)</f>
        <v>14.215653662378395</v>
      </c>
      <c r="AE16" s="45">
        <f>$Y16*SUM(Fasering!$D$5:$D$9)</f>
        <v>18.013702183250029</v>
      </c>
      <c r="AF16" s="45">
        <f>$Y16*SUM(Fasering!$D$5:$D$10)</f>
        <v>21.803212645795035</v>
      </c>
      <c r="AG16" s="75">
        <f>$Y16*SUM(Fasering!$D$5:$D$11)</f>
        <v>25.601261166666667</v>
      </c>
      <c r="AH16" s="5">
        <f>($AK$3+(I16+R16)*12*7.57%)*SUM(Fasering!$D$5)</f>
        <v>0</v>
      </c>
      <c r="AI16" s="9">
        <f>($AK$3+(J16+S16)*12*7.57%)*SUM(Fasering!$D$5:$D$6)</f>
        <v>497.28247358455451</v>
      </c>
      <c r="AJ16" s="9">
        <f>($AK$3+(K16+T16)*12*7.57%)*SUM(Fasering!$D$5:$D$7)</f>
        <v>813.61377118216399</v>
      </c>
      <c r="AK16" s="9">
        <f>($AK$3+(L16+U16)*12*7.57%)*SUM(Fasering!$D$5:$D$8)</f>
        <v>1152.5560356633023</v>
      </c>
      <c r="AL16" s="9">
        <f>($AK$3+(M16+V16)*12*7.57%)*SUM(Fasering!$D$5:$D$9)</f>
        <v>1514.1092670279691</v>
      </c>
      <c r="AM16" s="9">
        <f>($AK$3+(N16+W16)*12*7.57%)*SUM(Fasering!$D$5:$D$10)</f>
        <v>1897.3845018528282</v>
      </c>
      <c r="AN16" s="86">
        <f>($AK$3+(O16+X16)*12*7.57%)*SUM(Fasering!$D$5:$D$11)</f>
        <v>2304.1088372616005</v>
      </c>
      <c r="AO16" s="5">
        <f>($AK$3+(I16+AA16)*12*7.57%)*SUM(Fasering!$D$5)</f>
        <v>0</v>
      </c>
      <c r="AP16" s="9">
        <f>($AK$3+(J16+AB16)*12*7.57%)*SUM(Fasering!$D$5:$D$6)</f>
        <v>495.72774515042897</v>
      </c>
      <c r="AQ16" s="9">
        <f>($AK$3+(K16+AC16)*12*7.57%)*SUM(Fasering!$D$5:$D$7)</f>
        <v>809.76313467917953</v>
      </c>
      <c r="AR16" s="9">
        <f>($AK$3+(L16+AD16)*12*7.57%)*SUM(Fasering!$D$5:$D$8)</f>
        <v>1145.38584990442</v>
      </c>
      <c r="AS16" s="9">
        <f>($AK$3+(M16+AE16)*12*7.57%)*SUM(Fasering!$D$5:$D$9)</f>
        <v>1502.5958908261503</v>
      </c>
      <c r="AT16" s="9">
        <f>($AK$3+(N16+AF16)*12*7.57%)*SUM(Fasering!$D$5:$D$10)</f>
        <v>1880.5175067147586</v>
      </c>
      <c r="AU16" s="86">
        <f>($AK$3+(O16+AG16)*12*7.57%)*SUM(Fasering!$D$5:$D$11)</f>
        <v>2280.8536704641001</v>
      </c>
    </row>
    <row r="17" spans="1:47" x14ac:dyDescent="0.3">
      <c r="A17" s="32">
        <f t="shared" si="7"/>
        <v>7</v>
      </c>
      <c r="B17" s="129">
        <v>20829.810000000001</v>
      </c>
      <c r="C17" s="130"/>
      <c r="D17" s="129">
        <f t="shared" si="0"/>
        <v>28034.841279000004</v>
      </c>
      <c r="E17" s="131">
        <f t="shared" si="1"/>
        <v>694.9655621109622</v>
      </c>
      <c r="F17" s="129">
        <f t="shared" si="2"/>
        <v>2336.2367732500002</v>
      </c>
      <c r="G17" s="131">
        <f t="shared" si="8"/>
        <v>57.913796842580176</v>
      </c>
      <c r="H17" s="63">
        <f>'L4'!$H$10</f>
        <v>1707.89</v>
      </c>
      <c r="I17" s="63">
        <f>GEW!$E$12+($F17-GEW!$E$12)*SUM(Fasering!$D$5)</f>
        <v>1821.9627753333334</v>
      </c>
      <c r="J17" s="63">
        <f>GEW!$E$12+($F17-GEW!$E$12)*SUM(Fasering!$D$5:$D$6)</f>
        <v>1954.9353592059665</v>
      </c>
      <c r="K17" s="63">
        <f>GEW!$E$12+($F17-GEW!$E$12)*SUM(Fasering!$D$5:$D$7)</f>
        <v>2031.2299442420072</v>
      </c>
      <c r="L17" s="63">
        <f>GEW!$E$12+($F17-GEW!$E$12)*SUM(Fasering!$D$5:$D$8)</f>
        <v>2107.5245292780478</v>
      </c>
      <c r="M17" s="63">
        <f>GEW!$E$12+($F17-GEW!$E$12)*SUM(Fasering!$D$5:$D$9)</f>
        <v>2183.8191143140889</v>
      </c>
      <c r="N17" s="63">
        <f>GEW!$E$12+($F17-GEW!$E$12)*SUM(Fasering!$D$5:$D$10)</f>
        <v>2259.9421882139595</v>
      </c>
      <c r="O17" s="76">
        <f>GEW!$E$12+($F17-GEW!$E$12)*SUM(Fasering!$D$5:$D$11)</f>
        <v>2336.2367732500002</v>
      </c>
      <c r="P17" s="134">
        <f t="shared" si="3"/>
        <v>51.201400749999998</v>
      </c>
      <c r="Q17" s="135">
        <f t="shared" si="4"/>
        <v>1.2692495705244682</v>
      </c>
      <c r="R17" s="45">
        <f>$P17*SUM(Fasering!$D$5)</f>
        <v>0</v>
      </c>
      <c r="S17" s="45">
        <f>$P17*SUM(Fasering!$D$5:$D$6)</f>
        <v>13.238823240542105</v>
      </c>
      <c r="T17" s="45">
        <f>$P17*SUM(Fasering!$D$5:$D$7)</f>
        <v>20.834753890954396</v>
      </c>
      <c r="U17" s="45">
        <f>$P17*SUM(Fasering!$D$5:$D$8)</f>
        <v>28.430684541366688</v>
      </c>
      <c r="V17" s="45">
        <f>$P17*SUM(Fasering!$D$5:$D$9)</f>
        <v>36.02661519177898</v>
      </c>
      <c r="W17" s="45">
        <f>$P17*SUM(Fasering!$D$5:$D$10)</f>
        <v>43.605470099587713</v>
      </c>
      <c r="X17" s="75">
        <f>$P17*SUM(Fasering!$D$5:$D$11)</f>
        <v>51.201400749999998</v>
      </c>
      <c r="Y17" s="134">
        <f t="shared" si="5"/>
        <v>25.601261166666667</v>
      </c>
      <c r="Z17" s="135">
        <f t="shared" si="6"/>
        <v>0.63463868692452552</v>
      </c>
      <c r="AA17" s="74">
        <f>$Y17*SUM(Fasering!$D$5)</f>
        <v>0</v>
      </c>
      <c r="AB17" s="45">
        <f>$Y17*SUM(Fasering!$D$5:$D$6)</f>
        <v>6.6195566206351257</v>
      </c>
      <c r="AC17" s="45">
        <f>$Y17*SUM(Fasering!$D$5:$D$7)</f>
        <v>10.41760514150676</v>
      </c>
      <c r="AD17" s="45">
        <f>$Y17*SUM(Fasering!$D$5:$D$8)</f>
        <v>14.215653662378395</v>
      </c>
      <c r="AE17" s="45">
        <f>$Y17*SUM(Fasering!$D$5:$D$9)</f>
        <v>18.013702183250029</v>
      </c>
      <c r="AF17" s="45">
        <f>$Y17*SUM(Fasering!$D$5:$D$10)</f>
        <v>21.803212645795035</v>
      </c>
      <c r="AG17" s="75">
        <f>$Y17*SUM(Fasering!$D$5:$D$11)</f>
        <v>25.601261166666667</v>
      </c>
      <c r="AH17" s="5">
        <f>($AK$3+(I17+R17)*12*7.57%)*SUM(Fasering!$D$5)</f>
        <v>0</v>
      </c>
      <c r="AI17" s="9">
        <f>($AK$3+(J17+S17)*12*7.57%)*SUM(Fasering!$D$5:$D$6)</f>
        <v>497.28247358455451</v>
      </c>
      <c r="AJ17" s="9">
        <f>($AK$3+(K17+T17)*12*7.57%)*SUM(Fasering!$D$5:$D$7)</f>
        <v>813.61377118216399</v>
      </c>
      <c r="AK17" s="9">
        <f>($AK$3+(L17+U17)*12*7.57%)*SUM(Fasering!$D$5:$D$8)</f>
        <v>1152.5560356633023</v>
      </c>
      <c r="AL17" s="9">
        <f>($AK$3+(M17+V17)*12*7.57%)*SUM(Fasering!$D$5:$D$9)</f>
        <v>1514.1092670279691</v>
      </c>
      <c r="AM17" s="9">
        <f>($AK$3+(N17+W17)*12*7.57%)*SUM(Fasering!$D$5:$D$10)</f>
        <v>1897.3845018528282</v>
      </c>
      <c r="AN17" s="86">
        <f>($AK$3+(O17+X17)*12*7.57%)*SUM(Fasering!$D$5:$D$11)</f>
        <v>2304.1088372616005</v>
      </c>
      <c r="AO17" s="5">
        <f>($AK$3+(I17+AA17)*12*7.57%)*SUM(Fasering!$D$5)</f>
        <v>0</v>
      </c>
      <c r="AP17" s="9">
        <f>($AK$3+(J17+AB17)*12*7.57%)*SUM(Fasering!$D$5:$D$6)</f>
        <v>495.72774515042897</v>
      </c>
      <c r="AQ17" s="9">
        <f>($AK$3+(K17+AC17)*12*7.57%)*SUM(Fasering!$D$5:$D$7)</f>
        <v>809.76313467917953</v>
      </c>
      <c r="AR17" s="9">
        <f>($AK$3+(L17+AD17)*12*7.57%)*SUM(Fasering!$D$5:$D$8)</f>
        <v>1145.38584990442</v>
      </c>
      <c r="AS17" s="9">
        <f>($AK$3+(M17+AE17)*12*7.57%)*SUM(Fasering!$D$5:$D$9)</f>
        <v>1502.5958908261503</v>
      </c>
      <c r="AT17" s="9">
        <f>($AK$3+(N17+AF17)*12*7.57%)*SUM(Fasering!$D$5:$D$10)</f>
        <v>1880.5175067147586</v>
      </c>
      <c r="AU17" s="86">
        <f>($AK$3+(O17+AG17)*12*7.57%)*SUM(Fasering!$D$5:$D$11)</f>
        <v>2280.8536704641001</v>
      </c>
    </row>
    <row r="18" spans="1:47" x14ac:dyDescent="0.3">
      <c r="A18" s="32">
        <f t="shared" si="7"/>
        <v>8</v>
      </c>
      <c r="B18" s="129">
        <v>21826.03</v>
      </c>
      <c r="C18" s="130"/>
      <c r="D18" s="129">
        <f t="shared" si="0"/>
        <v>29375.653777</v>
      </c>
      <c r="E18" s="131">
        <f t="shared" si="1"/>
        <v>728.20343572988531</v>
      </c>
      <c r="F18" s="129">
        <f t="shared" si="2"/>
        <v>2447.9711480833334</v>
      </c>
      <c r="G18" s="131">
        <f t="shared" si="8"/>
        <v>60.683619644157112</v>
      </c>
      <c r="H18" s="63">
        <f>'L4'!$H$10</f>
        <v>1707.89</v>
      </c>
      <c r="I18" s="63">
        <f>GEW!$E$12+($F18-GEW!$E$12)*SUM(Fasering!$D$5)</f>
        <v>1821.9627753333334</v>
      </c>
      <c r="J18" s="63">
        <f>GEW!$E$12+($F18-GEW!$E$12)*SUM(Fasering!$D$5:$D$6)</f>
        <v>1983.825811745216</v>
      </c>
      <c r="K18" s="63">
        <f>GEW!$E$12+($F18-GEW!$E$12)*SUM(Fasering!$D$5:$D$7)</f>
        <v>2076.6966339558066</v>
      </c>
      <c r="L18" s="63">
        <f>GEW!$E$12+($F18-GEW!$E$12)*SUM(Fasering!$D$5:$D$8)</f>
        <v>2169.5674561663973</v>
      </c>
      <c r="M18" s="63">
        <f>GEW!$E$12+($F18-GEW!$E$12)*SUM(Fasering!$D$5:$D$9)</f>
        <v>2262.4382783769879</v>
      </c>
      <c r="N18" s="63">
        <f>GEW!$E$12+($F18-GEW!$E$12)*SUM(Fasering!$D$5:$D$10)</f>
        <v>2355.1003258727428</v>
      </c>
      <c r="O18" s="76">
        <f>GEW!$E$12+($F18-GEW!$E$12)*SUM(Fasering!$D$5:$D$11)</f>
        <v>2447.9711480833334</v>
      </c>
      <c r="P18" s="134">
        <f t="shared" si="3"/>
        <v>51.201400749999998</v>
      </c>
      <c r="Q18" s="135">
        <f t="shared" si="4"/>
        <v>1.2692495705244682</v>
      </c>
      <c r="R18" s="45">
        <f>$P18*SUM(Fasering!$D$5)</f>
        <v>0</v>
      </c>
      <c r="S18" s="45">
        <f>$P18*SUM(Fasering!$D$5:$D$6)</f>
        <v>13.238823240542105</v>
      </c>
      <c r="T18" s="45">
        <f>$P18*SUM(Fasering!$D$5:$D$7)</f>
        <v>20.834753890954396</v>
      </c>
      <c r="U18" s="45">
        <f>$P18*SUM(Fasering!$D$5:$D$8)</f>
        <v>28.430684541366688</v>
      </c>
      <c r="V18" s="45">
        <f>$P18*SUM(Fasering!$D$5:$D$9)</f>
        <v>36.02661519177898</v>
      </c>
      <c r="W18" s="45">
        <f>$P18*SUM(Fasering!$D$5:$D$10)</f>
        <v>43.605470099587713</v>
      </c>
      <c r="X18" s="75">
        <f>$P18*SUM(Fasering!$D$5:$D$11)</f>
        <v>51.201400749999998</v>
      </c>
      <c r="Y18" s="134">
        <f t="shared" si="5"/>
        <v>25.601261166666667</v>
      </c>
      <c r="Z18" s="135">
        <f t="shared" si="6"/>
        <v>0.63463868692452552</v>
      </c>
      <c r="AA18" s="74">
        <f>$Y18*SUM(Fasering!$D$5)</f>
        <v>0</v>
      </c>
      <c r="AB18" s="45">
        <f>$Y18*SUM(Fasering!$D$5:$D$6)</f>
        <v>6.6195566206351257</v>
      </c>
      <c r="AC18" s="45">
        <f>$Y18*SUM(Fasering!$D$5:$D$7)</f>
        <v>10.41760514150676</v>
      </c>
      <c r="AD18" s="45">
        <f>$Y18*SUM(Fasering!$D$5:$D$8)</f>
        <v>14.215653662378395</v>
      </c>
      <c r="AE18" s="45">
        <f>$Y18*SUM(Fasering!$D$5:$D$9)</f>
        <v>18.013702183250029</v>
      </c>
      <c r="AF18" s="45">
        <f>$Y18*SUM(Fasering!$D$5:$D$10)</f>
        <v>21.803212645795035</v>
      </c>
      <c r="AG18" s="75">
        <f>$Y18*SUM(Fasering!$D$5:$D$11)</f>
        <v>25.601261166666667</v>
      </c>
      <c r="AH18" s="5">
        <f>($AK$3+(I18+R18)*12*7.57%)*SUM(Fasering!$D$5)</f>
        <v>0</v>
      </c>
      <c r="AI18" s="9">
        <f>($AK$3+(J18+S18)*12*7.57%)*SUM(Fasering!$D$5:$D$6)</f>
        <v>504.0682416487146</v>
      </c>
      <c r="AJ18" s="9">
        <f>($AK$3+(K18+T18)*12*7.57%)*SUM(Fasering!$D$5:$D$7)</f>
        <v>830.42026010660265</v>
      </c>
      <c r="AK18" s="9">
        <f>($AK$3+(L18+U18)*12*7.57%)*SUM(Fasering!$D$5:$D$8)</f>
        <v>1183.8510299972063</v>
      </c>
      <c r="AL18" s="9">
        <f>($AK$3+(M18+V18)*12*7.57%)*SUM(Fasering!$D$5:$D$9)</f>
        <v>1564.3605513205255</v>
      </c>
      <c r="AM18" s="9">
        <f>($AK$3+(N18+W18)*12*7.57%)*SUM(Fasering!$D$5:$D$10)</f>
        <v>1971.0021925272995</v>
      </c>
      <c r="AN18" s="86">
        <f>($AK$3+(O18+X18)*12*7.57%)*SUM(Fasering!$D$5:$D$11)</f>
        <v>2405.6083433602003</v>
      </c>
      <c r="AO18" s="5">
        <f>($AK$3+(I18+AA18)*12*7.57%)*SUM(Fasering!$D$5)</f>
        <v>0</v>
      </c>
      <c r="AP18" s="9">
        <f>($AK$3+(J18+AB18)*12*7.57%)*SUM(Fasering!$D$5:$D$6)</f>
        <v>502.51351321458907</v>
      </c>
      <c r="AQ18" s="9">
        <f>($AK$3+(K18+AC18)*12*7.57%)*SUM(Fasering!$D$5:$D$7)</f>
        <v>826.56962360361808</v>
      </c>
      <c r="AR18" s="9">
        <f>($AK$3+(L18+AD18)*12*7.57%)*SUM(Fasering!$D$5:$D$8)</f>
        <v>1176.6808442383242</v>
      </c>
      <c r="AS18" s="9">
        <f>($AK$3+(M18+AE18)*12*7.57%)*SUM(Fasering!$D$5:$D$9)</f>
        <v>1552.8471751187071</v>
      </c>
      <c r="AT18" s="9">
        <f>($AK$3+(N18+AF18)*12*7.57%)*SUM(Fasering!$D$5:$D$10)</f>
        <v>1954.1351973892295</v>
      </c>
      <c r="AU18" s="86">
        <f>($AK$3+(O18+AG18)*12*7.57%)*SUM(Fasering!$D$5:$D$11)</f>
        <v>2382.3531765626999</v>
      </c>
    </row>
    <row r="19" spans="1:47" x14ac:dyDescent="0.3">
      <c r="A19" s="32">
        <f t="shared" si="7"/>
        <v>9</v>
      </c>
      <c r="B19" s="129">
        <v>21826.03</v>
      </c>
      <c r="C19" s="130"/>
      <c r="D19" s="129">
        <f t="shared" si="0"/>
        <v>29375.653777</v>
      </c>
      <c r="E19" s="131">
        <f t="shared" si="1"/>
        <v>728.20343572988531</v>
      </c>
      <c r="F19" s="129">
        <f t="shared" si="2"/>
        <v>2447.9711480833334</v>
      </c>
      <c r="G19" s="131">
        <f t="shared" si="8"/>
        <v>60.683619644157112</v>
      </c>
      <c r="H19" s="63">
        <f>'L4'!$H$10</f>
        <v>1707.89</v>
      </c>
      <c r="I19" s="63">
        <f>GEW!$E$12+($F19-GEW!$E$12)*SUM(Fasering!$D$5)</f>
        <v>1821.9627753333334</v>
      </c>
      <c r="J19" s="63">
        <f>GEW!$E$12+($F19-GEW!$E$12)*SUM(Fasering!$D$5:$D$6)</f>
        <v>1983.825811745216</v>
      </c>
      <c r="K19" s="63">
        <f>GEW!$E$12+($F19-GEW!$E$12)*SUM(Fasering!$D$5:$D$7)</f>
        <v>2076.6966339558066</v>
      </c>
      <c r="L19" s="63">
        <f>GEW!$E$12+($F19-GEW!$E$12)*SUM(Fasering!$D$5:$D$8)</f>
        <v>2169.5674561663973</v>
      </c>
      <c r="M19" s="63">
        <f>GEW!$E$12+($F19-GEW!$E$12)*SUM(Fasering!$D$5:$D$9)</f>
        <v>2262.4382783769879</v>
      </c>
      <c r="N19" s="63">
        <f>GEW!$E$12+($F19-GEW!$E$12)*SUM(Fasering!$D$5:$D$10)</f>
        <v>2355.1003258727428</v>
      </c>
      <c r="O19" s="76">
        <f>GEW!$E$12+($F19-GEW!$E$12)*SUM(Fasering!$D$5:$D$11)</f>
        <v>2447.9711480833334</v>
      </c>
      <c r="P19" s="134">
        <f t="shared" si="3"/>
        <v>51.201400749999998</v>
      </c>
      <c r="Q19" s="135">
        <f t="shared" si="4"/>
        <v>1.2692495705244682</v>
      </c>
      <c r="R19" s="45">
        <f>$P19*SUM(Fasering!$D$5)</f>
        <v>0</v>
      </c>
      <c r="S19" s="45">
        <f>$P19*SUM(Fasering!$D$5:$D$6)</f>
        <v>13.238823240542105</v>
      </c>
      <c r="T19" s="45">
        <f>$P19*SUM(Fasering!$D$5:$D$7)</f>
        <v>20.834753890954396</v>
      </c>
      <c r="U19" s="45">
        <f>$P19*SUM(Fasering!$D$5:$D$8)</f>
        <v>28.430684541366688</v>
      </c>
      <c r="V19" s="45">
        <f>$P19*SUM(Fasering!$D$5:$D$9)</f>
        <v>36.02661519177898</v>
      </c>
      <c r="W19" s="45">
        <f>$P19*SUM(Fasering!$D$5:$D$10)</f>
        <v>43.605470099587713</v>
      </c>
      <c r="X19" s="75">
        <f>$P19*SUM(Fasering!$D$5:$D$11)</f>
        <v>51.201400749999998</v>
      </c>
      <c r="Y19" s="134">
        <f t="shared" si="5"/>
        <v>25.601261166666667</v>
      </c>
      <c r="Z19" s="135">
        <f t="shared" si="6"/>
        <v>0.63463868692452552</v>
      </c>
      <c r="AA19" s="74">
        <f>$Y19*SUM(Fasering!$D$5)</f>
        <v>0</v>
      </c>
      <c r="AB19" s="45">
        <f>$Y19*SUM(Fasering!$D$5:$D$6)</f>
        <v>6.6195566206351257</v>
      </c>
      <c r="AC19" s="45">
        <f>$Y19*SUM(Fasering!$D$5:$D$7)</f>
        <v>10.41760514150676</v>
      </c>
      <c r="AD19" s="45">
        <f>$Y19*SUM(Fasering!$D$5:$D$8)</f>
        <v>14.215653662378395</v>
      </c>
      <c r="AE19" s="45">
        <f>$Y19*SUM(Fasering!$D$5:$D$9)</f>
        <v>18.013702183250029</v>
      </c>
      <c r="AF19" s="45">
        <f>$Y19*SUM(Fasering!$D$5:$D$10)</f>
        <v>21.803212645795035</v>
      </c>
      <c r="AG19" s="75">
        <f>$Y19*SUM(Fasering!$D$5:$D$11)</f>
        <v>25.601261166666667</v>
      </c>
      <c r="AH19" s="5">
        <f>($AK$3+(I19+R19)*12*7.57%)*SUM(Fasering!$D$5)</f>
        <v>0</v>
      </c>
      <c r="AI19" s="9">
        <f>($AK$3+(J19+S19)*12*7.57%)*SUM(Fasering!$D$5:$D$6)</f>
        <v>504.0682416487146</v>
      </c>
      <c r="AJ19" s="9">
        <f>($AK$3+(K19+T19)*12*7.57%)*SUM(Fasering!$D$5:$D$7)</f>
        <v>830.42026010660265</v>
      </c>
      <c r="AK19" s="9">
        <f>($AK$3+(L19+U19)*12*7.57%)*SUM(Fasering!$D$5:$D$8)</f>
        <v>1183.8510299972063</v>
      </c>
      <c r="AL19" s="9">
        <f>($AK$3+(M19+V19)*12*7.57%)*SUM(Fasering!$D$5:$D$9)</f>
        <v>1564.3605513205255</v>
      </c>
      <c r="AM19" s="9">
        <f>($AK$3+(N19+W19)*12*7.57%)*SUM(Fasering!$D$5:$D$10)</f>
        <v>1971.0021925272995</v>
      </c>
      <c r="AN19" s="86">
        <f>($AK$3+(O19+X19)*12*7.57%)*SUM(Fasering!$D$5:$D$11)</f>
        <v>2405.6083433602003</v>
      </c>
      <c r="AO19" s="5">
        <f>($AK$3+(I19+AA19)*12*7.57%)*SUM(Fasering!$D$5)</f>
        <v>0</v>
      </c>
      <c r="AP19" s="9">
        <f>($AK$3+(J19+AB19)*12*7.57%)*SUM(Fasering!$D$5:$D$6)</f>
        <v>502.51351321458907</v>
      </c>
      <c r="AQ19" s="9">
        <f>($AK$3+(K19+AC19)*12*7.57%)*SUM(Fasering!$D$5:$D$7)</f>
        <v>826.56962360361808</v>
      </c>
      <c r="AR19" s="9">
        <f>($AK$3+(L19+AD19)*12*7.57%)*SUM(Fasering!$D$5:$D$8)</f>
        <v>1176.6808442383242</v>
      </c>
      <c r="AS19" s="9">
        <f>($AK$3+(M19+AE19)*12*7.57%)*SUM(Fasering!$D$5:$D$9)</f>
        <v>1552.8471751187071</v>
      </c>
      <c r="AT19" s="9">
        <f>($AK$3+(N19+AF19)*12*7.57%)*SUM(Fasering!$D$5:$D$10)</f>
        <v>1954.1351973892295</v>
      </c>
      <c r="AU19" s="86">
        <f>($AK$3+(O19+AG19)*12*7.57%)*SUM(Fasering!$D$5:$D$11)</f>
        <v>2382.3531765626999</v>
      </c>
    </row>
    <row r="20" spans="1:47" x14ac:dyDescent="0.3">
      <c r="A20" s="32">
        <f t="shared" si="7"/>
        <v>10</v>
      </c>
      <c r="B20" s="129">
        <v>22822.25</v>
      </c>
      <c r="C20" s="130"/>
      <c r="D20" s="129">
        <f t="shared" si="0"/>
        <v>30716.466275000002</v>
      </c>
      <c r="E20" s="131">
        <f t="shared" si="1"/>
        <v>761.44130934880855</v>
      </c>
      <c r="F20" s="129">
        <f t="shared" si="2"/>
        <v>2559.7055229166672</v>
      </c>
      <c r="G20" s="131">
        <f t="shared" si="8"/>
        <v>63.453442445734055</v>
      </c>
      <c r="H20" s="63">
        <f>'L4'!$H$10</f>
        <v>1707.89</v>
      </c>
      <c r="I20" s="63">
        <f>GEW!$E$12+($F20-GEW!$E$12)*SUM(Fasering!$D$5)</f>
        <v>1821.9627753333334</v>
      </c>
      <c r="J20" s="63">
        <f>GEW!$E$12+($F20-GEW!$E$12)*SUM(Fasering!$D$5:$D$6)</f>
        <v>2012.7162642844658</v>
      </c>
      <c r="K20" s="63">
        <f>GEW!$E$12+($F20-GEW!$E$12)*SUM(Fasering!$D$5:$D$7)</f>
        <v>2122.1633236696061</v>
      </c>
      <c r="L20" s="63">
        <f>GEW!$E$12+($F20-GEW!$E$12)*SUM(Fasering!$D$5:$D$8)</f>
        <v>2231.6103830547468</v>
      </c>
      <c r="M20" s="63">
        <f>GEW!$E$12+($F20-GEW!$E$12)*SUM(Fasering!$D$5:$D$9)</f>
        <v>2341.0574424398874</v>
      </c>
      <c r="N20" s="63">
        <f>GEW!$E$12+($F20-GEW!$E$12)*SUM(Fasering!$D$5:$D$10)</f>
        <v>2450.258463531527</v>
      </c>
      <c r="O20" s="76">
        <f>GEW!$E$12+($F20-GEW!$E$12)*SUM(Fasering!$D$5:$D$11)</f>
        <v>2559.7055229166672</v>
      </c>
      <c r="P20" s="129">
        <f t="shared" si="3"/>
        <v>32.961091000000117</v>
      </c>
      <c r="Q20" s="131">
        <f t="shared" si="4"/>
        <v>0.81708410283615274</v>
      </c>
      <c r="R20" s="45">
        <f>$P20*SUM(Fasering!$D$5)</f>
        <v>0</v>
      </c>
      <c r="S20" s="45">
        <f>$P20*SUM(Fasering!$D$5:$D$6)</f>
        <v>8.5225413987218861</v>
      </c>
      <c r="T20" s="45">
        <f>$P20*SUM(Fasering!$D$5:$D$7)</f>
        <v>13.412449833461919</v>
      </c>
      <c r="U20" s="45">
        <f>$P20*SUM(Fasering!$D$5:$D$8)</f>
        <v>18.302358268201949</v>
      </c>
      <c r="V20" s="45">
        <f>$P20*SUM(Fasering!$D$5:$D$9)</f>
        <v>23.192266702941986</v>
      </c>
      <c r="W20" s="45">
        <f>$P20*SUM(Fasering!$D$5:$D$10)</f>
        <v>28.071182565260088</v>
      </c>
      <c r="X20" s="75">
        <f>$P20*SUM(Fasering!$D$5:$D$11)</f>
        <v>32.961091000000117</v>
      </c>
      <c r="Y20" s="129">
        <f t="shared" si="5"/>
        <v>7.3609514166667811</v>
      </c>
      <c r="Z20" s="131">
        <f t="shared" si="6"/>
        <v>0.18247321923620982</v>
      </c>
      <c r="AA20" s="74">
        <f>$Y20*SUM(Fasering!$D$5)</f>
        <v>0</v>
      </c>
      <c r="AB20" s="45">
        <f>$Y20*SUM(Fasering!$D$5:$D$6)</f>
        <v>1.9032747788149043</v>
      </c>
      <c r="AC20" s="45">
        <f>$Y20*SUM(Fasering!$D$5:$D$7)</f>
        <v>2.9953010840142786</v>
      </c>
      <c r="AD20" s="45">
        <f>$Y20*SUM(Fasering!$D$5:$D$8)</f>
        <v>4.0873273892136535</v>
      </c>
      <c r="AE20" s="45">
        <f>$Y20*SUM(Fasering!$D$5:$D$9)</f>
        <v>5.1793536944130283</v>
      </c>
      <c r="AF20" s="45">
        <f>$Y20*SUM(Fasering!$D$5:$D$10)</f>
        <v>6.2689251114674072</v>
      </c>
      <c r="AG20" s="75">
        <f>$Y20*SUM(Fasering!$D$5:$D$11)</f>
        <v>7.3609514166667811</v>
      </c>
      <c r="AH20" s="5">
        <f>($AK$3+(I20+R20)*12*7.57%)*SUM(Fasering!$D$5)</f>
        <v>0</v>
      </c>
      <c r="AI20" s="9">
        <f>($AK$3+(J20+S20)*12*7.57%)*SUM(Fasering!$D$5:$D$6)</f>
        <v>509.74625293196846</v>
      </c>
      <c r="AJ20" s="9">
        <f>($AK$3+(K20+T20)*12*7.57%)*SUM(Fasering!$D$5:$D$7)</f>
        <v>844.48313889093015</v>
      </c>
      <c r="AK20" s="9">
        <f>($AK$3+(L20+U20)*12*7.57%)*SUM(Fasering!$D$5:$D$8)</f>
        <v>1210.0372080771476</v>
      </c>
      <c r="AL20" s="9">
        <f>($AK$3+(M20+V20)*12*7.57%)*SUM(Fasering!$D$5:$D$9)</f>
        <v>1606.4084604906213</v>
      </c>
      <c r="AM20" s="9">
        <f>($AK$3+(N20+W20)*12*7.57%)*SUM(Fasering!$D$5:$D$10)</f>
        <v>2032.6020106089816</v>
      </c>
      <c r="AN20" s="86">
        <f>($AK$3+(O20+X20)*12*7.57%)*SUM(Fasering!$D$5:$D$11)</f>
        <v>2490.5383520819009</v>
      </c>
      <c r="AO20" s="5">
        <f>($AK$3+(I20+AA20)*12*7.57%)*SUM(Fasering!$D$5)</f>
        <v>0</v>
      </c>
      <c r="AP20" s="9">
        <f>($AK$3+(J20+AB20)*12*7.57%)*SUM(Fasering!$D$5:$D$6)</f>
        <v>508.19152449784286</v>
      </c>
      <c r="AQ20" s="9">
        <f>($AK$3+(K20+AC20)*12*7.57%)*SUM(Fasering!$D$5:$D$7)</f>
        <v>840.63250238794581</v>
      </c>
      <c r="AR20" s="9">
        <f>($AK$3+(L20+AD20)*12*7.57%)*SUM(Fasering!$D$5:$D$8)</f>
        <v>1202.8670223182653</v>
      </c>
      <c r="AS20" s="9">
        <f>($AK$3+(M20+AE20)*12*7.57%)*SUM(Fasering!$D$5:$D$9)</f>
        <v>1594.8950842888021</v>
      </c>
      <c r="AT20" s="9">
        <f>($AK$3+(N20+AF20)*12*7.57%)*SUM(Fasering!$D$5:$D$10)</f>
        <v>2015.7350154709113</v>
      </c>
      <c r="AU20" s="86">
        <f>($AK$3+(O20+AG20)*12*7.57%)*SUM(Fasering!$D$5:$D$11)</f>
        <v>2467.2831852844006</v>
      </c>
    </row>
    <row r="21" spans="1:47" x14ac:dyDescent="0.3">
      <c r="A21" s="32">
        <f t="shared" si="7"/>
        <v>11</v>
      </c>
      <c r="B21" s="129">
        <v>22822.25</v>
      </c>
      <c r="C21" s="130"/>
      <c r="D21" s="129">
        <f t="shared" si="0"/>
        <v>30716.466275000002</v>
      </c>
      <c r="E21" s="131">
        <f t="shared" si="1"/>
        <v>761.44130934880855</v>
      </c>
      <c r="F21" s="129">
        <f t="shared" si="2"/>
        <v>2559.7055229166672</v>
      </c>
      <c r="G21" s="131">
        <f t="shared" si="8"/>
        <v>63.453442445734055</v>
      </c>
      <c r="H21" s="63">
        <f>'L4'!$H$10</f>
        <v>1707.89</v>
      </c>
      <c r="I21" s="63">
        <f>GEW!$E$12+($F21-GEW!$E$12)*SUM(Fasering!$D$5)</f>
        <v>1821.9627753333334</v>
      </c>
      <c r="J21" s="63">
        <f>GEW!$E$12+($F21-GEW!$E$12)*SUM(Fasering!$D$5:$D$6)</f>
        <v>2012.7162642844658</v>
      </c>
      <c r="K21" s="63">
        <f>GEW!$E$12+($F21-GEW!$E$12)*SUM(Fasering!$D$5:$D$7)</f>
        <v>2122.1633236696061</v>
      </c>
      <c r="L21" s="63">
        <f>GEW!$E$12+($F21-GEW!$E$12)*SUM(Fasering!$D$5:$D$8)</f>
        <v>2231.6103830547468</v>
      </c>
      <c r="M21" s="63">
        <f>GEW!$E$12+($F21-GEW!$E$12)*SUM(Fasering!$D$5:$D$9)</f>
        <v>2341.0574424398874</v>
      </c>
      <c r="N21" s="63">
        <f>GEW!$E$12+($F21-GEW!$E$12)*SUM(Fasering!$D$5:$D$10)</f>
        <v>2450.258463531527</v>
      </c>
      <c r="O21" s="76">
        <f>GEW!$E$12+($F21-GEW!$E$12)*SUM(Fasering!$D$5:$D$11)</f>
        <v>2559.7055229166672</v>
      </c>
      <c r="P21" s="129">
        <f t="shared" si="3"/>
        <v>32.961091000000117</v>
      </c>
      <c r="Q21" s="131">
        <f t="shared" si="4"/>
        <v>0.81708410283615274</v>
      </c>
      <c r="R21" s="45">
        <f>$P21*SUM(Fasering!$D$5)</f>
        <v>0</v>
      </c>
      <c r="S21" s="45">
        <f>$P21*SUM(Fasering!$D$5:$D$6)</f>
        <v>8.5225413987218861</v>
      </c>
      <c r="T21" s="45">
        <f>$P21*SUM(Fasering!$D$5:$D$7)</f>
        <v>13.412449833461919</v>
      </c>
      <c r="U21" s="45">
        <f>$P21*SUM(Fasering!$D$5:$D$8)</f>
        <v>18.302358268201949</v>
      </c>
      <c r="V21" s="45">
        <f>$P21*SUM(Fasering!$D$5:$D$9)</f>
        <v>23.192266702941986</v>
      </c>
      <c r="W21" s="45">
        <f>$P21*SUM(Fasering!$D$5:$D$10)</f>
        <v>28.071182565260088</v>
      </c>
      <c r="X21" s="75">
        <f>$P21*SUM(Fasering!$D$5:$D$11)</f>
        <v>32.961091000000117</v>
      </c>
      <c r="Y21" s="129">
        <f t="shared" si="5"/>
        <v>7.3609514166667811</v>
      </c>
      <c r="Z21" s="131">
        <f t="shared" si="6"/>
        <v>0.18247321923620982</v>
      </c>
      <c r="AA21" s="74">
        <f>$Y21*SUM(Fasering!$D$5)</f>
        <v>0</v>
      </c>
      <c r="AB21" s="45">
        <f>$Y21*SUM(Fasering!$D$5:$D$6)</f>
        <v>1.9032747788149043</v>
      </c>
      <c r="AC21" s="45">
        <f>$Y21*SUM(Fasering!$D$5:$D$7)</f>
        <v>2.9953010840142786</v>
      </c>
      <c r="AD21" s="45">
        <f>$Y21*SUM(Fasering!$D$5:$D$8)</f>
        <v>4.0873273892136535</v>
      </c>
      <c r="AE21" s="45">
        <f>$Y21*SUM(Fasering!$D$5:$D$9)</f>
        <v>5.1793536944130283</v>
      </c>
      <c r="AF21" s="45">
        <f>$Y21*SUM(Fasering!$D$5:$D$10)</f>
        <v>6.2689251114674072</v>
      </c>
      <c r="AG21" s="75">
        <f>$Y21*SUM(Fasering!$D$5:$D$11)</f>
        <v>7.3609514166667811</v>
      </c>
      <c r="AH21" s="5">
        <f>($AK$3+(I21+R21)*12*7.57%)*SUM(Fasering!$D$5)</f>
        <v>0</v>
      </c>
      <c r="AI21" s="9">
        <f>($AK$3+(J21+S21)*12*7.57%)*SUM(Fasering!$D$5:$D$6)</f>
        <v>509.74625293196846</v>
      </c>
      <c r="AJ21" s="9">
        <f>($AK$3+(K21+T21)*12*7.57%)*SUM(Fasering!$D$5:$D$7)</f>
        <v>844.48313889093015</v>
      </c>
      <c r="AK21" s="9">
        <f>($AK$3+(L21+U21)*12*7.57%)*SUM(Fasering!$D$5:$D$8)</f>
        <v>1210.0372080771476</v>
      </c>
      <c r="AL21" s="9">
        <f>($AK$3+(M21+V21)*12*7.57%)*SUM(Fasering!$D$5:$D$9)</f>
        <v>1606.4084604906213</v>
      </c>
      <c r="AM21" s="9">
        <f>($AK$3+(N21+W21)*12*7.57%)*SUM(Fasering!$D$5:$D$10)</f>
        <v>2032.6020106089816</v>
      </c>
      <c r="AN21" s="86">
        <f>($AK$3+(O21+X21)*12*7.57%)*SUM(Fasering!$D$5:$D$11)</f>
        <v>2490.5383520819009</v>
      </c>
      <c r="AO21" s="5">
        <f>($AK$3+(I21+AA21)*12*7.57%)*SUM(Fasering!$D$5)</f>
        <v>0</v>
      </c>
      <c r="AP21" s="9">
        <f>($AK$3+(J21+AB21)*12*7.57%)*SUM(Fasering!$D$5:$D$6)</f>
        <v>508.19152449784286</v>
      </c>
      <c r="AQ21" s="9">
        <f>($AK$3+(K21+AC21)*12*7.57%)*SUM(Fasering!$D$5:$D$7)</f>
        <v>840.63250238794581</v>
      </c>
      <c r="AR21" s="9">
        <f>($AK$3+(L21+AD21)*12*7.57%)*SUM(Fasering!$D$5:$D$8)</f>
        <v>1202.8670223182653</v>
      </c>
      <c r="AS21" s="9">
        <f>($AK$3+(M21+AE21)*12*7.57%)*SUM(Fasering!$D$5:$D$9)</f>
        <v>1594.8950842888021</v>
      </c>
      <c r="AT21" s="9">
        <f>($AK$3+(N21+AF21)*12*7.57%)*SUM(Fasering!$D$5:$D$10)</f>
        <v>2015.7350154709113</v>
      </c>
      <c r="AU21" s="86">
        <f>($AK$3+(O21+AG21)*12*7.57%)*SUM(Fasering!$D$5:$D$11)</f>
        <v>2467.2831852844006</v>
      </c>
    </row>
    <row r="22" spans="1:47" x14ac:dyDescent="0.3">
      <c r="A22" s="32">
        <f t="shared" si="7"/>
        <v>12</v>
      </c>
      <c r="B22" s="129">
        <v>23818.48</v>
      </c>
      <c r="C22" s="130"/>
      <c r="D22" s="129">
        <f t="shared" si="0"/>
        <v>32057.292232000003</v>
      </c>
      <c r="E22" s="131">
        <f t="shared" si="1"/>
        <v>794.67951660762674</v>
      </c>
      <c r="F22" s="129">
        <f t="shared" si="2"/>
        <v>2671.4410193333333</v>
      </c>
      <c r="G22" s="131">
        <f t="shared" si="8"/>
        <v>66.223293050635561</v>
      </c>
      <c r="H22" s="63">
        <f>'L4'!$H$10</f>
        <v>1707.89</v>
      </c>
      <c r="I22" s="63">
        <f>GEW!$E$12+($F22-GEW!$E$12)*SUM(Fasering!$D$5)</f>
        <v>1821.9627753333334</v>
      </c>
      <c r="J22" s="63">
        <f>GEW!$E$12+($F22-GEW!$E$12)*SUM(Fasering!$D$5:$D$6)</f>
        <v>2041.6070068244435</v>
      </c>
      <c r="K22" s="63">
        <f>GEW!$E$12+($F22-GEW!$E$12)*SUM(Fasering!$D$5:$D$7)</f>
        <v>2167.6304697754645</v>
      </c>
      <c r="L22" s="63">
        <f>GEW!$E$12+($F22-GEW!$E$12)*SUM(Fasering!$D$5:$D$8)</f>
        <v>2293.6539327264859</v>
      </c>
      <c r="M22" s="63">
        <f>GEW!$E$12+($F22-GEW!$E$12)*SUM(Fasering!$D$5:$D$9)</f>
        <v>2419.6773956775069</v>
      </c>
      <c r="N22" s="63">
        <f>GEW!$E$12+($F22-GEW!$E$12)*SUM(Fasering!$D$5:$D$10)</f>
        <v>2545.4175563823123</v>
      </c>
      <c r="O22" s="76">
        <f>GEW!$E$12+($F22-GEW!$E$12)*SUM(Fasering!$D$5:$D$11)</f>
        <v>2671.4410193333333</v>
      </c>
      <c r="P22" s="129">
        <f t="shared" si="3"/>
        <v>0</v>
      </c>
      <c r="Q22" s="131">
        <f t="shared" si="4"/>
        <v>0</v>
      </c>
      <c r="R22" s="45">
        <f>$P22*SUM(Fasering!$D$5)</f>
        <v>0</v>
      </c>
      <c r="S22" s="45">
        <f>$P22*SUM(Fasering!$D$5:$D$6)</f>
        <v>0</v>
      </c>
      <c r="T22" s="45">
        <f>$P22*SUM(Fasering!$D$5:$D$7)</f>
        <v>0</v>
      </c>
      <c r="U22" s="45">
        <f>$P22*SUM(Fasering!$D$5:$D$8)</f>
        <v>0</v>
      </c>
      <c r="V22" s="45">
        <f>$P22*SUM(Fasering!$D$5:$D$9)</f>
        <v>0</v>
      </c>
      <c r="W22" s="45">
        <f>$P22*SUM(Fasering!$D$5:$D$10)</f>
        <v>0</v>
      </c>
      <c r="X22" s="75">
        <f>$P22*SUM(Fasering!$D$5:$D$11)</f>
        <v>0</v>
      </c>
      <c r="Y22" s="129">
        <f t="shared" si="5"/>
        <v>0</v>
      </c>
      <c r="Z22" s="131">
        <f t="shared" si="6"/>
        <v>0</v>
      </c>
      <c r="AA22" s="74">
        <f>$Y22*SUM(Fasering!$D$5)</f>
        <v>0</v>
      </c>
      <c r="AB22" s="45">
        <f>$Y22*SUM(Fasering!$D$5:$D$6)</f>
        <v>0</v>
      </c>
      <c r="AC22" s="45">
        <f>$Y22*SUM(Fasering!$D$5:$D$7)</f>
        <v>0</v>
      </c>
      <c r="AD22" s="45">
        <f>$Y22*SUM(Fasering!$D$5:$D$8)</f>
        <v>0</v>
      </c>
      <c r="AE22" s="45">
        <f>$Y22*SUM(Fasering!$D$5:$D$9)</f>
        <v>0</v>
      </c>
      <c r="AF22" s="45">
        <f>$Y22*SUM(Fasering!$D$5:$D$10)</f>
        <v>0</v>
      </c>
      <c r="AG22" s="75">
        <f>$Y22*SUM(Fasering!$D$5:$D$11)</f>
        <v>0</v>
      </c>
      <c r="AH22" s="5">
        <f>($AK$3+(I22+R22)*12*7.57%)*SUM(Fasering!$D$5)</f>
        <v>0</v>
      </c>
      <c r="AI22" s="9">
        <f>($AK$3+(J22+S22)*12*7.57%)*SUM(Fasering!$D$5:$D$6)</f>
        <v>514.53032090878366</v>
      </c>
      <c r="AJ22" s="9">
        <f>($AK$3+(K22+T22)*12*7.57%)*SUM(Fasering!$D$5:$D$7)</f>
        <v>856.33196494951096</v>
      </c>
      <c r="AK22" s="9">
        <f>($AK$3+(L22+U22)*12*7.57%)*SUM(Fasering!$D$5:$D$8)</f>
        <v>1232.1006471472501</v>
      </c>
      <c r="AL22" s="9">
        <f>($AK$3+(M22+V22)*12*7.57%)*SUM(Fasering!$D$5:$D$9)</f>
        <v>1641.8363675020009</v>
      </c>
      <c r="AM22" s="9">
        <f>($AK$3+(N22+W22)*12*7.57%)*SUM(Fasering!$D$5:$D$10)</f>
        <v>2084.5035836001025</v>
      </c>
      <c r="AN22" s="86">
        <f>($AK$3+(O22+X22)*12*7.57%)*SUM(Fasering!$D$5:$D$11)</f>
        <v>2562.0970219624</v>
      </c>
      <c r="AO22" s="5">
        <f>($AK$3+(I22+AA22)*12*7.57%)*SUM(Fasering!$D$5)</f>
        <v>0</v>
      </c>
      <c r="AP22" s="9">
        <f>($AK$3+(J22+AB22)*12*7.57%)*SUM(Fasering!$D$5:$D$6)</f>
        <v>514.53032090878366</v>
      </c>
      <c r="AQ22" s="9">
        <f>($AK$3+(K22+AC22)*12*7.57%)*SUM(Fasering!$D$5:$D$7)</f>
        <v>856.33196494951096</v>
      </c>
      <c r="AR22" s="9">
        <f>($AK$3+(L22+AD22)*12*7.57%)*SUM(Fasering!$D$5:$D$8)</f>
        <v>1232.1006471472501</v>
      </c>
      <c r="AS22" s="9">
        <f>($AK$3+(M22+AE22)*12*7.57%)*SUM(Fasering!$D$5:$D$9)</f>
        <v>1641.8363675020009</v>
      </c>
      <c r="AT22" s="9">
        <f>($AK$3+(N22+AF22)*12*7.57%)*SUM(Fasering!$D$5:$D$10)</f>
        <v>2084.5035836001025</v>
      </c>
      <c r="AU22" s="86">
        <f>($AK$3+(O22+AG22)*12*7.57%)*SUM(Fasering!$D$5:$D$11)</f>
        <v>2562.0970219624</v>
      </c>
    </row>
    <row r="23" spans="1:47" x14ac:dyDescent="0.3">
      <c r="A23" s="32">
        <f t="shared" si="7"/>
        <v>13</v>
      </c>
      <c r="B23" s="129">
        <v>23818.48</v>
      </c>
      <c r="C23" s="130"/>
      <c r="D23" s="129">
        <f t="shared" si="0"/>
        <v>32057.292232000003</v>
      </c>
      <c r="E23" s="131">
        <f t="shared" si="1"/>
        <v>794.67951660762674</v>
      </c>
      <c r="F23" s="129">
        <f t="shared" si="2"/>
        <v>2671.4410193333333</v>
      </c>
      <c r="G23" s="131">
        <f t="shared" si="8"/>
        <v>66.223293050635561</v>
      </c>
      <c r="H23" s="63">
        <f>'L4'!$H$10</f>
        <v>1707.89</v>
      </c>
      <c r="I23" s="63">
        <f>GEW!$E$12+($F23-GEW!$E$12)*SUM(Fasering!$D$5)</f>
        <v>1821.9627753333334</v>
      </c>
      <c r="J23" s="63">
        <f>GEW!$E$12+($F23-GEW!$E$12)*SUM(Fasering!$D$5:$D$6)</f>
        <v>2041.6070068244435</v>
      </c>
      <c r="K23" s="63">
        <f>GEW!$E$12+($F23-GEW!$E$12)*SUM(Fasering!$D$5:$D$7)</f>
        <v>2167.6304697754645</v>
      </c>
      <c r="L23" s="63">
        <f>GEW!$E$12+($F23-GEW!$E$12)*SUM(Fasering!$D$5:$D$8)</f>
        <v>2293.6539327264859</v>
      </c>
      <c r="M23" s="63">
        <f>GEW!$E$12+($F23-GEW!$E$12)*SUM(Fasering!$D$5:$D$9)</f>
        <v>2419.6773956775069</v>
      </c>
      <c r="N23" s="63">
        <f>GEW!$E$12+($F23-GEW!$E$12)*SUM(Fasering!$D$5:$D$10)</f>
        <v>2545.4175563823123</v>
      </c>
      <c r="O23" s="76">
        <f>GEW!$E$12+($F23-GEW!$E$12)*SUM(Fasering!$D$5:$D$11)</f>
        <v>2671.4410193333333</v>
      </c>
      <c r="P23" s="129">
        <f t="shared" si="3"/>
        <v>0</v>
      </c>
      <c r="Q23" s="131">
        <f t="shared" si="4"/>
        <v>0</v>
      </c>
      <c r="R23" s="45">
        <f>$P23*SUM(Fasering!$D$5)</f>
        <v>0</v>
      </c>
      <c r="S23" s="45">
        <f>$P23*SUM(Fasering!$D$5:$D$6)</f>
        <v>0</v>
      </c>
      <c r="T23" s="45">
        <f>$P23*SUM(Fasering!$D$5:$D$7)</f>
        <v>0</v>
      </c>
      <c r="U23" s="45">
        <f>$P23*SUM(Fasering!$D$5:$D$8)</f>
        <v>0</v>
      </c>
      <c r="V23" s="45">
        <f>$P23*SUM(Fasering!$D$5:$D$9)</f>
        <v>0</v>
      </c>
      <c r="W23" s="45">
        <f>$P23*SUM(Fasering!$D$5:$D$10)</f>
        <v>0</v>
      </c>
      <c r="X23" s="75">
        <f>$P23*SUM(Fasering!$D$5:$D$11)</f>
        <v>0</v>
      </c>
      <c r="Y23" s="129">
        <f t="shared" si="5"/>
        <v>0</v>
      </c>
      <c r="Z23" s="131">
        <f t="shared" si="6"/>
        <v>0</v>
      </c>
      <c r="AA23" s="74">
        <f>$Y23*SUM(Fasering!$D$5)</f>
        <v>0</v>
      </c>
      <c r="AB23" s="45">
        <f>$Y23*SUM(Fasering!$D$5:$D$6)</f>
        <v>0</v>
      </c>
      <c r="AC23" s="45">
        <f>$Y23*SUM(Fasering!$D$5:$D$7)</f>
        <v>0</v>
      </c>
      <c r="AD23" s="45">
        <f>$Y23*SUM(Fasering!$D$5:$D$8)</f>
        <v>0</v>
      </c>
      <c r="AE23" s="45">
        <f>$Y23*SUM(Fasering!$D$5:$D$9)</f>
        <v>0</v>
      </c>
      <c r="AF23" s="45">
        <f>$Y23*SUM(Fasering!$D$5:$D$10)</f>
        <v>0</v>
      </c>
      <c r="AG23" s="75">
        <f>$Y23*SUM(Fasering!$D$5:$D$11)</f>
        <v>0</v>
      </c>
      <c r="AH23" s="5">
        <f>($AK$3+(I23+R23)*12*7.57%)*SUM(Fasering!$D$5)</f>
        <v>0</v>
      </c>
      <c r="AI23" s="9">
        <f>($AK$3+(J23+S23)*12*7.57%)*SUM(Fasering!$D$5:$D$6)</f>
        <v>514.53032090878366</v>
      </c>
      <c r="AJ23" s="9">
        <f>($AK$3+(K23+T23)*12*7.57%)*SUM(Fasering!$D$5:$D$7)</f>
        <v>856.33196494951096</v>
      </c>
      <c r="AK23" s="9">
        <f>($AK$3+(L23+U23)*12*7.57%)*SUM(Fasering!$D$5:$D$8)</f>
        <v>1232.1006471472501</v>
      </c>
      <c r="AL23" s="9">
        <f>($AK$3+(M23+V23)*12*7.57%)*SUM(Fasering!$D$5:$D$9)</f>
        <v>1641.8363675020009</v>
      </c>
      <c r="AM23" s="9">
        <f>($AK$3+(N23+W23)*12*7.57%)*SUM(Fasering!$D$5:$D$10)</f>
        <v>2084.5035836001025</v>
      </c>
      <c r="AN23" s="86">
        <f>($AK$3+(O23+X23)*12*7.57%)*SUM(Fasering!$D$5:$D$11)</f>
        <v>2562.0970219624</v>
      </c>
      <c r="AO23" s="5">
        <f>($AK$3+(I23+AA23)*12*7.57%)*SUM(Fasering!$D$5)</f>
        <v>0</v>
      </c>
      <c r="AP23" s="9">
        <f>($AK$3+(J23+AB23)*12*7.57%)*SUM(Fasering!$D$5:$D$6)</f>
        <v>514.53032090878366</v>
      </c>
      <c r="AQ23" s="9">
        <f>($AK$3+(K23+AC23)*12*7.57%)*SUM(Fasering!$D$5:$D$7)</f>
        <v>856.33196494951096</v>
      </c>
      <c r="AR23" s="9">
        <f>($AK$3+(L23+AD23)*12*7.57%)*SUM(Fasering!$D$5:$D$8)</f>
        <v>1232.1006471472501</v>
      </c>
      <c r="AS23" s="9">
        <f>($AK$3+(M23+AE23)*12*7.57%)*SUM(Fasering!$D$5:$D$9)</f>
        <v>1641.8363675020009</v>
      </c>
      <c r="AT23" s="9">
        <f>($AK$3+(N23+AF23)*12*7.57%)*SUM(Fasering!$D$5:$D$10)</f>
        <v>2084.5035836001025</v>
      </c>
      <c r="AU23" s="86">
        <f>($AK$3+(O23+AG23)*12*7.57%)*SUM(Fasering!$D$5:$D$11)</f>
        <v>2562.0970219624</v>
      </c>
    </row>
    <row r="24" spans="1:47" x14ac:dyDescent="0.3">
      <c r="A24" s="32">
        <f t="shared" si="7"/>
        <v>14</v>
      </c>
      <c r="B24" s="129">
        <v>24814.7</v>
      </c>
      <c r="C24" s="130"/>
      <c r="D24" s="129">
        <f t="shared" si="0"/>
        <v>33398.104730000006</v>
      </c>
      <c r="E24" s="131">
        <f t="shared" si="1"/>
        <v>827.91739022655008</v>
      </c>
      <c r="F24" s="129">
        <f t="shared" si="2"/>
        <v>2783.175394166667</v>
      </c>
      <c r="G24" s="131">
        <f t="shared" si="8"/>
        <v>68.993115852212497</v>
      </c>
      <c r="H24" s="63">
        <f>'L4'!$H$10</f>
        <v>1707.89</v>
      </c>
      <c r="I24" s="63">
        <f>GEW!$E$12+($F24-GEW!$E$12)*SUM(Fasering!$D$5)</f>
        <v>1821.9627753333334</v>
      </c>
      <c r="J24" s="63">
        <f>GEW!$E$12+($F24-GEW!$E$12)*SUM(Fasering!$D$5:$D$6)</f>
        <v>2070.4974593636935</v>
      </c>
      <c r="K24" s="63">
        <f>GEW!$E$12+($F24-GEW!$E$12)*SUM(Fasering!$D$5:$D$7)</f>
        <v>2213.0971594892644</v>
      </c>
      <c r="L24" s="63">
        <f>GEW!$E$12+($F24-GEW!$E$12)*SUM(Fasering!$D$5:$D$8)</f>
        <v>2355.6968596148354</v>
      </c>
      <c r="M24" s="63">
        <f>GEW!$E$12+($F24-GEW!$E$12)*SUM(Fasering!$D$5:$D$9)</f>
        <v>2498.2965597404063</v>
      </c>
      <c r="N24" s="63">
        <f>GEW!$E$12+($F24-GEW!$E$12)*SUM(Fasering!$D$5:$D$10)</f>
        <v>2640.5756940410961</v>
      </c>
      <c r="O24" s="76">
        <f>GEW!$E$12+($F24-GEW!$E$12)*SUM(Fasering!$D$5:$D$11)</f>
        <v>2783.175394166667</v>
      </c>
      <c r="P24" s="129">
        <f t="shared" si="3"/>
        <v>0</v>
      </c>
      <c r="Q24" s="131">
        <f t="shared" si="4"/>
        <v>0</v>
      </c>
      <c r="R24" s="45">
        <f>$P24*SUM(Fasering!$D$5)</f>
        <v>0</v>
      </c>
      <c r="S24" s="45">
        <f>$P24*SUM(Fasering!$D$5:$D$6)</f>
        <v>0</v>
      </c>
      <c r="T24" s="45">
        <f>$P24*SUM(Fasering!$D$5:$D$7)</f>
        <v>0</v>
      </c>
      <c r="U24" s="45">
        <f>$P24*SUM(Fasering!$D$5:$D$8)</f>
        <v>0</v>
      </c>
      <c r="V24" s="45">
        <f>$P24*SUM(Fasering!$D$5:$D$9)</f>
        <v>0</v>
      </c>
      <c r="W24" s="45">
        <f>$P24*SUM(Fasering!$D$5:$D$10)</f>
        <v>0</v>
      </c>
      <c r="X24" s="75">
        <f>$P24*SUM(Fasering!$D$5:$D$11)</f>
        <v>0</v>
      </c>
      <c r="Y24" s="129">
        <f t="shared" si="5"/>
        <v>0</v>
      </c>
      <c r="Z24" s="131">
        <f t="shared" si="6"/>
        <v>0</v>
      </c>
      <c r="AA24" s="74">
        <f>$Y24*SUM(Fasering!$D$5)</f>
        <v>0</v>
      </c>
      <c r="AB24" s="45">
        <f>$Y24*SUM(Fasering!$D$5:$D$6)</f>
        <v>0</v>
      </c>
      <c r="AC24" s="45">
        <f>$Y24*SUM(Fasering!$D$5:$D$7)</f>
        <v>0</v>
      </c>
      <c r="AD24" s="45">
        <f>$Y24*SUM(Fasering!$D$5:$D$8)</f>
        <v>0</v>
      </c>
      <c r="AE24" s="45">
        <f>$Y24*SUM(Fasering!$D$5:$D$9)</f>
        <v>0</v>
      </c>
      <c r="AF24" s="45">
        <f>$Y24*SUM(Fasering!$D$5:$D$10)</f>
        <v>0</v>
      </c>
      <c r="AG24" s="75">
        <f>$Y24*SUM(Fasering!$D$5:$D$11)</f>
        <v>0</v>
      </c>
      <c r="AH24" s="5">
        <f>($AK$3+(I24+R24)*12*7.57%)*SUM(Fasering!$D$5)</f>
        <v>0</v>
      </c>
      <c r="AI24" s="9">
        <f>($AK$3+(J24+S24)*12*7.57%)*SUM(Fasering!$D$5:$D$6)</f>
        <v>521.3160889729437</v>
      </c>
      <c r="AJ24" s="9">
        <f>($AK$3+(K24+T24)*12*7.57%)*SUM(Fasering!$D$5:$D$7)</f>
        <v>873.13845387394952</v>
      </c>
      <c r="AK24" s="9">
        <f>($AK$3+(L24+U24)*12*7.57%)*SUM(Fasering!$D$5:$D$8)</f>
        <v>1263.3956414811544</v>
      </c>
      <c r="AL24" s="9">
        <f>($AK$3+(M24+V24)*12*7.57%)*SUM(Fasering!$D$5:$D$9)</f>
        <v>1692.0876517945578</v>
      </c>
      <c r="AM24" s="9">
        <f>($AK$3+(N24+W24)*12*7.57%)*SUM(Fasering!$D$5:$D$10)</f>
        <v>2158.1212742745743</v>
      </c>
      <c r="AN24" s="86">
        <f>($AK$3+(O24+X24)*12*7.57%)*SUM(Fasering!$D$5:$D$11)</f>
        <v>2663.5965280610008</v>
      </c>
      <c r="AO24" s="5">
        <f>($AK$3+(I24+AA24)*12*7.57%)*SUM(Fasering!$D$5)</f>
        <v>0</v>
      </c>
      <c r="AP24" s="9">
        <f>($AK$3+(J24+AB24)*12*7.57%)*SUM(Fasering!$D$5:$D$6)</f>
        <v>521.3160889729437</v>
      </c>
      <c r="AQ24" s="9">
        <f>($AK$3+(K24+AC24)*12*7.57%)*SUM(Fasering!$D$5:$D$7)</f>
        <v>873.13845387394952</v>
      </c>
      <c r="AR24" s="9">
        <f>($AK$3+(L24+AD24)*12*7.57%)*SUM(Fasering!$D$5:$D$8)</f>
        <v>1263.3956414811544</v>
      </c>
      <c r="AS24" s="9">
        <f>($AK$3+(M24+AE24)*12*7.57%)*SUM(Fasering!$D$5:$D$9)</f>
        <v>1692.0876517945578</v>
      </c>
      <c r="AT24" s="9">
        <f>($AK$3+(N24+AF24)*12*7.57%)*SUM(Fasering!$D$5:$D$10)</f>
        <v>2158.1212742745743</v>
      </c>
      <c r="AU24" s="86">
        <f>($AK$3+(O24+AG24)*12*7.57%)*SUM(Fasering!$D$5:$D$11)</f>
        <v>2663.5965280610008</v>
      </c>
    </row>
    <row r="25" spans="1:47" x14ac:dyDescent="0.3">
      <c r="A25" s="32">
        <f t="shared" si="7"/>
        <v>15</v>
      </c>
      <c r="B25" s="129">
        <v>24814.7</v>
      </c>
      <c r="C25" s="130"/>
      <c r="D25" s="129">
        <f t="shared" si="0"/>
        <v>33398.104730000006</v>
      </c>
      <c r="E25" s="131">
        <f t="shared" si="1"/>
        <v>827.91739022655008</v>
      </c>
      <c r="F25" s="129">
        <f t="shared" si="2"/>
        <v>2783.175394166667</v>
      </c>
      <c r="G25" s="131">
        <f t="shared" si="8"/>
        <v>68.993115852212497</v>
      </c>
      <c r="H25" s="63">
        <f>'L4'!$H$10</f>
        <v>1707.89</v>
      </c>
      <c r="I25" s="63">
        <f>GEW!$E$12+($F25-GEW!$E$12)*SUM(Fasering!$D$5)</f>
        <v>1821.9627753333334</v>
      </c>
      <c r="J25" s="63">
        <f>GEW!$E$12+($F25-GEW!$E$12)*SUM(Fasering!$D$5:$D$6)</f>
        <v>2070.4974593636935</v>
      </c>
      <c r="K25" s="63">
        <f>GEW!$E$12+($F25-GEW!$E$12)*SUM(Fasering!$D$5:$D$7)</f>
        <v>2213.0971594892644</v>
      </c>
      <c r="L25" s="63">
        <f>GEW!$E$12+($F25-GEW!$E$12)*SUM(Fasering!$D$5:$D$8)</f>
        <v>2355.6968596148354</v>
      </c>
      <c r="M25" s="63">
        <f>GEW!$E$12+($F25-GEW!$E$12)*SUM(Fasering!$D$5:$D$9)</f>
        <v>2498.2965597404063</v>
      </c>
      <c r="N25" s="63">
        <f>GEW!$E$12+($F25-GEW!$E$12)*SUM(Fasering!$D$5:$D$10)</f>
        <v>2640.5756940410961</v>
      </c>
      <c r="O25" s="76">
        <f>GEW!$E$12+($F25-GEW!$E$12)*SUM(Fasering!$D$5:$D$11)</f>
        <v>2783.175394166667</v>
      </c>
      <c r="P25" s="129">
        <f t="shared" si="3"/>
        <v>0</v>
      </c>
      <c r="Q25" s="131">
        <f t="shared" si="4"/>
        <v>0</v>
      </c>
      <c r="R25" s="45">
        <f>$P25*SUM(Fasering!$D$5)</f>
        <v>0</v>
      </c>
      <c r="S25" s="45">
        <f>$P25*SUM(Fasering!$D$5:$D$6)</f>
        <v>0</v>
      </c>
      <c r="T25" s="45">
        <f>$P25*SUM(Fasering!$D$5:$D$7)</f>
        <v>0</v>
      </c>
      <c r="U25" s="45">
        <f>$P25*SUM(Fasering!$D$5:$D$8)</f>
        <v>0</v>
      </c>
      <c r="V25" s="45">
        <f>$P25*SUM(Fasering!$D$5:$D$9)</f>
        <v>0</v>
      </c>
      <c r="W25" s="45">
        <f>$P25*SUM(Fasering!$D$5:$D$10)</f>
        <v>0</v>
      </c>
      <c r="X25" s="75">
        <f>$P25*SUM(Fasering!$D$5:$D$11)</f>
        <v>0</v>
      </c>
      <c r="Y25" s="129">
        <f t="shared" si="5"/>
        <v>0</v>
      </c>
      <c r="Z25" s="131">
        <f t="shared" si="6"/>
        <v>0</v>
      </c>
      <c r="AA25" s="74">
        <f>$Y25*SUM(Fasering!$D$5)</f>
        <v>0</v>
      </c>
      <c r="AB25" s="45">
        <f>$Y25*SUM(Fasering!$D$5:$D$6)</f>
        <v>0</v>
      </c>
      <c r="AC25" s="45">
        <f>$Y25*SUM(Fasering!$D$5:$D$7)</f>
        <v>0</v>
      </c>
      <c r="AD25" s="45">
        <f>$Y25*SUM(Fasering!$D$5:$D$8)</f>
        <v>0</v>
      </c>
      <c r="AE25" s="45">
        <f>$Y25*SUM(Fasering!$D$5:$D$9)</f>
        <v>0</v>
      </c>
      <c r="AF25" s="45">
        <f>$Y25*SUM(Fasering!$D$5:$D$10)</f>
        <v>0</v>
      </c>
      <c r="AG25" s="75">
        <f>$Y25*SUM(Fasering!$D$5:$D$11)</f>
        <v>0</v>
      </c>
      <c r="AH25" s="5">
        <f>($AK$3+(I25+R25)*12*7.57%)*SUM(Fasering!$D$5)</f>
        <v>0</v>
      </c>
      <c r="AI25" s="9">
        <f>($AK$3+(J25+S25)*12*7.57%)*SUM(Fasering!$D$5:$D$6)</f>
        <v>521.3160889729437</v>
      </c>
      <c r="AJ25" s="9">
        <f>($AK$3+(K25+T25)*12*7.57%)*SUM(Fasering!$D$5:$D$7)</f>
        <v>873.13845387394952</v>
      </c>
      <c r="AK25" s="9">
        <f>($AK$3+(L25+U25)*12*7.57%)*SUM(Fasering!$D$5:$D$8)</f>
        <v>1263.3956414811544</v>
      </c>
      <c r="AL25" s="9">
        <f>($AK$3+(M25+V25)*12*7.57%)*SUM(Fasering!$D$5:$D$9)</f>
        <v>1692.0876517945578</v>
      </c>
      <c r="AM25" s="9">
        <f>($AK$3+(N25+W25)*12*7.57%)*SUM(Fasering!$D$5:$D$10)</f>
        <v>2158.1212742745743</v>
      </c>
      <c r="AN25" s="86">
        <f>($AK$3+(O25+X25)*12*7.57%)*SUM(Fasering!$D$5:$D$11)</f>
        <v>2663.5965280610008</v>
      </c>
      <c r="AO25" s="5">
        <f>($AK$3+(I25+AA25)*12*7.57%)*SUM(Fasering!$D$5)</f>
        <v>0</v>
      </c>
      <c r="AP25" s="9">
        <f>($AK$3+(J25+AB25)*12*7.57%)*SUM(Fasering!$D$5:$D$6)</f>
        <v>521.3160889729437</v>
      </c>
      <c r="AQ25" s="9">
        <f>($AK$3+(K25+AC25)*12*7.57%)*SUM(Fasering!$D$5:$D$7)</f>
        <v>873.13845387394952</v>
      </c>
      <c r="AR25" s="9">
        <f>($AK$3+(L25+AD25)*12*7.57%)*SUM(Fasering!$D$5:$D$8)</f>
        <v>1263.3956414811544</v>
      </c>
      <c r="AS25" s="9">
        <f>($AK$3+(M25+AE25)*12*7.57%)*SUM(Fasering!$D$5:$D$9)</f>
        <v>1692.0876517945578</v>
      </c>
      <c r="AT25" s="9">
        <f>($AK$3+(N25+AF25)*12*7.57%)*SUM(Fasering!$D$5:$D$10)</f>
        <v>2158.1212742745743</v>
      </c>
      <c r="AU25" s="86">
        <f>($AK$3+(O25+AG25)*12*7.57%)*SUM(Fasering!$D$5:$D$11)</f>
        <v>2663.5965280610008</v>
      </c>
    </row>
    <row r="26" spans="1:47" x14ac:dyDescent="0.3">
      <c r="A26" s="32">
        <f t="shared" si="7"/>
        <v>16</v>
      </c>
      <c r="B26" s="129">
        <v>25810.92</v>
      </c>
      <c r="C26" s="130"/>
      <c r="D26" s="129">
        <f t="shared" si="0"/>
        <v>34738.917227999998</v>
      </c>
      <c r="E26" s="131">
        <f t="shared" si="1"/>
        <v>861.15526384547309</v>
      </c>
      <c r="F26" s="129">
        <f t="shared" si="2"/>
        <v>2894.9097689999999</v>
      </c>
      <c r="G26" s="131">
        <f t="shared" si="8"/>
        <v>71.762938653789419</v>
      </c>
      <c r="H26" s="63">
        <f>'L4'!$H$10</f>
        <v>1707.89</v>
      </c>
      <c r="I26" s="63">
        <f>GEW!$E$12+($F26-GEW!$E$12)*SUM(Fasering!$D$5)</f>
        <v>1821.9627753333334</v>
      </c>
      <c r="J26" s="63">
        <f>GEW!$E$12+($F26-GEW!$E$12)*SUM(Fasering!$D$5:$D$6)</f>
        <v>2099.3879119029425</v>
      </c>
      <c r="K26" s="63">
        <f>GEW!$E$12+($F26-GEW!$E$12)*SUM(Fasering!$D$5:$D$7)</f>
        <v>2258.5638492030635</v>
      </c>
      <c r="L26" s="63">
        <f>GEW!$E$12+($F26-GEW!$E$12)*SUM(Fasering!$D$5:$D$8)</f>
        <v>2417.7397865031844</v>
      </c>
      <c r="M26" s="63">
        <f>GEW!$E$12+($F26-GEW!$E$12)*SUM(Fasering!$D$5:$D$9)</f>
        <v>2576.9157238033049</v>
      </c>
      <c r="N26" s="63">
        <f>GEW!$E$12+($F26-GEW!$E$12)*SUM(Fasering!$D$5:$D$10)</f>
        <v>2735.7338316998794</v>
      </c>
      <c r="O26" s="76">
        <f>GEW!$E$12+($F26-GEW!$E$12)*SUM(Fasering!$D$5:$D$11)</f>
        <v>2894.9097689999999</v>
      </c>
      <c r="P26" s="129">
        <f t="shared" si="3"/>
        <v>0</v>
      </c>
      <c r="Q26" s="131">
        <f t="shared" si="4"/>
        <v>0</v>
      </c>
      <c r="R26" s="45">
        <f>$P26*SUM(Fasering!$D$5)</f>
        <v>0</v>
      </c>
      <c r="S26" s="45">
        <f>$P26*SUM(Fasering!$D$5:$D$6)</f>
        <v>0</v>
      </c>
      <c r="T26" s="45">
        <f>$P26*SUM(Fasering!$D$5:$D$7)</f>
        <v>0</v>
      </c>
      <c r="U26" s="45">
        <f>$P26*SUM(Fasering!$D$5:$D$8)</f>
        <v>0</v>
      </c>
      <c r="V26" s="45">
        <f>$P26*SUM(Fasering!$D$5:$D$9)</f>
        <v>0</v>
      </c>
      <c r="W26" s="45">
        <f>$P26*SUM(Fasering!$D$5:$D$10)</f>
        <v>0</v>
      </c>
      <c r="X26" s="75">
        <f>$P26*SUM(Fasering!$D$5:$D$11)</f>
        <v>0</v>
      </c>
      <c r="Y26" s="129">
        <f t="shared" si="5"/>
        <v>0</v>
      </c>
      <c r="Z26" s="131">
        <f t="shared" si="6"/>
        <v>0</v>
      </c>
      <c r="AA26" s="74">
        <f>$Y26*SUM(Fasering!$D$5)</f>
        <v>0</v>
      </c>
      <c r="AB26" s="45">
        <f>$Y26*SUM(Fasering!$D$5:$D$6)</f>
        <v>0</v>
      </c>
      <c r="AC26" s="45">
        <f>$Y26*SUM(Fasering!$D$5:$D$7)</f>
        <v>0</v>
      </c>
      <c r="AD26" s="45">
        <f>$Y26*SUM(Fasering!$D$5:$D$8)</f>
        <v>0</v>
      </c>
      <c r="AE26" s="45">
        <f>$Y26*SUM(Fasering!$D$5:$D$9)</f>
        <v>0</v>
      </c>
      <c r="AF26" s="45">
        <f>$Y26*SUM(Fasering!$D$5:$D$10)</f>
        <v>0</v>
      </c>
      <c r="AG26" s="75">
        <f>$Y26*SUM(Fasering!$D$5:$D$11)</f>
        <v>0</v>
      </c>
      <c r="AH26" s="5">
        <f>($AK$3+(I26+R26)*12*7.57%)*SUM(Fasering!$D$5)</f>
        <v>0</v>
      </c>
      <c r="AI26" s="9">
        <f>($AK$3+(J26+S26)*12*7.57%)*SUM(Fasering!$D$5:$D$6)</f>
        <v>528.10185703710363</v>
      </c>
      <c r="AJ26" s="9">
        <f>($AK$3+(K26+T26)*12*7.57%)*SUM(Fasering!$D$5:$D$7)</f>
        <v>889.94494279838818</v>
      </c>
      <c r="AK26" s="9">
        <f>($AK$3+(L26+U26)*12*7.57%)*SUM(Fasering!$D$5:$D$8)</f>
        <v>1294.6906358150582</v>
      </c>
      <c r="AL26" s="9">
        <f>($AK$3+(M26+V26)*12*7.57%)*SUM(Fasering!$D$5:$D$9)</f>
        <v>1742.3389360871138</v>
      </c>
      <c r="AM26" s="9">
        <f>($AK$3+(N26+W26)*12*7.57%)*SUM(Fasering!$D$5:$D$10)</f>
        <v>2231.7389649490451</v>
      </c>
      <c r="AN26" s="86">
        <f>($AK$3+(O26+X26)*12*7.57%)*SUM(Fasering!$D$5:$D$11)</f>
        <v>2765.0960341596001</v>
      </c>
      <c r="AO26" s="5">
        <f>($AK$3+(I26+AA26)*12*7.57%)*SUM(Fasering!$D$5)</f>
        <v>0</v>
      </c>
      <c r="AP26" s="9">
        <f>($AK$3+(J26+AB26)*12*7.57%)*SUM(Fasering!$D$5:$D$6)</f>
        <v>528.10185703710363</v>
      </c>
      <c r="AQ26" s="9">
        <f>($AK$3+(K26+AC26)*12*7.57%)*SUM(Fasering!$D$5:$D$7)</f>
        <v>889.94494279838818</v>
      </c>
      <c r="AR26" s="9">
        <f>($AK$3+(L26+AD26)*12*7.57%)*SUM(Fasering!$D$5:$D$8)</f>
        <v>1294.6906358150582</v>
      </c>
      <c r="AS26" s="9">
        <f>($AK$3+(M26+AE26)*12*7.57%)*SUM(Fasering!$D$5:$D$9)</f>
        <v>1742.3389360871138</v>
      </c>
      <c r="AT26" s="9">
        <f>($AK$3+(N26+AF26)*12*7.57%)*SUM(Fasering!$D$5:$D$10)</f>
        <v>2231.7389649490451</v>
      </c>
      <c r="AU26" s="86">
        <f>($AK$3+(O26+AG26)*12*7.57%)*SUM(Fasering!$D$5:$D$11)</f>
        <v>2765.0960341596001</v>
      </c>
    </row>
    <row r="27" spans="1:47" x14ac:dyDescent="0.3">
      <c r="A27" s="32">
        <f t="shared" si="7"/>
        <v>17</v>
      </c>
      <c r="B27" s="129">
        <v>25810.92</v>
      </c>
      <c r="C27" s="130"/>
      <c r="D27" s="129">
        <f t="shared" si="0"/>
        <v>34738.917227999998</v>
      </c>
      <c r="E27" s="131">
        <f t="shared" si="1"/>
        <v>861.15526384547309</v>
      </c>
      <c r="F27" s="129">
        <f t="shared" si="2"/>
        <v>2894.9097689999999</v>
      </c>
      <c r="G27" s="131">
        <f t="shared" si="8"/>
        <v>71.762938653789419</v>
      </c>
      <c r="H27" s="63">
        <f>'L4'!$H$10</f>
        <v>1707.89</v>
      </c>
      <c r="I27" s="63">
        <f>GEW!$E$12+($F27-GEW!$E$12)*SUM(Fasering!$D$5)</f>
        <v>1821.9627753333334</v>
      </c>
      <c r="J27" s="63">
        <f>GEW!$E$12+($F27-GEW!$E$12)*SUM(Fasering!$D$5:$D$6)</f>
        <v>2099.3879119029425</v>
      </c>
      <c r="K27" s="63">
        <f>GEW!$E$12+($F27-GEW!$E$12)*SUM(Fasering!$D$5:$D$7)</f>
        <v>2258.5638492030635</v>
      </c>
      <c r="L27" s="63">
        <f>GEW!$E$12+($F27-GEW!$E$12)*SUM(Fasering!$D$5:$D$8)</f>
        <v>2417.7397865031844</v>
      </c>
      <c r="M27" s="63">
        <f>GEW!$E$12+($F27-GEW!$E$12)*SUM(Fasering!$D$5:$D$9)</f>
        <v>2576.9157238033049</v>
      </c>
      <c r="N27" s="63">
        <f>GEW!$E$12+($F27-GEW!$E$12)*SUM(Fasering!$D$5:$D$10)</f>
        <v>2735.7338316998794</v>
      </c>
      <c r="O27" s="76">
        <f>GEW!$E$12+($F27-GEW!$E$12)*SUM(Fasering!$D$5:$D$11)</f>
        <v>2894.9097689999999</v>
      </c>
      <c r="P27" s="129">
        <f t="shared" si="3"/>
        <v>0</v>
      </c>
      <c r="Q27" s="131">
        <f t="shared" si="4"/>
        <v>0</v>
      </c>
      <c r="R27" s="45">
        <f>$P27*SUM(Fasering!$D$5)</f>
        <v>0</v>
      </c>
      <c r="S27" s="45">
        <f>$P27*SUM(Fasering!$D$5:$D$6)</f>
        <v>0</v>
      </c>
      <c r="T27" s="45">
        <f>$P27*SUM(Fasering!$D$5:$D$7)</f>
        <v>0</v>
      </c>
      <c r="U27" s="45">
        <f>$P27*SUM(Fasering!$D$5:$D$8)</f>
        <v>0</v>
      </c>
      <c r="V27" s="45">
        <f>$P27*SUM(Fasering!$D$5:$D$9)</f>
        <v>0</v>
      </c>
      <c r="W27" s="45">
        <f>$P27*SUM(Fasering!$D$5:$D$10)</f>
        <v>0</v>
      </c>
      <c r="X27" s="75">
        <f>$P27*SUM(Fasering!$D$5:$D$11)</f>
        <v>0</v>
      </c>
      <c r="Y27" s="129">
        <f t="shared" si="5"/>
        <v>0</v>
      </c>
      <c r="Z27" s="131">
        <f t="shared" si="6"/>
        <v>0</v>
      </c>
      <c r="AA27" s="74">
        <f>$Y27*SUM(Fasering!$D$5)</f>
        <v>0</v>
      </c>
      <c r="AB27" s="45">
        <f>$Y27*SUM(Fasering!$D$5:$D$6)</f>
        <v>0</v>
      </c>
      <c r="AC27" s="45">
        <f>$Y27*SUM(Fasering!$D$5:$D$7)</f>
        <v>0</v>
      </c>
      <c r="AD27" s="45">
        <f>$Y27*SUM(Fasering!$D$5:$D$8)</f>
        <v>0</v>
      </c>
      <c r="AE27" s="45">
        <f>$Y27*SUM(Fasering!$D$5:$D$9)</f>
        <v>0</v>
      </c>
      <c r="AF27" s="45">
        <f>$Y27*SUM(Fasering!$D$5:$D$10)</f>
        <v>0</v>
      </c>
      <c r="AG27" s="75">
        <f>$Y27*SUM(Fasering!$D$5:$D$11)</f>
        <v>0</v>
      </c>
      <c r="AH27" s="5">
        <f>($AK$3+(I27+R27)*12*7.57%)*SUM(Fasering!$D$5)</f>
        <v>0</v>
      </c>
      <c r="AI27" s="9">
        <f>($AK$3+(J27+S27)*12*7.57%)*SUM(Fasering!$D$5:$D$6)</f>
        <v>528.10185703710363</v>
      </c>
      <c r="AJ27" s="9">
        <f>($AK$3+(K27+T27)*12*7.57%)*SUM(Fasering!$D$5:$D$7)</f>
        <v>889.94494279838818</v>
      </c>
      <c r="AK27" s="9">
        <f>($AK$3+(L27+U27)*12*7.57%)*SUM(Fasering!$D$5:$D$8)</f>
        <v>1294.6906358150582</v>
      </c>
      <c r="AL27" s="9">
        <f>($AK$3+(M27+V27)*12*7.57%)*SUM(Fasering!$D$5:$D$9)</f>
        <v>1742.3389360871138</v>
      </c>
      <c r="AM27" s="9">
        <f>($AK$3+(N27+W27)*12*7.57%)*SUM(Fasering!$D$5:$D$10)</f>
        <v>2231.7389649490451</v>
      </c>
      <c r="AN27" s="86">
        <f>($AK$3+(O27+X27)*12*7.57%)*SUM(Fasering!$D$5:$D$11)</f>
        <v>2765.0960341596001</v>
      </c>
      <c r="AO27" s="5">
        <f>($AK$3+(I27+AA27)*12*7.57%)*SUM(Fasering!$D$5)</f>
        <v>0</v>
      </c>
      <c r="AP27" s="9">
        <f>($AK$3+(J27+AB27)*12*7.57%)*SUM(Fasering!$D$5:$D$6)</f>
        <v>528.10185703710363</v>
      </c>
      <c r="AQ27" s="9">
        <f>($AK$3+(K27+AC27)*12*7.57%)*SUM(Fasering!$D$5:$D$7)</f>
        <v>889.94494279838818</v>
      </c>
      <c r="AR27" s="9">
        <f>($AK$3+(L27+AD27)*12*7.57%)*SUM(Fasering!$D$5:$D$8)</f>
        <v>1294.6906358150582</v>
      </c>
      <c r="AS27" s="9">
        <f>($AK$3+(M27+AE27)*12*7.57%)*SUM(Fasering!$D$5:$D$9)</f>
        <v>1742.3389360871138</v>
      </c>
      <c r="AT27" s="9">
        <f>($AK$3+(N27+AF27)*12*7.57%)*SUM(Fasering!$D$5:$D$10)</f>
        <v>2231.7389649490451</v>
      </c>
      <c r="AU27" s="86">
        <f>($AK$3+(O27+AG27)*12*7.57%)*SUM(Fasering!$D$5:$D$11)</f>
        <v>2765.0960341596001</v>
      </c>
    </row>
    <row r="28" spans="1:47" x14ac:dyDescent="0.3">
      <c r="A28" s="32">
        <f t="shared" si="7"/>
        <v>18</v>
      </c>
      <c r="B28" s="129">
        <v>26807.15</v>
      </c>
      <c r="C28" s="130"/>
      <c r="D28" s="129">
        <f t="shared" si="0"/>
        <v>36079.743185000007</v>
      </c>
      <c r="E28" s="131">
        <f t="shared" si="1"/>
        <v>894.39347110429139</v>
      </c>
      <c r="F28" s="129">
        <f t="shared" si="2"/>
        <v>3006.6452654166669</v>
      </c>
      <c r="G28" s="131">
        <f t="shared" si="8"/>
        <v>74.53278925869094</v>
      </c>
      <c r="H28" s="63">
        <f>'L4'!$H$10</f>
        <v>1707.89</v>
      </c>
      <c r="I28" s="63">
        <f>GEW!$E$12+($F28-GEW!$E$12)*SUM(Fasering!$D$5)</f>
        <v>1821.9627753333334</v>
      </c>
      <c r="J28" s="63">
        <f>GEW!$E$12+($F28-GEW!$E$12)*SUM(Fasering!$D$5:$D$6)</f>
        <v>2128.2786544429205</v>
      </c>
      <c r="K28" s="63">
        <f>GEW!$E$12+($F28-GEW!$E$12)*SUM(Fasering!$D$5:$D$7)</f>
        <v>2304.0309953089222</v>
      </c>
      <c r="L28" s="63">
        <f>GEW!$E$12+($F28-GEW!$E$12)*SUM(Fasering!$D$5:$D$8)</f>
        <v>2479.783336174924</v>
      </c>
      <c r="M28" s="63">
        <f>GEW!$E$12+($F28-GEW!$E$12)*SUM(Fasering!$D$5:$D$9)</f>
        <v>2655.5356770409253</v>
      </c>
      <c r="N28" s="63">
        <f>GEW!$E$12+($F28-GEW!$E$12)*SUM(Fasering!$D$5:$D$10)</f>
        <v>2830.8929245506656</v>
      </c>
      <c r="O28" s="76">
        <f>GEW!$E$12+($F28-GEW!$E$12)*SUM(Fasering!$D$5:$D$11)</f>
        <v>3006.6452654166669</v>
      </c>
      <c r="P28" s="129">
        <f t="shared" si="3"/>
        <v>0</v>
      </c>
      <c r="Q28" s="131">
        <f t="shared" si="4"/>
        <v>0</v>
      </c>
      <c r="R28" s="45">
        <f>$P28*SUM(Fasering!$D$5)</f>
        <v>0</v>
      </c>
      <c r="S28" s="45">
        <f>$P28*SUM(Fasering!$D$5:$D$6)</f>
        <v>0</v>
      </c>
      <c r="T28" s="45">
        <f>$P28*SUM(Fasering!$D$5:$D$7)</f>
        <v>0</v>
      </c>
      <c r="U28" s="45">
        <f>$P28*SUM(Fasering!$D$5:$D$8)</f>
        <v>0</v>
      </c>
      <c r="V28" s="45">
        <f>$P28*SUM(Fasering!$D$5:$D$9)</f>
        <v>0</v>
      </c>
      <c r="W28" s="45">
        <f>$P28*SUM(Fasering!$D$5:$D$10)</f>
        <v>0</v>
      </c>
      <c r="X28" s="75">
        <f>$P28*SUM(Fasering!$D$5:$D$11)</f>
        <v>0</v>
      </c>
      <c r="Y28" s="129">
        <f t="shared" si="5"/>
        <v>0</v>
      </c>
      <c r="Z28" s="131">
        <f t="shared" si="6"/>
        <v>0</v>
      </c>
      <c r="AA28" s="74">
        <f>$Y28*SUM(Fasering!$D$5)</f>
        <v>0</v>
      </c>
      <c r="AB28" s="45">
        <f>$Y28*SUM(Fasering!$D$5:$D$6)</f>
        <v>0</v>
      </c>
      <c r="AC28" s="45">
        <f>$Y28*SUM(Fasering!$D$5:$D$7)</f>
        <v>0</v>
      </c>
      <c r="AD28" s="45">
        <f>$Y28*SUM(Fasering!$D$5:$D$8)</f>
        <v>0</v>
      </c>
      <c r="AE28" s="45">
        <f>$Y28*SUM(Fasering!$D$5:$D$9)</f>
        <v>0</v>
      </c>
      <c r="AF28" s="45">
        <f>$Y28*SUM(Fasering!$D$5:$D$10)</f>
        <v>0</v>
      </c>
      <c r="AG28" s="75">
        <f>$Y28*SUM(Fasering!$D$5:$D$11)</f>
        <v>0</v>
      </c>
      <c r="AH28" s="5">
        <f>($AK$3+(I28+R28)*12*7.57%)*SUM(Fasering!$D$5)</f>
        <v>0</v>
      </c>
      <c r="AI28" s="9">
        <f>($AK$3+(J28+S28)*12*7.57%)*SUM(Fasering!$D$5:$D$6)</f>
        <v>534.88769321641973</v>
      </c>
      <c r="AJ28" s="9">
        <f>($AK$3+(K28+T28)*12*7.57%)*SUM(Fasering!$D$5:$D$7)</f>
        <v>906.75160042541188</v>
      </c>
      <c r="AK28" s="9">
        <f>($AK$3+(L28+U28)*12*7.57%)*SUM(Fasering!$D$5:$D$8)</f>
        <v>1325.9859442863451</v>
      </c>
      <c r="AL28" s="9">
        <f>($AK$3+(M28+V28)*12*7.57%)*SUM(Fasering!$D$5:$D$9)</f>
        <v>1792.5907247992195</v>
      </c>
      <c r="AM28" s="9">
        <f>($AK$3+(N28+W28)*12*7.57%)*SUM(Fasering!$D$5:$D$10)</f>
        <v>2305.3573945937305</v>
      </c>
      <c r="AN28" s="86">
        <f>($AK$3+(O28+X28)*12*7.57%)*SUM(Fasering!$D$5:$D$11)</f>
        <v>2866.5965591045001</v>
      </c>
      <c r="AO28" s="5">
        <f>($AK$3+(I28+AA28)*12*7.57%)*SUM(Fasering!$D$5)</f>
        <v>0</v>
      </c>
      <c r="AP28" s="9">
        <f>($AK$3+(J28+AB28)*12*7.57%)*SUM(Fasering!$D$5:$D$6)</f>
        <v>534.88769321641973</v>
      </c>
      <c r="AQ28" s="9">
        <f>($AK$3+(K28+AC28)*12*7.57%)*SUM(Fasering!$D$5:$D$7)</f>
        <v>906.75160042541188</v>
      </c>
      <c r="AR28" s="9">
        <f>($AK$3+(L28+AD28)*12*7.57%)*SUM(Fasering!$D$5:$D$8)</f>
        <v>1325.9859442863451</v>
      </c>
      <c r="AS28" s="9">
        <f>($AK$3+(M28+AE28)*12*7.57%)*SUM(Fasering!$D$5:$D$9)</f>
        <v>1792.5907247992195</v>
      </c>
      <c r="AT28" s="9">
        <f>($AK$3+(N28+AF28)*12*7.57%)*SUM(Fasering!$D$5:$D$10)</f>
        <v>2305.3573945937305</v>
      </c>
      <c r="AU28" s="86">
        <f>($AK$3+(O28+AG28)*12*7.57%)*SUM(Fasering!$D$5:$D$11)</f>
        <v>2866.5965591045001</v>
      </c>
    </row>
    <row r="29" spans="1:47" x14ac:dyDescent="0.3">
      <c r="A29" s="32">
        <f t="shared" si="7"/>
        <v>19</v>
      </c>
      <c r="B29" s="129">
        <v>26807.15</v>
      </c>
      <c r="C29" s="130"/>
      <c r="D29" s="129">
        <f t="shared" si="0"/>
        <v>36079.743185000007</v>
      </c>
      <c r="E29" s="131">
        <f t="shared" si="1"/>
        <v>894.39347110429139</v>
      </c>
      <c r="F29" s="129">
        <f t="shared" si="2"/>
        <v>3006.6452654166669</v>
      </c>
      <c r="G29" s="131">
        <f t="shared" si="8"/>
        <v>74.53278925869094</v>
      </c>
      <c r="H29" s="63">
        <f>'L4'!$H$10</f>
        <v>1707.89</v>
      </c>
      <c r="I29" s="63">
        <f>GEW!$E$12+($F29-GEW!$E$12)*SUM(Fasering!$D$5)</f>
        <v>1821.9627753333334</v>
      </c>
      <c r="J29" s="63">
        <f>GEW!$E$12+($F29-GEW!$E$12)*SUM(Fasering!$D$5:$D$6)</f>
        <v>2128.2786544429205</v>
      </c>
      <c r="K29" s="63">
        <f>GEW!$E$12+($F29-GEW!$E$12)*SUM(Fasering!$D$5:$D$7)</f>
        <v>2304.0309953089222</v>
      </c>
      <c r="L29" s="63">
        <f>GEW!$E$12+($F29-GEW!$E$12)*SUM(Fasering!$D$5:$D$8)</f>
        <v>2479.783336174924</v>
      </c>
      <c r="M29" s="63">
        <f>GEW!$E$12+($F29-GEW!$E$12)*SUM(Fasering!$D$5:$D$9)</f>
        <v>2655.5356770409253</v>
      </c>
      <c r="N29" s="63">
        <f>GEW!$E$12+($F29-GEW!$E$12)*SUM(Fasering!$D$5:$D$10)</f>
        <v>2830.8929245506656</v>
      </c>
      <c r="O29" s="76">
        <f>GEW!$E$12+($F29-GEW!$E$12)*SUM(Fasering!$D$5:$D$11)</f>
        <v>3006.6452654166669</v>
      </c>
      <c r="P29" s="129">
        <f t="shared" si="3"/>
        <v>0</v>
      </c>
      <c r="Q29" s="131">
        <f t="shared" si="4"/>
        <v>0</v>
      </c>
      <c r="R29" s="45">
        <f>$P29*SUM(Fasering!$D$5)</f>
        <v>0</v>
      </c>
      <c r="S29" s="45">
        <f>$P29*SUM(Fasering!$D$5:$D$6)</f>
        <v>0</v>
      </c>
      <c r="T29" s="45">
        <f>$P29*SUM(Fasering!$D$5:$D$7)</f>
        <v>0</v>
      </c>
      <c r="U29" s="45">
        <f>$P29*SUM(Fasering!$D$5:$D$8)</f>
        <v>0</v>
      </c>
      <c r="V29" s="45">
        <f>$P29*SUM(Fasering!$D$5:$D$9)</f>
        <v>0</v>
      </c>
      <c r="W29" s="45">
        <f>$P29*SUM(Fasering!$D$5:$D$10)</f>
        <v>0</v>
      </c>
      <c r="X29" s="75">
        <f>$P29*SUM(Fasering!$D$5:$D$11)</f>
        <v>0</v>
      </c>
      <c r="Y29" s="129">
        <f t="shared" si="5"/>
        <v>0</v>
      </c>
      <c r="Z29" s="131">
        <f t="shared" si="6"/>
        <v>0</v>
      </c>
      <c r="AA29" s="74">
        <f>$Y29*SUM(Fasering!$D$5)</f>
        <v>0</v>
      </c>
      <c r="AB29" s="45">
        <f>$Y29*SUM(Fasering!$D$5:$D$6)</f>
        <v>0</v>
      </c>
      <c r="AC29" s="45">
        <f>$Y29*SUM(Fasering!$D$5:$D$7)</f>
        <v>0</v>
      </c>
      <c r="AD29" s="45">
        <f>$Y29*SUM(Fasering!$D$5:$D$8)</f>
        <v>0</v>
      </c>
      <c r="AE29" s="45">
        <f>$Y29*SUM(Fasering!$D$5:$D$9)</f>
        <v>0</v>
      </c>
      <c r="AF29" s="45">
        <f>$Y29*SUM(Fasering!$D$5:$D$10)</f>
        <v>0</v>
      </c>
      <c r="AG29" s="75">
        <f>$Y29*SUM(Fasering!$D$5:$D$11)</f>
        <v>0</v>
      </c>
      <c r="AH29" s="5">
        <f>($AK$3+(I29+R29)*12*7.57%)*SUM(Fasering!$D$5)</f>
        <v>0</v>
      </c>
      <c r="AI29" s="9">
        <f>($AK$3+(J29+S29)*12*7.57%)*SUM(Fasering!$D$5:$D$6)</f>
        <v>534.88769321641973</v>
      </c>
      <c r="AJ29" s="9">
        <f>($AK$3+(K29+T29)*12*7.57%)*SUM(Fasering!$D$5:$D$7)</f>
        <v>906.75160042541188</v>
      </c>
      <c r="AK29" s="9">
        <f>($AK$3+(L29+U29)*12*7.57%)*SUM(Fasering!$D$5:$D$8)</f>
        <v>1325.9859442863451</v>
      </c>
      <c r="AL29" s="9">
        <f>($AK$3+(M29+V29)*12*7.57%)*SUM(Fasering!$D$5:$D$9)</f>
        <v>1792.5907247992195</v>
      </c>
      <c r="AM29" s="9">
        <f>($AK$3+(N29+W29)*12*7.57%)*SUM(Fasering!$D$5:$D$10)</f>
        <v>2305.3573945937305</v>
      </c>
      <c r="AN29" s="86">
        <f>($AK$3+(O29+X29)*12*7.57%)*SUM(Fasering!$D$5:$D$11)</f>
        <v>2866.5965591045001</v>
      </c>
      <c r="AO29" s="5">
        <f>($AK$3+(I29+AA29)*12*7.57%)*SUM(Fasering!$D$5)</f>
        <v>0</v>
      </c>
      <c r="AP29" s="9">
        <f>($AK$3+(J29+AB29)*12*7.57%)*SUM(Fasering!$D$5:$D$6)</f>
        <v>534.88769321641973</v>
      </c>
      <c r="AQ29" s="9">
        <f>($AK$3+(K29+AC29)*12*7.57%)*SUM(Fasering!$D$5:$D$7)</f>
        <v>906.75160042541188</v>
      </c>
      <c r="AR29" s="9">
        <f>($AK$3+(L29+AD29)*12*7.57%)*SUM(Fasering!$D$5:$D$8)</f>
        <v>1325.9859442863451</v>
      </c>
      <c r="AS29" s="9">
        <f>($AK$3+(M29+AE29)*12*7.57%)*SUM(Fasering!$D$5:$D$9)</f>
        <v>1792.5907247992195</v>
      </c>
      <c r="AT29" s="9">
        <f>($AK$3+(N29+AF29)*12*7.57%)*SUM(Fasering!$D$5:$D$10)</f>
        <v>2305.3573945937305</v>
      </c>
      <c r="AU29" s="86">
        <f>($AK$3+(O29+AG29)*12*7.57%)*SUM(Fasering!$D$5:$D$11)</f>
        <v>2866.5965591045001</v>
      </c>
    </row>
    <row r="30" spans="1:47" x14ac:dyDescent="0.3">
      <c r="A30" s="32">
        <f t="shared" si="7"/>
        <v>20</v>
      </c>
      <c r="B30" s="129">
        <v>27803.37</v>
      </c>
      <c r="C30" s="130"/>
      <c r="D30" s="129">
        <f t="shared" si="0"/>
        <v>37420.555682999999</v>
      </c>
      <c r="E30" s="131">
        <f t="shared" si="1"/>
        <v>927.6313447232144</v>
      </c>
      <c r="F30" s="129">
        <f t="shared" si="2"/>
        <v>3118.3796402499997</v>
      </c>
      <c r="G30" s="131">
        <f t="shared" si="8"/>
        <v>77.302612060267862</v>
      </c>
      <c r="H30" s="63">
        <f>'L4'!$H$10</f>
        <v>1707.89</v>
      </c>
      <c r="I30" s="63">
        <f>GEW!$E$12+($F30-GEW!$E$12)*SUM(Fasering!$D$5)</f>
        <v>1821.9627753333334</v>
      </c>
      <c r="J30" s="63">
        <f>GEW!$E$12+($F30-GEW!$E$12)*SUM(Fasering!$D$5:$D$6)</f>
        <v>2157.16910698217</v>
      </c>
      <c r="K30" s="63">
        <f>GEW!$E$12+($F30-GEW!$E$12)*SUM(Fasering!$D$5:$D$7)</f>
        <v>2349.4976850227213</v>
      </c>
      <c r="L30" s="63">
        <f>GEW!$E$12+($F30-GEW!$E$12)*SUM(Fasering!$D$5:$D$8)</f>
        <v>2541.8262630632726</v>
      </c>
      <c r="M30" s="63">
        <f>GEW!$E$12+($F30-GEW!$E$12)*SUM(Fasering!$D$5:$D$9)</f>
        <v>2734.1548411038239</v>
      </c>
      <c r="N30" s="63">
        <f>GEW!$E$12+($F30-GEW!$E$12)*SUM(Fasering!$D$5:$D$10)</f>
        <v>2926.0510622094484</v>
      </c>
      <c r="O30" s="76">
        <f>GEW!$E$12+($F30-GEW!$E$12)*SUM(Fasering!$D$5:$D$11)</f>
        <v>3118.3796402499997</v>
      </c>
      <c r="P30" s="129">
        <f t="shared" si="3"/>
        <v>0</v>
      </c>
      <c r="Q30" s="131">
        <f t="shared" si="4"/>
        <v>0</v>
      </c>
      <c r="R30" s="45">
        <f>$P30*SUM(Fasering!$D$5)</f>
        <v>0</v>
      </c>
      <c r="S30" s="45">
        <f>$P30*SUM(Fasering!$D$5:$D$6)</f>
        <v>0</v>
      </c>
      <c r="T30" s="45">
        <f>$P30*SUM(Fasering!$D$5:$D$7)</f>
        <v>0</v>
      </c>
      <c r="U30" s="45">
        <f>$P30*SUM(Fasering!$D$5:$D$8)</f>
        <v>0</v>
      </c>
      <c r="V30" s="45">
        <f>$P30*SUM(Fasering!$D$5:$D$9)</f>
        <v>0</v>
      </c>
      <c r="W30" s="45">
        <f>$P30*SUM(Fasering!$D$5:$D$10)</f>
        <v>0</v>
      </c>
      <c r="X30" s="75">
        <f>$P30*SUM(Fasering!$D$5:$D$11)</f>
        <v>0</v>
      </c>
      <c r="Y30" s="129">
        <f t="shared" si="5"/>
        <v>0</v>
      </c>
      <c r="Z30" s="131">
        <f t="shared" si="6"/>
        <v>0</v>
      </c>
      <c r="AA30" s="74">
        <f>$Y30*SUM(Fasering!$D$5)</f>
        <v>0</v>
      </c>
      <c r="AB30" s="45">
        <f>$Y30*SUM(Fasering!$D$5:$D$6)</f>
        <v>0</v>
      </c>
      <c r="AC30" s="45">
        <f>$Y30*SUM(Fasering!$D$5:$D$7)</f>
        <v>0</v>
      </c>
      <c r="AD30" s="45">
        <f>$Y30*SUM(Fasering!$D$5:$D$8)</f>
        <v>0</v>
      </c>
      <c r="AE30" s="45">
        <f>$Y30*SUM(Fasering!$D$5:$D$9)</f>
        <v>0</v>
      </c>
      <c r="AF30" s="45">
        <f>$Y30*SUM(Fasering!$D$5:$D$10)</f>
        <v>0</v>
      </c>
      <c r="AG30" s="75">
        <f>$Y30*SUM(Fasering!$D$5:$D$11)</f>
        <v>0</v>
      </c>
      <c r="AH30" s="5">
        <f>($AK$3+(I30+R30)*12*7.57%)*SUM(Fasering!$D$5)</f>
        <v>0</v>
      </c>
      <c r="AI30" s="9">
        <f>($AK$3+(J30+S30)*12*7.57%)*SUM(Fasering!$D$5:$D$6)</f>
        <v>541.67346128057977</v>
      </c>
      <c r="AJ30" s="9">
        <f>($AK$3+(K30+T30)*12*7.57%)*SUM(Fasering!$D$5:$D$7)</f>
        <v>923.55808934985021</v>
      </c>
      <c r="AK30" s="9">
        <f>($AK$3+(L30+U30)*12*7.57%)*SUM(Fasering!$D$5:$D$8)</f>
        <v>1357.2809386202487</v>
      </c>
      <c r="AL30" s="9">
        <f>($AK$3+(M30+V30)*12*7.57%)*SUM(Fasering!$D$5:$D$9)</f>
        <v>1842.8420090917755</v>
      </c>
      <c r="AM30" s="9">
        <f>($AK$3+(N30+W30)*12*7.57%)*SUM(Fasering!$D$5:$D$10)</f>
        <v>2378.9750852682018</v>
      </c>
      <c r="AN30" s="86">
        <f>($AK$3+(O30+X30)*12*7.57%)*SUM(Fasering!$D$5:$D$11)</f>
        <v>2968.0960652031004</v>
      </c>
      <c r="AO30" s="5">
        <f>($AK$3+(I30+AA30)*12*7.57%)*SUM(Fasering!$D$5)</f>
        <v>0</v>
      </c>
      <c r="AP30" s="9">
        <f>($AK$3+(J30+AB30)*12*7.57%)*SUM(Fasering!$D$5:$D$6)</f>
        <v>541.67346128057977</v>
      </c>
      <c r="AQ30" s="9">
        <f>($AK$3+(K30+AC30)*12*7.57%)*SUM(Fasering!$D$5:$D$7)</f>
        <v>923.55808934985021</v>
      </c>
      <c r="AR30" s="9">
        <f>($AK$3+(L30+AD30)*12*7.57%)*SUM(Fasering!$D$5:$D$8)</f>
        <v>1357.2809386202487</v>
      </c>
      <c r="AS30" s="9">
        <f>($AK$3+(M30+AE30)*12*7.57%)*SUM(Fasering!$D$5:$D$9)</f>
        <v>1842.8420090917755</v>
      </c>
      <c r="AT30" s="9">
        <f>($AK$3+(N30+AF30)*12*7.57%)*SUM(Fasering!$D$5:$D$10)</f>
        <v>2378.9750852682018</v>
      </c>
      <c r="AU30" s="86">
        <f>($AK$3+(O30+AG30)*12*7.57%)*SUM(Fasering!$D$5:$D$11)</f>
        <v>2968.0960652031004</v>
      </c>
    </row>
    <row r="31" spans="1:47" x14ac:dyDescent="0.3">
      <c r="A31" s="32">
        <f t="shared" si="7"/>
        <v>21</v>
      </c>
      <c r="B31" s="129">
        <v>27803.37</v>
      </c>
      <c r="C31" s="130"/>
      <c r="D31" s="129">
        <f t="shared" si="0"/>
        <v>37420.555682999999</v>
      </c>
      <c r="E31" s="131">
        <f t="shared" si="1"/>
        <v>927.6313447232144</v>
      </c>
      <c r="F31" s="129">
        <f t="shared" si="2"/>
        <v>3118.3796402499997</v>
      </c>
      <c r="G31" s="131">
        <f t="shared" si="8"/>
        <v>77.302612060267862</v>
      </c>
      <c r="H31" s="63">
        <f>'L4'!$H$10</f>
        <v>1707.89</v>
      </c>
      <c r="I31" s="63">
        <f>GEW!$E$12+($F31-GEW!$E$12)*SUM(Fasering!$D$5)</f>
        <v>1821.9627753333334</v>
      </c>
      <c r="J31" s="63">
        <f>GEW!$E$12+($F31-GEW!$E$12)*SUM(Fasering!$D$5:$D$6)</f>
        <v>2157.16910698217</v>
      </c>
      <c r="K31" s="63">
        <f>GEW!$E$12+($F31-GEW!$E$12)*SUM(Fasering!$D$5:$D$7)</f>
        <v>2349.4976850227213</v>
      </c>
      <c r="L31" s="63">
        <f>GEW!$E$12+($F31-GEW!$E$12)*SUM(Fasering!$D$5:$D$8)</f>
        <v>2541.8262630632726</v>
      </c>
      <c r="M31" s="63">
        <f>GEW!$E$12+($F31-GEW!$E$12)*SUM(Fasering!$D$5:$D$9)</f>
        <v>2734.1548411038239</v>
      </c>
      <c r="N31" s="63">
        <f>GEW!$E$12+($F31-GEW!$E$12)*SUM(Fasering!$D$5:$D$10)</f>
        <v>2926.0510622094484</v>
      </c>
      <c r="O31" s="76">
        <f>GEW!$E$12+($F31-GEW!$E$12)*SUM(Fasering!$D$5:$D$11)</f>
        <v>3118.3796402499997</v>
      </c>
      <c r="P31" s="129">
        <f t="shared" si="3"/>
        <v>0</v>
      </c>
      <c r="Q31" s="131">
        <f t="shared" si="4"/>
        <v>0</v>
      </c>
      <c r="R31" s="45">
        <f>$P31*SUM(Fasering!$D$5)</f>
        <v>0</v>
      </c>
      <c r="S31" s="45">
        <f>$P31*SUM(Fasering!$D$5:$D$6)</f>
        <v>0</v>
      </c>
      <c r="T31" s="45">
        <f>$P31*SUM(Fasering!$D$5:$D$7)</f>
        <v>0</v>
      </c>
      <c r="U31" s="45">
        <f>$P31*SUM(Fasering!$D$5:$D$8)</f>
        <v>0</v>
      </c>
      <c r="V31" s="45">
        <f>$P31*SUM(Fasering!$D$5:$D$9)</f>
        <v>0</v>
      </c>
      <c r="W31" s="45">
        <f>$P31*SUM(Fasering!$D$5:$D$10)</f>
        <v>0</v>
      </c>
      <c r="X31" s="75">
        <f>$P31*SUM(Fasering!$D$5:$D$11)</f>
        <v>0</v>
      </c>
      <c r="Y31" s="129">
        <f t="shared" si="5"/>
        <v>0</v>
      </c>
      <c r="Z31" s="131">
        <f t="shared" si="6"/>
        <v>0</v>
      </c>
      <c r="AA31" s="74">
        <f>$Y31*SUM(Fasering!$D$5)</f>
        <v>0</v>
      </c>
      <c r="AB31" s="45">
        <f>$Y31*SUM(Fasering!$D$5:$D$6)</f>
        <v>0</v>
      </c>
      <c r="AC31" s="45">
        <f>$Y31*SUM(Fasering!$D$5:$D$7)</f>
        <v>0</v>
      </c>
      <c r="AD31" s="45">
        <f>$Y31*SUM(Fasering!$D$5:$D$8)</f>
        <v>0</v>
      </c>
      <c r="AE31" s="45">
        <f>$Y31*SUM(Fasering!$D$5:$D$9)</f>
        <v>0</v>
      </c>
      <c r="AF31" s="45">
        <f>$Y31*SUM(Fasering!$D$5:$D$10)</f>
        <v>0</v>
      </c>
      <c r="AG31" s="75">
        <f>$Y31*SUM(Fasering!$D$5:$D$11)</f>
        <v>0</v>
      </c>
      <c r="AH31" s="5">
        <f>($AK$3+(I31+R31)*12*7.57%)*SUM(Fasering!$D$5)</f>
        <v>0</v>
      </c>
      <c r="AI31" s="9">
        <f>($AK$3+(J31+S31)*12*7.57%)*SUM(Fasering!$D$5:$D$6)</f>
        <v>541.67346128057977</v>
      </c>
      <c r="AJ31" s="9">
        <f>($AK$3+(K31+T31)*12*7.57%)*SUM(Fasering!$D$5:$D$7)</f>
        <v>923.55808934985021</v>
      </c>
      <c r="AK31" s="9">
        <f>($AK$3+(L31+U31)*12*7.57%)*SUM(Fasering!$D$5:$D$8)</f>
        <v>1357.2809386202487</v>
      </c>
      <c r="AL31" s="9">
        <f>($AK$3+(M31+V31)*12*7.57%)*SUM(Fasering!$D$5:$D$9)</f>
        <v>1842.8420090917755</v>
      </c>
      <c r="AM31" s="9">
        <f>($AK$3+(N31+W31)*12*7.57%)*SUM(Fasering!$D$5:$D$10)</f>
        <v>2378.9750852682018</v>
      </c>
      <c r="AN31" s="86">
        <f>($AK$3+(O31+X31)*12*7.57%)*SUM(Fasering!$D$5:$D$11)</f>
        <v>2968.0960652031004</v>
      </c>
      <c r="AO31" s="5">
        <f>($AK$3+(I31+AA31)*12*7.57%)*SUM(Fasering!$D$5)</f>
        <v>0</v>
      </c>
      <c r="AP31" s="9">
        <f>($AK$3+(J31+AB31)*12*7.57%)*SUM(Fasering!$D$5:$D$6)</f>
        <v>541.67346128057977</v>
      </c>
      <c r="AQ31" s="9">
        <f>($AK$3+(K31+AC31)*12*7.57%)*SUM(Fasering!$D$5:$D$7)</f>
        <v>923.55808934985021</v>
      </c>
      <c r="AR31" s="9">
        <f>($AK$3+(L31+AD31)*12*7.57%)*SUM(Fasering!$D$5:$D$8)</f>
        <v>1357.2809386202487</v>
      </c>
      <c r="AS31" s="9">
        <f>($AK$3+(M31+AE31)*12*7.57%)*SUM(Fasering!$D$5:$D$9)</f>
        <v>1842.8420090917755</v>
      </c>
      <c r="AT31" s="9">
        <f>($AK$3+(N31+AF31)*12*7.57%)*SUM(Fasering!$D$5:$D$10)</f>
        <v>2378.9750852682018</v>
      </c>
      <c r="AU31" s="86">
        <f>($AK$3+(O31+AG31)*12*7.57%)*SUM(Fasering!$D$5:$D$11)</f>
        <v>2968.0960652031004</v>
      </c>
    </row>
    <row r="32" spans="1:47" x14ac:dyDescent="0.3">
      <c r="A32" s="32">
        <f t="shared" si="7"/>
        <v>22</v>
      </c>
      <c r="B32" s="129">
        <v>28799.59</v>
      </c>
      <c r="C32" s="130"/>
      <c r="D32" s="129">
        <f t="shared" si="0"/>
        <v>38761.368181000005</v>
      </c>
      <c r="E32" s="131">
        <f t="shared" si="1"/>
        <v>960.86921834213786</v>
      </c>
      <c r="F32" s="129">
        <f t="shared" si="2"/>
        <v>3230.1140150833335</v>
      </c>
      <c r="G32" s="131">
        <f t="shared" si="8"/>
        <v>80.072434861844812</v>
      </c>
      <c r="H32" s="63">
        <f>'L4'!$H$10</f>
        <v>1707.89</v>
      </c>
      <c r="I32" s="63">
        <f>GEW!$E$12+($F32-GEW!$E$12)*SUM(Fasering!$D$5)</f>
        <v>1821.9627753333334</v>
      </c>
      <c r="J32" s="63">
        <f>GEW!$E$12+($F32-GEW!$E$12)*SUM(Fasering!$D$5:$D$6)</f>
        <v>2186.0595595214199</v>
      </c>
      <c r="K32" s="63">
        <f>GEW!$E$12+($F32-GEW!$E$12)*SUM(Fasering!$D$5:$D$7)</f>
        <v>2394.9643747365212</v>
      </c>
      <c r="L32" s="63">
        <f>GEW!$E$12+($F32-GEW!$E$12)*SUM(Fasering!$D$5:$D$8)</f>
        <v>2603.8691899516225</v>
      </c>
      <c r="M32" s="63">
        <f>GEW!$E$12+($F32-GEW!$E$12)*SUM(Fasering!$D$5:$D$9)</f>
        <v>2812.7740051667233</v>
      </c>
      <c r="N32" s="63">
        <f>GEW!$E$12+($F32-GEW!$E$12)*SUM(Fasering!$D$5:$D$10)</f>
        <v>3021.2091998682326</v>
      </c>
      <c r="O32" s="76">
        <f>GEW!$E$12+($F32-GEW!$E$12)*SUM(Fasering!$D$5:$D$11)</f>
        <v>3230.1140150833335</v>
      </c>
      <c r="P32" s="129">
        <f t="shared" si="3"/>
        <v>0</v>
      </c>
      <c r="Q32" s="131">
        <f t="shared" si="4"/>
        <v>0</v>
      </c>
      <c r="R32" s="45">
        <f>$P32*SUM(Fasering!$D$5)</f>
        <v>0</v>
      </c>
      <c r="S32" s="45">
        <f>$P32*SUM(Fasering!$D$5:$D$6)</f>
        <v>0</v>
      </c>
      <c r="T32" s="45">
        <f>$P32*SUM(Fasering!$D$5:$D$7)</f>
        <v>0</v>
      </c>
      <c r="U32" s="45">
        <f>$P32*SUM(Fasering!$D$5:$D$8)</f>
        <v>0</v>
      </c>
      <c r="V32" s="45">
        <f>$P32*SUM(Fasering!$D$5:$D$9)</f>
        <v>0</v>
      </c>
      <c r="W32" s="45">
        <f>$P32*SUM(Fasering!$D$5:$D$10)</f>
        <v>0</v>
      </c>
      <c r="X32" s="75">
        <f>$P32*SUM(Fasering!$D$5:$D$11)</f>
        <v>0</v>
      </c>
      <c r="Y32" s="129">
        <f t="shared" si="5"/>
        <v>0</v>
      </c>
      <c r="Z32" s="131">
        <f t="shared" si="6"/>
        <v>0</v>
      </c>
      <c r="AA32" s="74">
        <f>$Y32*SUM(Fasering!$D$5)</f>
        <v>0</v>
      </c>
      <c r="AB32" s="45">
        <f>$Y32*SUM(Fasering!$D$5:$D$6)</f>
        <v>0</v>
      </c>
      <c r="AC32" s="45">
        <f>$Y32*SUM(Fasering!$D$5:$D$7)</f>
        <v>0</v>
      </c>
      <c r="AD32" s="45">
        <f>$Y32*SUM(Fasering!$D$5:$D$8)</f>
        <v>0</v>
      </c>
      <c r="AE32" s="45">
        <f>$Y32*SUM(Fasering!$D$5:$D$9)</f>
        <v>0</v>
      </c>
      <c r="AF32" s="45">
        <f>$Y32*SUM(Fasering!$D$5:$D$10)</f>
        <v>0</v>
      </c>
      <c r="AG32" s="75">
        <f>$Y32*SUM(Fasering!$D$5:$D$11)</f>
        <v>0</v>
      </c>
      <c r="AH32" s="5">
        <f>($AK$3+(I32+R32)*12*7.57%)*SUM(Fasering!$D$5)</f>
        <v>0</v>
      </c>
      <c r="AI32" s="9">
        <f>($AK$3+(J32+S32)*12*7.57%)*SUM(Fasering!$D$5:$D$6)</f>
        <v>548.45922934473981</v>
      </c>
      <c r="AJ32" s="9">
        <f>($AK$3+(K32+T32)*12*7.57%)*SUM(Fasering!$D$5:$D$7)</f>
        <v>940.36457827428899</v>
      </c>
      <c r="AK32" s="9">
        <f>($AK$3+(L32+U32)*12*7.57%)*SUM(Fasering!$D$5:$D$8)</f>
        <v>1388.5759329541534</v>
      </c>
      <c r="AL32" s="9">
        <f>($AK$3+(M32+V32)*12*7.57%)*SUM(Fasering!$D$5:$D$9)</f>
        <v>1893.0932933843324</v>
      </c>
      <c r="AM32" s="9">
        <f>($AK$3+(N32+W32)*12*7.57%)*SUM(Fasering!$D$5:$D$10)</f>
        <v>2452.5927759426736</v>
      </c>
      <c r="AN32" s="86">
        <f>($AK$3+(O32+X32)*12*7.57%)*SUM(Fasering!$D$5:$D$11)</f>
        <v>3069.5955713017001</v>
      </c>
      <c r="AO32" s="5">
        <f>($AK$3+(I32+AA32)*12*7.57%)*SUM(Fasering!$D$5)</f>
        <v>0</v>
      </c>
      <c r="AP32" s="9">
        <f>($AK$3+(J32+AB32)*12*7.57%)*SUM(Fasering!$D$5:$D$6)</f>
        <v>548.45922934473981</v>
      </c>
      <c r="AQ32" s="9">
        <f>($AK$3+(K32+AC32)*12*7.57%)*SUM(Fasering!$D$5:$D$7)</f>
        <v>940.36457827428899</v>
      </c>
      <c r="AR32" s="9">
        <f>($AK$3+(L32+AD32)*12*7.57%)*SUM(Fasering!$D$5:$D$8)</f>
        <v>1388.5759329541534</v>
      </c>
      <c r="AS32" s="9">
        <f>($AK$3+(M32+AE32)*12*7.57%)*SUM(Fasering!$D$5:$D$9)</f>
        <v>1893.0932933843324</v>
      </c>
      <c r="AT32" s="9">
        <f>($AK$3+(N32+AF32)*12*7.57%)*SUM(Fasering!$D$5:$D$10)</f>
        <v>2452.5927759426736</v>
      </c>
      <c r="AU32" s="86">
        <f>($AK$3+(O32+AG32)*12*7.57%)*SUM(Fasering!$D$5:$D$11)</f>
        <v>3069.5955713017001</v>
      </c>
    </row>
    <row r="33" spans="1:47" x14ac:dyDescent="0.3">
      <c r="A33" s="32">
        <f t="shared" si="7"/>
        <v>23</v>
      </c>
      <c r="B33" s="129">
        <v>29795.82</v>
      </c>
      <c r="C33" s="130"/>
      <c r="D33" s="129">
        <f t="shared" si="0"/>
        <v>40102.194137999999</v>
      </c>
      <c r="E33" s="131">
        <f t="shared" si="1"/>
        <v>994.10742560095582</v>
      </c>
      <c r="F33" s="129">
        <f t="shared" si="2"/>
        <v>3341.8495115000005</v>
      </c>
      <c r="G33" s="131">
        <f t="shared" si="8"/>
        <v>82.842285466746333</v>
      </c>
      <c r="H33" s="63">
        <f>'L4'!$H$10</f>
        <v>1707.89</v>
      </c>
      <c r="I33" s="63">
        <f>GEW!$E$12+($F33-GEW!$E$12)*SUM(Fasering!$D$5)</f>
        <v>1821.9627753333334</v>
      </c>
      <c r="J33" s="63">
        <f>GEW!$E$12+($F33-GEW!$E$12)*SUM(Fasering!$D$5:$D$6)</f>
        <v>2214.9503020613979</v>
      </c>
      <c r="K33" s="63">
        <f>GEW!$E$12+($F33-GEW!$E$12)*SUM(Fasering!$D$5:$D$7)</f>
        <v>2440.43152084238</v>
      </c>
      <c r="L33" s="63">
        <f>GEW!$E$12+($F33-GEW!$E$12)*SUM(Fasering!$D$5:$D$8)</f>
        <v>2665.9127396233616</v>
      </c>
      <c r="M33" s="63">
        <f>GEW!$E$12+($F33-GEW!$E$12)*SUM(Fasering!$D$5:$D$9)</f>
        <v>2891.3939584043437</v>
      </c>
      <c r="N33" s="63">
        <f>GEW!$E$12+($F33-GEW!$E$12)*SUM(Fasering!$D$5:$D$10)</f>
        <v>3116.3682927190184</v>
      </c>
      <c r="O33" s="76">
        <f>GEW!$E$12+($F33-GEW!$E$12)*SUM(Fasering!$D$5:$D$11)</f>
        <v>3341.8495115000005</v>
      </c>
      <c r="P33" s="129">
        <f t="shared" si="3"/>
        <v>0</v>
      </c>
      <c r="Q33" s="131">
        <f t="shared" si="4"/>
        <v>0</v>
      </c>
      <c r="R33" s="45">
        <f>$P33*SUM(Fasering!$D$5)</f>
        <v>0</v>
      </c>
      <c r="S33" s="45">
        <f>$P33*SUM(Fasering!$D$5:$D$6)</f>
        <v>0</v>
      </c>
      <c r="T33" s="45">
        <f>$P33*SUM(Fasering!$D$5:$D$7)</f>
        <v>0</v>
      </c>
      <c r="U33" s="45">
        <f>$P33*SUM(Fasering!$D$5:$D$8)</f>
        <v>0</v>
      </c>
      <c r="V33" s="45">
        <f>$P33*SUM(Fasering!$D$5:$D$9)</f>
        <v>0</v>
      </c>
      <c r="W33" s="45">
        <f>$P33*SUM(Fasering!$D$5:$D$10)</f>
        <v>0</v>
      </c>
      <c r="X33" s="75">
        <f>$P33*SUM(Fasering!$D$5:$D$11)</f>
        <v>0</v>
      </c>
      <c r="Y33" s="129">
        <f t="shared" si="5"/>
        <v>0</v>
      </c>
      <c r="Z33" s="131">
        <f t="shared" si="6"/>
        <v>0</v>
      </c>
      <c r="AA33" s="74">
        <f>$Y33*SUM(Fasering!$D$5)</f>
        <v>0</v>
      </c>
      <c r="AB33" s="45">
        <f>$Y33*SUM(Fasering!$D$5:$D$6)</f>
        <v>0</v>
      </c>
      <c r="AC33" s="45">
        <f>$Y33*SUM(Fasering!$D$5:$D$7)</f>
        <v>0</v>
      </c>
      <c r="AD33" s="45">
        <f>$Y33*SUM(Fasering!$D$5:$D$8)</f>
        <v>0</v>
      </c>
      <c r="AE33" s="45">
        <f>$Y33*SUM(Fasering!$D$5:$D$9)</f>
        <v>0</v>
      </c>
      <c r="AF33" s="45">
        <f>$Y33*SUM(Fasering!$D$5:$D$10)</f>
        <v>0</v>
      </c>
      <c r="AG33" s="75">
        <f>$Y33*SUM(Fasering!$D$5:$D$11)</f>
        <v>0</v>
      </c>
      <c r="AH33" s="5">
        <f>($AK$3+(I33+R33)*12*7.57%)*SUM(Fasering!$D$5)</f>
        <v>0</v>
      </c>
      <c r="AI33" s="9">
        <f>($AK$3+(J33+S33)*12*7.57%)*SUM(Fasering!$D$5:$D$6)</f>
        <v>555.24506552405592</v>
      </c>
      <c r="AJ33" s="9">
        <f>($AK$3+(K33+T33)*12*7.57%)*SUM(Fasering!$D$5:$D$7)</f>
        <v>957.17123590131268</v>
      </c>
      <c r="AK33" s="9">
        <f>($AK$3+(L33+U33)*12*7.57%)*SUM(Fasering!$D$5:$D$8)</f>
        <v>1419.8712414254398</v>
      </c>
      <c r="AL33" s="9">
        <f>($AK$3+(M33+V33)*12*7.57%)*SUM(Fasering!$D$5:$D$9)</f>
        <v>1943.3450820964381</v>
      </c>
      <c r="AM33" s="9">
        <f>($AK$3+(N33+W33)*12*7.57%)*SUM(Fasering!$D$5:$D$10)</f>
        <v>2526.2112055873595</v>
      </c>
      <c r="AN33" s="86">
        <f>($AK$3+(O33+X33)*12*7.57%)*SUM(Fasering!$D$5:$D$11)</f>
        <v>3171.0960962466006</v>
      </c>
      <c r="AO33" s="5">
        <f>($AK$3+(I33+AA33)*12*7.57%)*SUM(Fasering!$D$5)</f>
        <v>0</v>
      </c>
      <c r="AP33" s="9">
        <f>($AK$3+(J33+AB33)*12*7.57%)*SUM(Fasering!$D$5:$D$6)</f>
        <v>555.24506552405592</v>
      </c>
      <c r="AQ33" s="9">
        <f>($AK$3+(K33+AC33)*12*7.57%)*SUM(Fasering!$D$5:$D$7)</f>
        <v>957.17123590131268</v>
      </c>
      <c r="AR33" s="9">
        <f>($AK$3+(L33+AD33)*12*7.57%)*SUM(Fasering!$D$5:$D$8)</f>
        <v>1419.8712414254398</v>
      </c>
      <c r="AS33" s="9">
        <f>($AK$3+(M33+AE33)*12*7.57%)*SUM(Fasering!$D$5:$D$9)</f>
        <v>1943.3450820964381</v>
      </c>
      <c r="AT33" s="9">
        <f>($AK$3+(N33+AF33)*12*7.57%)*SUM(Fasering!$D$5:$D$10)</f>
        <v>2526.2112055873595</v>
      </c>
      <c r="AU33" s="86">
        <f>($AK$3+(O33+AG33)*12*7.57%)*SUM(Fasering!$D$5:$D$11)</f>
        <v>3171.0960962466006</v>
      </c>
    </row>
    <row r="34" spans="1:47" x14ac:dyDescent="0.3">
      <c r="A34" s="32">
        <f t="shared" si="7"/>
        <v>24</v>
      </c>
      <c r="B34" s="129">
        <v>30792.04</v>
      </c>
      <c r="C34" s="130"/>
      <c r="D34" s="129">
        <f t="shared" si="0"/>
        <v>41443.006636000006</v>
      </c>
      <c r="E34" s="131">
        <f t="shared" si="1"/>
        <v>1027.3452992198793</v>
      </c>
      <c r="F34" s="129">
        <f t="shared" si="2"/>
        <v>3453.5838863333338</v>
      </c>
      <c r="G34" s="131">
        <f t="shared" si="8"/>
        <v>85.612108268323269</v>
      </c>
      <c r="H34" s="63">
        <f>'L4'!$H$10</f>
        <v>1707.89</v>
      </c>
      <c r="I34" s="63">
        <f>GEW!$E$12+($F34-GEW!$E$12)*SUM(Fasering!$D$5)</f>
        <v>1821.9627753333334</v>
      </c>
      <c r="J34" s="63">
        <f>GEW!$E$12+($F34-GEW!$E$12)*SUM(Fasering!$D$5:$D$6)</f>
        <v>2243.8407546006474</v>
      </c>
      <c r="K34" s="63">
        <f>GEW!$E$12+($F34-GEW!$E$12)*SUM(Fasering!$D$5:$D$7)</f>
        <v>2485.898210556179</v>
      </c>
      <c r="L34" s="63">
        <f>GEW!$E$12+($F34-GEW!$E$12)*SUM(Fasering!$D$5:$D$8)</f>
        <v>2727.9556665117111</v>
      </c>
      <c r="M34" s="63">
        <f>GEW!$E$12+($F34-GEW!$E$12)*SUM(Fasering!$D$5:$D$9)</f>
        <v>2970.0131224672432</v>
      </c>
      <c r="N34" s="63">
        <f>GEW!$E$12+($F34-GEW!$E$12)*SUM(Fasering!$D$5:$D$10)</f>
        <v>3211.5264303778022</v>
      </c>
      <c r="O34" s="76">
        <f>GEW!$E$12+($F34-GEW!$E$12)*SUM(Fasering!$D$5:$D$11)</f>
        <v>3453.5838863333338</v>
      </c>
      <c r="P34" s="129">
        <f t="shared" si="3"/>
        <v>0</v>
      </c>
      <c r="Q34" s="131">
        <f t="shared" si="4"/>
        <v>0</v>
      </c>
      <c r="R34" s="45">
        <f>$P34*SUM(Fasering!$D$5)</f>
        <v>0</v>
      </c>
      <c r="S34" s="45">
        <f>$P34*SUM(Fasering!$D$5:$D$6)</f>
        <v>0</v>
      </c>
      <c r="T34" s="45">
        <f>$P34*SUM(Fasering!$D$5:$D$7)</f>
        <v>0</v>
      </c>
      <c r="U34" s="45">
        <f>$P34*SUM(Fasering!$D$5:$D$8)</f>
        <v>0</v>
      </c>
      <c r="V34" s="45">
        <f>$P34*SUM(Fasering!$D$5:$D$9)</f>
        <v>0</v>
      </c>
      <c r="W34" s="45">
        <f>$P34*SUM(Fasering!$D$5:$D$10)</f>
        <v>0</v>
      </c>
      <c r="X34" s="75">
        <f>$P34*SUM(Fasering!$D$5:$D$11)</f>
        <v>0</v>
      </c>
      <c r="Y34" s="129">
        <f t="shared" si="5"/>
        <v>0</v>
      </c>
      <c r="Z34" s="131">
        <f t="shared" si="6"/>
        <v>0</v>
      </c>
      <c r="AA34" s="74">
        <f>$Y34*SUM(Fasering!$D$5)</f>
        <v>0</v>
      </c>
      <c r="AB34" s="45">
        <f>$Y34*SUM(Fasering!$D$5:$D$6)</f>
        <v>0</v>
      </c>
      <c r="AC34" s="45">
        <f>$Y34*SUM(Fasering!$D$5:$D$7)</f>
        <v>0</v>
      </c>
      <c r="AD34" s="45">
        <f>$Y34*SUM(Fasering!$D$5:$D$8)</f>
        <v>0</v>
      </c>
      <c r="AE34" s="45">
        <f>$Y34*SUM(Fasering!$D$5:$D$9)</f>
        <v>0</v>
      </c>
      <c r="AF34" s="45">
        <f>$Y34*SUM(Fasering!$D$5:$D$10)</f>
        <v>0</v>
      </c>
      <c r="AG34" s="75">
        <f>$Y34*SUM(Fasering!$D$5:$D$11)</f>
        <v>0</v>
      </c>
      <c r="AH34" s="5">
        <f>($AK$3+(I34+R34)*12*7.57%)*SUM(Fasering!$D$5)</f>
        <v>0</v>
      </c>
      <c r="AI34" s="9">
        <f>($AK$3+(J34+S34)*12*7.57%)*SUM(Fasering!$D$5:$D$6)</f>
        <v>562.03083358821596</v>
      </c>
      <c r="AJ34" s="9">
        <f>($AK$3+(K34+T34)*12*7.57%)*SUM(Fasering!$D$5:$D$7)</f>
        <v>973.97772482575112</v>
      </c>
      <c r="AK34" s="9">
        <f>($AK$3+(L34+U34)*12*7.57%)*SUM(Fasering!$D$5:$D$8)</f>
        <v>1451.1662357593441</v>
      </c>
      <c r="AL34" s="9">
        <f>($AK$3+(M34+V34)*12*7.57%)*SUM(Fasering!$D$5:$D$9)</f>
        <v>1993.5963663889947</v>
      </c>
      <c r="AM34" s="9">
        <f>($AK$3+(N34+W34)*12*7.57%)*SUM(Fasering!$D$5:$D$10)</f>
        <v>2599.8288962618308</v>
      </c>
      <c r="AN34" s="86">
        <f>($AK$3+(O34+X34)*12*7.57%)*SUM(Fasering!$D$5:$D$11)</f>
        <v>3272.5956023452009</v>
      </c>
      <c r="AO34" s="5">
        <f>($AK$3+(I34+AA34)*12*7.57%)*SUM(Fasering!$D$5)</f>
        <v>0</v>
      </c>
      <c r="AP34" s="9">
        <f>($AK$3+(J34+AB34)*12*7.57%)*SUM(Fasering!$D$5:$D$6)</f>
        <v>562.03083358821596</v>
      </c>
      <c r="AQ34" s="9">
        <f>($AK$3+(K34+AC34)*12*7.57%)*SUM(Fasering!$D$5:$D$7)</f>
        <v>973.97772482575112</v>
      </c>
      <c r="AR34" s="9">
        <f>($AK$3+(L34+AD34)*12*7.57%)*SUM(Fasering!$D$5:$D$8)</f>
        <v>1451.1662357593441</v>
      </c>
      <c r="AS34" s="9">
        <f>($AK$3+(M34+AE34)*12*7.57%)*SUM(Fasering!$D$5:$D$9)</f>
        <v>1993.5963663889947</v>
      </c>
      <c r="AT34" s="9">
        <f>($AK$3+(N34+AF34)*12*7.57%)*SUM(Fasering!$D$5:$D$10)</f>
        <v>2599.8288962618308</v>
      </c>
      <c r="AU34" s="86">
        <f>($AK$3+(O34+AG34)*12*7.57%)*SUM(Fasering!$D$5:$D$11)</f>
        <v>3272.5956023452009</v>
      </c>
    </row>
    <row r="35" spans="1:47" x14ac:dyDescent="0.3">
      <c r="A35" s="32">
        <f t="shared" si="7"/>
        <v>25</v>
      </c>
      <c r="B35" s="129">
        <v>30792.04</v>
      </c>
      <c r="C35" s="130"/>
      <c r="D35" s="129">
        <f t="shared" si="0"/>
        <v>41443.006636000006</v>
      </c>
      <c r="E35" s="131">
        <f t="shared" si="1"/>
        <v>1027.3452992198793</v>
      </c>
      <c r="F35" s="129">
        <f t="shared" si="2"/>
        <v>3453.5838863333338</v>
      </c>
      <c r="G35" s="131">
        <f t="shared" si="8"/>
        <v>85.612108268323269</v>
      </c>
      <c r="H35" s="63">
        <f>'L4'!$H$10</f>
        <v>1707.89</v>
      </c>
      <c r="I35" s="63">
        <f>GEW!$E$12+($F35-GEW!$E$12)*SUM(Fasering!$D$5)</f>
        <v>1821.9627753333334</v>
      </c>
      <c r="J35" s="63">
        <f>GEW!$E$12+($F35-GEW!$E$12)*SUM(Fasering!$D$5:$D$6)</f>
        <v>2243.8407546006474</v>
      </c>
      <c r="K35" s="63">
        <f>GEW!$E$12+($F35-GEW!$E$12)*SUM(Fasering!$D$5:$D$7)</f>
        <v>2485.898210556179</v>
      </c>
      <c r="L35" s="63">
        <f>GEW!$E$12+($F35-GEW!$E$12)*SUM(Fasering!$D$5:$D$8)</f>
        <v>2727.9556665117111</v>
      </c>
      <c r="M35" s="63">
        <f>GEW!$E$12+($F35-GEW!$E$12)*SUM(Fasering!$D$5:$D$9)</f>
        <v>2970.0131224672432</v>
      </c>
      <c r="N35" s="63">
        <f>GEW!$E$12+($F35-GEW!$E$12)*SUM(Fasering!$D$5:$D$10)</f>
        <v>3211.5264303778022</v>
      </c>
      <c r="O35" s="76">
        <f>GEW!$E$12+($F35-GEW!$E$12)*SUM(Fasering!$D$5:$D$11)</f>
        <v>3453.5838863333338</v>
      </c>
      <c r="P35" s="129">
        <f t="shared" si="3"/>
        <v>0</v>
      </c>
      <c r="Q35" s="131">
        <f t="shared" si="4"/>
        <v>0</v>
      </c>
      <c r="R35" s="45">
        <f>$P35*SUM(Fasering!$D$5)</f>
        <v>0</v>
      </c>
      <c r="S35" s="45">
        <f>$P35*SUM(Fasering!$D$5:$D$6)</f>
        <v>0</v>
      </c>
      <c r="T35" s="45">
        <f>$P35*SUM(Fasering!$D$5:$D$7)</f>
        <v>0</v>
      </c>
      <c r="U35" s="45">
        <f>$P35*SUM(Fasering!$D$5:$D$8)</f>
        <v>0</v>
      </c>
      <c r="V35" s="45">
        <f>$P35*SUM(Fasering!$D$5:$D$9)</f>
        <v>0</v>
      </c>
      <c r="W35" s="45">
        <f>$P35*SUM(Fasering!$D$5:$D$10)</f>
        <v>0</v>
      </c>
      <c r="X35" s="75">
        <f>$P35*SUM(Fasering!$D$5:$D$11)</f>
        <v>0</v>
      </c>
      <c r="Y35" s="129">
        <f t="shared" si="5"/>
        <v>0</v>
      </c>
      <c r="Z35" s="131">
        <f t="shared" si="6"/>
        <v>0</v>
      </c>
      <c r="AA35" s="74">
        <f>$Y35*SUM(Fasering!$D$5)</f>
        <v>0</v>
      </c>
      <c r="AB35" s="45">
        <f>$Y35*SUM(Fasering!$D$5:$D$6)</f>
        <v>0</v>
      </c>
      <c r="AC35" s="45">
        <f>$Y35*SUM(Fasering!$D$5:$D$7)</f>
        <v>0</v>
      </c>
      <c r="AD35" s="45">
        <f>$Y35*SUM(Fasering!$D$5:$D$8)</f>
        <v>0</v>
      </c>
      <c r="AE35" s="45">
        <f>$Y35*SUM(Fasering!$D$5:$D$9)</f>
        <v>0</v>
      </c>
      <c r="AF35" s="45">
        <f>$Y35*SUM(Fasering!$D$5:$D$10)</f>
        <v>0</v>
      </c>
      <c r="AG35" s="75">
        <f>$Y35*SUM(Fasering!$D$5:$D$11)</f>
        <v>0</v>
      </c>
      <c r="AH35" s="5">
        <f>($AK$3+(I35+R35)*12*7.57%)*SUM(Fasering!$D$5)</f>
        <v>0</v>
      </c>
      <c r="AI35" s="9">
        <f>($AK$3+(J35+S35)*12*7.57%)*SUM(Fasering!$D$5:$D$6)</f>
        <v>562.03083358821596</v>
      </c>
      <c r="AJ35" s="9">
        <f>($AK$3+(K35+T35)*12*7.57%)*SUM(Fasering!$D$5:$D$7)</f>
        <v>973.97772482575112</v>
      </c>
      <c r="AK35" s="9">
        <f>($AK$3+(L35+U35)*12*7.57%)*SUM(Fasering!$D$5:$D$8)</f>
        <v>1451.1662357593441</v>
      </c>
      <c r="AL35" s="9">
        <f>($AK$3+(M35+V35)*12*7.57%)*SUM(Fasering!$D$5:$D$9)</f>
        <v>1993.5963663889947</v>
      </c>
      <c r="AM35" s="9">
        <f>($AK$3+(N35+W35)*12*7.57%)*SUM(Fasering!$D$5:$D$10)</f>
        <v>2599.8288962618308</v>
      </c>
      <c r="AN35" s="86">
        <f>($AK$3+(O35+X35)*12*7.57%)*SUM(Fasering!$D$5:$D$11)</f>
        <v>3272.5956023452009</v>
      </c>
      <c r="AO35" s="5">
        <f>($AK$3+(I35+AA35)*12*7.57%)*SUM(Fasering!$D$5)</f>
        <v>0</v>
      </c>
      <c r="AP35" s="9">
        <f>($AK$3+(J35+AB35)*12*7.57%)*SUM(Fasering!$D$5:$D$6)</f>
        <v>562.03083358821596</v>
      </c>
      <c r="AQ35" s="9">
        <f>($AK$3+(K35+AC35)*12*7.57%)*SUM(Fasering!$D$5:$D$7)</f>
        <v>973.97772482575112</v>
      </c>
      <c r="AR35" s="9">
        <f>($AK$3+(L35+AD35)*12*7.57%)*SUM(Fasering!$D$5:$D$8)</f>
        <v>1451.1662357593441</v>
      </c>
      <c r="AS35" s="9">
        <f>($AK$3+(M35+AE35)*12*7.57%)*SUM(Fasering!$D$5:$D$9)</f>
        <v>1993.5963663889947</v>
      </c>
      <c r="AT35" s="9">
        <f>($AK$3+(N35+AF35)*12*7.57%)*SUM(Fasering!$D$5:$D$10)</f>
        <v>2599.8288962618308</v>
      </c>
      <c r="AU35" s="86">
        <f>($AK$3+(O35+AG35)*12*7.57%)*SUM(Fasering!$D$5:$D$11)</f>
        <v>3272.5956023452009</v>
      </c>
    </row>
    <row r="36" spans="1:47" x14ac:dyDescent="0.3">
      <c r="A36" s="32">
        <f t="shared" si="7"/>
        <v>26</v>
      </c>
      <c r="B36" s="129">
        <v>30792.04</v>
      </c>
      <c r="C36" s="130"/>
      <c r="D36" s="129">
        <f t="shared" si="0"/>
        <v>41443.006636000006</v>
      </c>
      <c r="E36" s="131">
        <f t="shared" si="1"/>
        <v>1027.3452992198793</v>
      </c>
      <c r="F36" s="129">
        <f t="shared" si="2"/>
        <v>3453.5838863333338</v>
      </c>
      <c r="G36" s="131">
        <f t="shared" si="8"/>
        <v>85.612108268323269</v>
      </c>
      <c r="H36" s="63">
        <f>'L4'!$H$10</f>
        <v>1707.89</v>
      </c>
      <c r="I36" s="63">
        <f>GEW!$E$12+($F36-GEW!$E$12)*SUM(Fasering!$D$5)</f>
        <v>1821.9627753333334</v>
      </c>
      <c r="J36" s="63">
        <f>GEW!$E$12+($F36-GEW!$E$12)*SUM(Fasering!$D$5:$D$6)</f>
        <v>2243.8407546006474</v>
      </c>
      <c r="K36" s="63">
        <f>GEW!$E$12+($F36-GEW!$E$12)*SUM(Fasering!$D$5:$D$7)</f>
        <v>2485.898210556179</v>
      </c>
      <c r="L36" s="63">
        <f>GEW!$E$12+($F36-GEW!$E$12)*SUM(Fasering!$D$5:$D$8)</f>
        <v>2727.9556665117111</v>
      </c>
      <c r="M36" s="63">
        <f>GEW!$E$12+($F36-GEW!$E$12)*SUM(Fasering!$D$5:$D$9)</f>
        <v>2970.0131224672432</v>
      </c>
      <c r="N36" s="63">
        <f>GEW!$E$12+($F36-GEW!$E$12)*SUM(Fasering!$D$5:$D$10)</f>
        <v>3211.5264303778022</v>
      </c>
      <c r="O36" s="76">
        <f>GEW!$E$12+($F36-GEW!$E$12)*SUM(Fasering!$D$5:$D$11)</f>
        <v>3453.5838863333338</v>
      </c>
      <c r="P36" s="129">
        <f t="shared" si="3"/>
        <v>0</v>
      </c>
      <c r="Q36" s="131">
        <f t="shared" si="4"/>
        <v>0</v>
      </c>
      <c r="R36" s="45">
        <f>$P36*SUM(Fasering!$D$5)</f>
        <v>0</v>
      </c>
      <c r="S36" s="45">
        <f>$P36*SUM(Fasering!$D$5:$D$6)</f>
        <v>0</v>
      </c>
      <c r="T36" s="45">
        <f>$P36*SUM(Fasering!$D$5:$D$7)</f>
        <v>0</v>
      </c>
      <c r="U36" s="45">
        <f>$P36*SUM(Fasering!$D$5:$D$8)</f>
        <v>0</v>
      </c>
      <c r="V36" s="45">
        <f>$P36*SUM(Fasering!$D$5:$D$9)</f>
        <v>0</v>
      </c>
      <c r="W36" s="45">
        <f>$P36*SUM(Fasering!$D$5:$D$10)</f>
        <v>0</v>
      </c>
      <c r="X36" s="75">
        <f>$P36*SUM(Fasering!$D$5:$D$11)</f>
        <v>0</v>
      </c>
      <c r="Y36" s="129">
        <f t="shared" si="5"/>
        <v>0</v>
      </c>
      <c r="Z36" s="131">
        <f t="shared" si="6"/>
        <v>0</v>
      </c>
      <c r="AA36" s="74">
        <f>$Y36*SUM(Fasering!$D$5)</f>
        <v>0</v>
      </c>
      <c r="AB36" s="45">
        <f>$Y36*SUM(Fasering!$D$5:$D$6)</f>
        <v>0</v>
      </c>
      <c r="AC36" s="45">
        <f>$Y36*SUM(Fasering!$D$5:$D$7)</f>
        <v>0</v>
      </c>
      <c r="AD36" s="45">
        <f>$Y36*SUM(Fasering!$D$5:$D$8)</f>
        <v>0</v>
      </c>
      <c r="AE36" s="45">
        <f>$Y36*SUM(Fasering!$D$5:$D$9)</f>
        <v>0</v>
      </c>
      <c r="AF36" s="45">
        <f>$Y36*SUM(Fasering!$D$5:$D$10)</f>
        <v>0</v>
      </c>
      <c r="AG36" s="75">
        <f>$Y36*SUM(Fasering!$D$5:$D$11)</f>
        <v>0</v>
      </c>
      <c r="AH36" s="5">
        <f>($AK$3+(I36+R36)*12*7.57%)*SUM(Fasering!$D$5)</f>
        <v>0</v>
      </c>
      <c r="AI36" s="9">
        <f>($AK$3+(J36+S36)*12*7.57%)*SUM(Fasering!$D$5:$D$6)</f>
        <v>562.03083358821596</v>
      </c>
      <c r="AJ36" s="9">
        <f>($AK$3+(K36+T36)*12*7.57%)*SUM(Fasering!$D$5:$D$7)</f>
        <v>973.97772482575112</v>
      </c>
      <c r="AK36" s="9">
        <f>($AK$3+(L36+U36)*12*7.57%)*SUM(Fasering!$D$5:$D$8)</f>
        <v>1451.1662357593441</v>
      </c>
      <c r="AL36" s="9">
        <f>($AK$3+(M36+V36)*12*7.57%)*SUM(Fasering!$D$5:$D$9)</f>
        <v>1993.5963663889947</v>
      </c>
      <c r="AM36" s="9">
        <f>($AK$3+(N36+W36)*12*7.57%)*SUM(Fasering!$D$5:$D$10)</f>
        <v>2599.8288962618308</v>
      </c>
      <c r="AN36" s="86">
        <f>($AK$3+(O36+X36)*12*7.57%)*SUM(Fasering!$D$5:$D$11)</f>
        <v>3272.5956023452009</v>
      </c>
      <c r="AO36" s="5">
        <f>($AK$3+(I36+AA36)*12*7.57%)*SUM(Fasering!$D$5)</f>
        <v>0</v>
      </c>
      <c r="AP36" s="9">
        <f>($AK$3+(J36+AB36)*12*7.57%)*SUM(Fasering!$D$5:$D$6)</f>
        <v>562.03083358821596</v>
      </c>
      <c r="AQ36" s="9">
        <f>($AK$3+(K36+AC36)*12*7.57%)*SUM(Fasering!$D$5:$D$7)</f>
        <v>973.97772482575112</v>
      </c>
      <c r="AR36" s="9">
        <f>($AK$3+(L36+AD36)*12*7.57%)*SUM(Fasering!$D$5:$D$8)</f>
        <v>1451.1662357593441</v>
      </c>
      <c r="AS36" s="9">
        <f>($AK$3+(M36+AE36)*12*7.57%)*SUM(Fasering!$D$5:$D$9)</f>
        <v>1993.5963663889947</v>
      </c>
      <c r="AT36" s="9">
        <f>($AK$3+(N36+AF36)*12*7.57%)*SUM(Fasering!$D$5:$D$10)</f>
        <v>2599.8288962618308</v>
      </c>
      <c r="AU36" s="86">
        <f>($AK$3+(O36+AG36)*12*7.57%)*SUM(Fasering!$D$5:$D$11)</f>
        <v>3272.5956023452009</v>
      </c>
    </row>
    <row r="37" spans="1:47" x14ac:dyDescent="0.3">
      <c r="A37" s="32">
        <f t="shared" si="7"/>
        <v>27</v>
      </c>
      <c r="B37" s="129">
        <v>30792.04</v>
      </c>
      <c r="C37" s="130"/>
      <c r="D37" s="129">
        <f t="shared" si="0"/>
        <v>41443.006636000006</v>
      </c>
      <c r="E37" s="131">
        <f t="shared" si="1"/>
        <v>1027.3452992198793</v>
      </c>
      <c r="F37" s="129">
        <f t="shared" si="2"/>
        <v>3453.5838863333338</v>
      </c>
      <c r="G37" s="131">
        <f t="shared" si="8"/>
        <v>85.612108268323269</v>
      </c>
      <c r="H37" s="63">
        <f>'L4'!$H$10</f>
        <v>1707.89</v>
      </c>
      <c r="I37" s="63">
        <f>GEW!$E$12+($F37-GEW!$E$12)*SUM(Fasering!$D$5)</f>
        <v>1821.9627753333334</v>
      </c>
      <c r="J37" s="63">
        <f>GEW!$E$12+($F37-GEW!$E$12)*SUM(Fasering!$D$5:$D$6)</f>
        <v>2243.8407546006474</v>
      </c>
      <c r="K37" s="63">
        <f>GEW!$E$12+($F37-GEW!$E$12)*SUM(Fasering!$D$5:$D$7)</f>
        <v>2485.898210556179</v>
      </c>
      <c r="L37" s="63">
        <f>GEW!$E$12+($F37-GEW!$E$12)*SUM(Fasering!$D$5:$D$8)</f>
        <v>2727.9556665117111</v>
      </c>
      <c r="M37" s="63">
        <f>GEW!$E$12+($F37-GEW!$E$12)*SUM(Fasering!$D$5:$D$9)</f>
        <v>2970.0131224672432</v>
      </c>
      <c r="N37" s="63">
        <f>GEW!$E$12+($F37-GEW!$E$12)*SUM(Fasering!$D$5:$D$10)</f>
        <v>3211.5264303778022</v>
      </c>
      <c r="O37" s="76">
        <f>GEW!$E$12+($F37-GEW!$E$12)*SUM(Fasering!$D$5:$D$11)</f>
        <v>3453.5838863333338</v>
      </c>
      <c r="P37" s="129">
        <f t="shared" si="3"/>
        <v>0</v>
      </c>
      <c r="Q37" s="131">
        <f t="shared" si="4"/>
        <v>0</v>
      </c>
      <c r="R37" s="45">
        <f>$P37*SUM(Fasering!$D$5)</f>
        <v>0</v>
      </c>
      <c r="S37" s="45">
        <f>$P37*SUM(Fasering!$D$5:$D$6)</f>
        <v>0</v>
      </c>
      <c r="T37" s="45">
        <f>$P37*SUM(Fasering!$D$5:$D$7)</f>
        <v>0</v>
      </c>
      <c r="U37" s="45">
        <f>$P37*SUM(Fasering!$D$5:$D$8)</f>
        <v>0</v>
      </c>
      <c r="V37" s="45">
        <f>$P37*SUM(Fasering!$D$5:$D$9)</f>
        <v>0</v>
      </c>
      <c r="W37" s="45">
        <f>$P37*SUM(Fasering!$D$5:$D$10)</f>
        <v>0</v>
      </c>
      <c r="X37" s="75">
        <f>$P37*SUM(Fasering!$D$5:$D$11)</f>
        <v>0</v>
      </c>
      <c r="Y37" s="129">
        <f t="shared" si="5"/>
        <v>0</v>
      </c>
      <c r="Z37" s="131">
        <f t="shared" si="6"/>
        <v>0</v>
      </c>
      <c r="AA37" s="74">
        <f>$Y37*SUM(Fasering!$D$5)</f>
        <v>0</v>
      </c>
      <c r="AB37" s="45">
        <f>$Y37*SUM(Fasering!$D$5:$D$6)</f>
        <v>0</v>
      </c>
      <c r="AC37" s="45">
        <f>$Y37*SUM(Fasering!$D$5:$D$7)</f>
        <v>0</v>
      </c>
      <c r="AD37" s="45">
        <f>$Y37*SUM(Fasering!$D$5:$D$8)</f>
        <v>0</v>
      </c>
      <c r="AE37" s="45">
        <f>$Y37*SUM(Fasering!$D$5:$D$9)</f>
        <v>0</v>
      </c>
      <c r="AF37" s="45">
        <f>$Y37*SUM(Fasering!$D$5:$D$10)</f>
        <v>0</v>
      </c>
      <c r="AG37" s="75">
        <f>$Y37*SUM(Fasering!$D$5:$D$11)</f>
        <v>0</v>
      </c>
      <c r="AH37" s="5">
        <f>($AK$3+(I37+R37)*12*7.57%)*SUM(Fasering!$D$5)</f>
        <v>0</v>
      </c>
      <c r="AI37" s="9">
        <f>($AK$3+(J37+S37)*12*7.57%)*SUM(Fasering!$D$5:$D$6)</f>
        <v>562.03083358821596</v>
      </c>
      <c r="AJ37" s="9">
        <f>($AK$3+(K37+T37)*12*7.57%)*SUM(Fasering!$D$5:$D$7)</f>
        <v>973.97772482575112</v>
      </c>
      <c r="AK37" s="9">
        <f>($AK$3+(L37+U37)*12*7.57%)*SUM(Fasering!$D$5:$D$8)</f>
        <v>1451.1662357593441</v>
      </c>
      <c r="AL37" s="9">
        <f>($AK$3+(M37+V37)*12*7.57%)*SUM(Fasering!$D$5:$D$9)</f>
        <v>1993.5963663889947</v>
      </c>
      <c r="AM37" s="9">
        <f>($AK$3+(N37+W37)*12*7.57%)*SUM(Fasering!$D$5:$D$10)</f>
        <v>2599.8288962618308</v>
      </c>
      <c r="AN37" s="86">
        <f>($AK$3+(O37+X37)*12*7.57%)*SUM(Fasering!$D$5:$D$11)</f>
        <v>3272.5956023452009</v>
      </c>
      <c r="AO37" s="5">
        <f>($AK$3+(I37+AA37)*12*7.57%)*SUM(Fasering!$D$5)</f>
        <v>0</v>
      </c>
      <c r="AP37" s="9">
        <f>($AK$3+(J37+AB37)*12*7.57%)*SUM(Fasering!$D$5:$D$6)</f>
        <v>562.03083358821596</v>
      </c>
      <c r="AQ37" s="9">
        <f>($AK$3+(K37+AC37)*12*7.57%)*SUM(Fasering!$D$5:$D$7)</f>
        <v>973.97772482575112</v>
      </c>
      <c r="AR37" s="9">
        <f>($AK$3+(L37+AD37)*12*7.57%)*SUM(Fasering!$D$5:$D$8)</f>
        <v>1451.1662357593441</v>
      </c>
      <c r="AS37" s="9">
        <f>($AK$3+(M37+AE37)*12*7.57%)*SUM(Fasering!$D$5:$D$9)</f>
        <v>1993.5963663889947</v>
      </c>
      <c r="AT37" s="9">
        <f>($AK$3+(N37+AF37)*12*7.57%)*SUM(Fasering!$D$5:$D$10)</f>
        <v>2599.8288962618308</v>
      </c>
      <c r="AU37" s="86">
        <f>($AK$3+(O37+AG37)*12*7.57%)*SUM(Fasering!$D$5:$D$11)</f>
        <v>3272.5956023452009</v>
      </c>
    </row>
    <row r="38" spans="1:47" x14ac:dyDescent="0.3">
      <c r="A38" s="35"/>
      <c r="B38" s="132"/>
      <c r="C38" s="133"/>
      <c r="D38" s="132"/>
      <c r="E38" s="133"/>
      <c r="F38" s="132"/>
      <c r="G38" s="133"/>
      <c r="H38" s="46"/>
      <c r="I38" s="46"/>
      <c r="J38" s="46"/>
      <c r="K38" s="46"/>
      <c r="L38" s="46"/>
      <c r="M38" s="46"/>
      <c r="N38" s="46"/>
      <c r="O38" s="73"/>
      <c r="P38" s="132"/>
      <c r="Q38" s="133"/>
      <c r="R38" s="46"/>
      <c r="S38" s="46"/>
      <c r="T38" s="46"/>
      <c r="U38" s="46"/>
      <c r="V38" s="46"/>
      <c r="W38" s="46"/>
      <c r="X38" s="73"/>
      <c r="Y38" s="132"/>
      <c r="Z38" s="133"/>
      <c r="AA38" s="46"/>
      <c r="AB38" s="46"/>
      <c r="AC38" s="46"/>
      <c r="AD38" s="46"/>
      <c r="AE38" s="46"/>
      <c r="AF38" s="46"/>
      <c r="AG38" s="73"/>
      <c r="AH38" s="87"/>
      <c r="AI38" s="88"/>
      <c r="AJ38" s="88"/>
      <c r="AK38" s="88"/>
      <c r="AL38" s="88"/>
      <c r="AM38" s="88"/>
      <c r="AN38" s="89"/>
      <c r="AO38" s="87"/>
      <c r="AP38" s="88"/>
      <c r="AQ38" s="88"/>
      <c r="AR38" s="88"/>
      <c r="AS38" s="88"/>
      <c r="AT38" s="88"/>
      <c r="AU38" s="89"/>
    </row>
  </sheetData>
  <mergeCells count="166">
    <mergeCell ref="AH6:AN6"/>
    <mergeCell ref="AO6:AU6"/>
    <mergeCell ref="B8:C8"/>
    <mergeCell ref="D8:E8"/>
    <mergeCell ref="F8:G8"/>
    <mergeCell ref="P8:Q8"/>
    <mergeCell ref="Y8:Z8"/>
    <mergeCell ref="B9:C9"/>
    <mergeCell ref="D9:E9"/>
    <mergeCell ref="AA6:AG6"/>
    <mergeCell ref="B7:C7"/>
    <mergeCell ref="D7:E7"/>
    <mergeCell ref="F7:G7"/>
    <mergeCell ref="P7:Q7"/>
    <mergeCell ref="Y7:Z7"/>
    <mergeCell ref="B6:E6"/>
    <mergeCell ref="F6:G6"/>
    <mergeCell ref="P6:Q6"/>
    <mergeCell ref="R6:X6"/>
    <mergeCell ref="Y6:Z6"/>
    <mergeCell ref="H6:O6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8:C38"/>
    <mergeCell ref="D38:E38"/>
    <mergeCell ref="F38:G38"/>
    <mergeCell ref="P38:Q38"/>
    <mergeCell ref="Y38:Z38"/>
    <mergeCell ref="B36:C36"/>
    <mergeCell ref="D36:E36"/>
    <mergeCell ref="F36:G36"/>
    <mergeCell ref="P36:Q36"/>
    <mergeCell ref="Y36:Z36"/>
    <mergeCell ref="B37:C37"/>
    <mergeCell ref="D37:E37"/>
    <mergeCell ref="F37:G37"/>
    <mergeCell ref="P37:Q37"/>
    <mergeCell ref="Y37:Z3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5" max="1048575" man="1"/>
    <brk id="24" max="1048575" man="1"/>
    <brk id="3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zoomScale="80" zoomScaleNormal="80" workbookViewId="0"/>
  </sheetViews>
  <sheetFormatPr defaultRowHeight="15" x14ac:dyDescent="0.3"/>
  <cols>
    <col min="1" max="1" width="3.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375" style="23" customWidth="1"/>
    <col min="16" max="17" width="7.75" style="23" customWidth="1"/>
    <col min="18" max="24" width="11.375" style="23" customWidth="1"/>
    <col min="25" max="26" width="7.75" style="23" customWidth="1"/>
    <col min="27" max="33" width="11.375" style="23" customWidth="1"/>
    <col min="34" max="40" width="11.25" customWidth="1"/>
    <col min="41" max="43" width="11.375" customWidth="1"/>
    <col min="44" max="45" width="11.375" style="23" customWidth="1"/>
    <col min="46" max="47" width="11.375" customWidth="1"/>
  </cols>
  <sheetData>
    <row r="1" spans="1:47" s="23" customFormat="1" ht="16.5" x14ac:dyDescent="0.3">
      <c r="A1" s="21" t="s">
        <v>62</v>
      </c>
      <c r="B1" s="21" t="s">
        <v>19</v>
      </c>
      <c r="C1" s="21" t="s">
        <v>63</v>
      </c>
      <c r="D1" s="21"/>
      <c r="E1" s="22"/>
      <c r="G1" s="21"/>
      <c r="H1" s="21"/>
      <c r="I1" s="21"/>
      <c r="L1" s="104">
        <f>D8</f>
        <v>43374</v>
      </c>
      <c r="O1" s="24" t="s">
        <v>64</v>
      </c>
      <c r="AJ1"/>
    </row>
    <row r="2" spans="1:47" s="23" customFormat="1" ht="16.5" x14ac:dyDescent="0.3">
      <c r="A2" s="21"/>
      <c r="B2" s="21"/>
      <c r="C2" s="21"/>
      <c r="D2" s="21"/>
      <c r="E2"/>
      <c r="F2"/>
      <c r="G2"/>
      <c r="H2"/>
      <c r="I2" s="21"/>
      <c r="R2" s="24"/>
      <c r="AH2" s="80" t="str">
        <f>'L4'!$AH$2</f>
        <v>Berekening eindejaarspremie 2018:</v>
      </c>
      <c r="AI2"/>
      <c r="AK2"/>
      <c r="AL2"/>
    </row>
    <row r="3" spans="1:47" s="23" customFormat="1" ht="16.5" x14ac:dyDescent="0.3">
      <c r="A3" s="21"/>
      <c r="B3" s="21"/>
      <c r="C3" s="21"/>
      <c r="D3" s="21"/>
      <c r="E3"/>
      <c r="F3"/>
      <c r="G3"/>
      <c r="H3"/>
      <c r="I3" s="21"/>
      <c r="N3" s="23" t="s">
        <v>21</v>
      </c>
      <c r="O3" s="71">
        <f>'L4'!O3</f>
        <v>1.3459000000000001</v>
      </c>
      <c r="R3" s="24"/>
      <c r="AH3" s="81" t="s">
        <v>94</v>
      </c>
      <c r="AI3"/>
      <c r="AK3" s="82">
        <f>'L4'!$AK$3</f>
        <v>135.36000000000001</v>
      </c>
    </row>
    <row r="4" spans="1:47" s="23" customFormat="1" ht="16.5" x14ac:dyDescent="0.3">
      <c r="A4" s="21"/>
      <c r="B4"/>
      <c r="C4"/>
      <c r="D4"/>
      <c r="E4"/>
      <c r="F4"/>
      <c r="G4"/>
      <c r="H4"/>
      <c r="I4"/>
      <c r="J4"/>
      <c r="K4"/>
      <c r="L4"/>
      <c r="M4"/>
      <c r="V4" s="25"/>
      <c r="AH4" s="81" t="s">
        <v>49</v>
      </c>
      <c r="AI4"/>
    </row>
    <row r="6" spans="1:47" x14ac:dyDescent="0.3">
      <c r="A6" s="28"/>
      <c r="B6" s="138" t="s">
        <v>22</v>
      </c>
      <c r="C6" s="153"/>
      <c r="D6" s="153"/>
      <c r="E6" s="139"/>
      <c r="F6" s="138" t="s">
        <v>23</v>
      </c>
      <c r="G6" s="139"/>
      <c r="H6" s="150" t="s">
        <v>38</v>
      </c>
      <c r="I6" s="151"/>
      <c r="J6" s="151"/>
      <c r="K6" s="151"/>
      <c r="L6" s="151"/>
      <c r="M6" s="151"/>
      <c r="N6" s="151"/>
      <c r="O6" s="152"/>
      <c r="P6" s="138" t="s">
        <v>24</v>
      </c>
      <c r="Q6" s="141"/>
      <c r="R6" s="150" t="s">
        <v>39</v>
      </c>
      <c r="S6" s="151"/>
      <c r="T6" s="151"/>
      <c r="U6" s="151"/>
      <c r="V6" s="151"/>
      <c r="W6" s="151"/>
      <c r="X6" s="152"/>
      <c r="Y6" s="138" t="s">
        <v>25</v>
      </c>
      <c r="Z6" s="139"/>
      <c r="AA6" s="150" t="s">
        <v>40</v>
      </c>
      <c r="AB6" s="151"/>
      <c r="AC6" s="151"/>
      <c r="AD6" s="151"/>
      <c r="AE6" s="151"/>
      <c r="AF6" s="151"/>
      <c r="AG6" s="152"/>
      <c r="AH6" s="150" t="s">
        <v>101</v>
      </c>
      <c r="AI6" s="151"/>
      <c r="AJ6" s="151"/>
      <c r="AK6" s="151"/>
      <c r="AL6" s="151"/>
      <c r="AM6" s="151"/>
      <c r="AN6" s="152"/>
      <c r="AO6" s="150" t="s">
        <v>102</v>
      </c>
      <c r="AP6" s="151"/>
      <c r="AQ6" s="151"/>
      <c r="AR6" s="151"/>
      <c r="AS6" s="151"/>
      <c r="AT6" s="151"/>
      <c r="AU6" s="152"/>
    </row>
    <row r="7" spans="1:47" x14ac:dyDescent="0.3">
      <c r="A7" s="32"/>
      <c r="B7" s="154">
        <v>1</v>
      </c>
      <c r="C7" s="155"/>
      <c r="D7" s="154"/>
      <c r="E7" s="155"/>
      <c r="F7" s="154"/>
      <c r="G7" s="155"/>
      <c r="H7" s="43" t="s">
        <v>107</v>
      </c>
      <c r="I7" s="43" t="s">
        <v>108</v>
      </c>
      <c r="J7" s="43" t="s">
        <v>32</v>
      </c>
      <c r="K7" s="43" t="s">
        <v>33</v>
      </c>
      <c r="L7" s="43" t="s">
        <v>34</v>
      </c>
      <c r="M7" s="43" t="s">
        <v>35</v>
      </c>
      <c r="N7" s="43" t="s">
        <v>36</v>
      </c>
      <c r="O7" s="108" t="s">
        <v>37</v>
      </c>
      <c r="P7" s="154"/>
      <c r="Q7" s="155"/>
      <c r="R7" s="43" t="s">
        <v>109</v>
      </c>
      <c r="S7" s="43" t="s">
        <v>32</v>
      </c>
      <c r="T7" s="43" t="s">
        <v>33</v>
      </c>
      <c r="U7" s="43" t="s">
        <v>34</v>
      </c>
      <c r="V7" s="43" t="s">
        <v>35</v>
      </c>
      <c r="W7" s="43" t="s">
        <v>36</v>
      </c>
      <c r="X7" s="108" t="s">
        <v>37</v>
      </c>
      <c r="Y7" s="156" t="s">
        <v>27</v>
      </c>
      <c r="Z7" s="155"/>
      <c r="AA7" s="43" t="s">
        <v>109</v>
      </c>
      <c r="AB7" s="43" t="s">
        <v>32</v>
      </c>
      <c r="AC7" s="43" t="s">
        <v>33</v>
      </c>
      <c r="AD7" s="43" t="s">
        <v>34</v>
      </c>
      <c r="AE7" s="43" t="s">
        <v>35</v>
      </c>
      <c r="AF7" s="43" t="s">
        <v>36</v>
      </c>
      <c r="AG7" s="108" t="s">
        <v>37</v>
      </c>
      <c r="AH7" s="43" t="s">
        <v>109</v>
      </c>
      <c r="AI7" s="43" t="s">
        <v>32</v>
      </c>
      <c r="AJ7" s="43" t="s">
        <v>33</v>
      </c>
      <c r="AK7" s="43" t="s">
        <v>34</v>
      </c>
      <c r="AL7" s="43" t="s">
        <v>35</v>
      </c>
      <c r="AM7" s="43" t="s">
        <v>36</v>
      </c>
      <c r="AN7" s="108" t="s">
        <v>37</v>
      </c>
      <c r="AO7" s="43" t="s">
        <v>109</v>
      </c>
      <c r="AP7" s="43" t="s">
        <v>32</v>
      </c>
      <c r="AQ7" s="43" t="s">
        <v>33</v>
      </c>
      <c r="AR7" s="43" t="s">
        <v>34</v>
      </c>
      <c r="AS7" s="43" t="s">
        <v>35</v>
      </c>
      <c r="AT7" s="43" t="s">
        <v>36</v>
      </c>
      <c r="AU7" s="108" t="s">
        <v>37</v>
      </c>
    </row>
    <row r="8" spans="1:47" x14ac:dyDescent="0.3">
      <c r="A8" s="32"/>
      <c r="B8" s="142" t="s">
        <v>30</v>
      </c>
      <c r="C8" s="143"/>
      <c r="D8" s="148">
        <f>'L4'!$D$8</f>
        <v>43374</v>
      </c>
      <c r="E8" s="147"/>
      <c r="F8" s="148">
        <f>D8</f>
        <v>43374</v>
      </c>
      <c r="G8" s="149"/>
      <c r="H8" s="47"/>
      <c r="I8" s="47" t="s">
        <v>103</v>
      </c>
      <c r="J8" s="47" t="s">
        <v>104</v>
      </c>
      <c r="K8" s="47" t="s">
        <v>105</v>
      </c>
      <c r="L8" s="47" t="s">
        <v>105</v>
      </c>
      <c r="M8" s="47" t="s">
        <v>105</v>
      </c>
      <c r="N8" s="47" t="s">
        <v>106</v>
      </c>
      <c r="O8" s="53" t="s">
        <v>105</v>
      </c>
      <c r="P8" s="146"/>
      <c r="Q8" s="147"/>
      <c r="R8" s="47" t="s">
        <v>103</v>
      </c>
      <c r="S8" s="47" t="s">
        <v>104</v>
      </c>
      <c r="T8" s="47" t="s">
        <v>105</v>
      </c>
      <c r="U8" s="47" t="s">
        <v>105</v>
      </c>
      <c r="V8" s="47" t="s">
        <v>105</v>
      </c>
      <c r="W8" s="47" t="s">
        <v>106</v>
      </c>
      <c r="X8" s="53" t="s">
        <v>105</v>
      </c>
      <c r="Y8" s="146"/>
      <c r="Z8" s="147"/>
      <c r="AA8" s="47" t="s">
        <v>103</v>
      </c>
      <c r="AB8" s="47" t="s">
        <v>104</v>
      </c>
      <c r="AC8" s="47" t="s">
        <v>105</v>
      </c>
      <c r="AD8" s="47" t="s">
        <v>105</v>
      </c>
      <c r="AE8" s="47" t="s">
        <v>105</v>
      </c>
      <c r="AF8" s="47" t="s">
        <v>106</v>
      </c>
      <c r="AG8" s="53" t="s">
        <v>105</v>
      </c>
      <c r="AH8" s="47" t="s">
        <v>103</v>
      </c>
      <c r="AI8" s="47" t="s">
        <v>104</v>
      </c>
      <c r="AJ8" s="47" t="s">
        <v>105</v>
      </c>
      <c r="AK8" s="47" t="s">
        <v>105</v>
      </c>
      <c r="AL8" s="47" t="s">
        <v>105</v>
      </c>
      <c r="AM8" s="47" t="s">
        <v>106</v>
      </c>
      <c r="AN8" s="53" t="s">
        <v>105</v>
      </c>
      <c r="AO8" s="47" t="s">
        <v>103</v>
      </c>
      <c r="AP8" s="47" t="s">
        <v>104</v>
      </c>
      <c r="AQ8" s="47" t="s">
        <v>105</v>
      </c>
      <c r="AR8" s="47" t="s">
        <v>105</v>
      </c>
      <c r="AS8" s="47" t="s">
        <v>105</v>
      </c>
      <c r="AT8" s="47" t="s">
        <v>106</v>
      </c>
      <c r="AU8" s="53" t="s">
        <v>105</v>
      </c>
    </row>
    <row r="9" spans="1:47" x14ac:dyDescent="0.3">
      <c r="A9" s="32"/>
      <c r="B9" s="138"/>
      <c r="C9" s="139"/>
      <c r="D9" s="140"/>
      <c r="E9" s="141"/>
      <c r="F9" s="115"/>
      <c r="G9" s="116"/>
      <c r="H9" s="65"/>
      <c r="I9" s="65"/>
      <c r="J9" s="65"/>
      <c r="K9" s="65"/>
      <c r="L9" s="65"/>
      <c r="M9" s="65"/>
      <c r="N9" s="65"/>
      <c r="O9" s="62"/>
      <c r="P9" s="61"/>
      <c r="Q9" s="62"/>
      <c r="R9" s="44"/>
      <c r="S9" s="44"/>
      <c r="T9" s="44"/>
      <c r="U9" s="44"/>
      <c r="V9" s="44"/>
      <c r="W9" s="44"/>
      <c r="X9" s="78"/>
      <c r="Y9" s="61"/>
      <c r="Z9" s="62"/>
      <c r="AA9" s="77"/>
      <c r="AB9" s="44"/>
      <c r="AC9" s="44"/>
      <c r="AD9" s="44"/>
      <c r="AE9" s="44"/>
      <c r="AF9" s="44"/>
      <c r="AG9" s="78"/>
      <c r="AH9" s="83"/>
      <c r="AI9" s="84"/>
      <c r="AJ9" s="84"/>
      <c r="AK9" s="84"/>
      <c r="AL9" s="84"/>
      <c r="AM9" s="84"/>
      <c r="AN9" s="85"/>
      <c r="AO9" s="83"/>
      <c r="AP9" s="84"/>
      <c r="AQ9" s="84"/>
      <c r="AR9" s="84"/>
      <c r="AS9" s="84"/>
      <c r="AT9" s="84"/>
      <c r="AU9" s="85"/>
    </row>
    <row r="10" spans="1:47" x14ac:dyDescent="0.3">
      <c r="A10" s="32">
        <v>0</v>
      </c>
      <c r="B10" s="129">
        <v>15682.44</v>
      </c>
      <c r="C10" s="130"/>
      <c r="D10" s="129">
        <f t="shared" ref="D10:D37" si="0">B10*$O$3</f>
        <v>21106.995996000001</v>
      </c>
      <c r="E10" s="131">
        <f t="shared" ref="E10:E37" si="1">D10/40.3399</f>
        <v>523.22876348230909</v>
      </c>
      <c r="F10" s="134">
        <f t="shared" ref="F10:F37" si="2">B10/12*$O$3</f>
        <v>1758.9163330000003</v>
      </c>
      <c r="G10" s="135"/>
      <c r="H10" s="63">
        <f>'L4'!$H$10</f>
        <v>1707.89</v>
      </c>
      <c r="I10" s="63">
        <f>GEW!$E$12</f>
        <v>1821.9627753333334</v>
      </c>
      <c r="J10" s="63">
        <f>GEW!$E$12</f>
        <v>1821.9627753333334</v>
      </c>
      <c r="K10" s="63">
        <f>GEW!$E$12</f>
        <v>1821.9627753333334</v>
      </c>
      <c r="L10" s="63">
        <f>GEW!$E$12</f>
        <v>1821.9627753333334</v>
      </c>
      <c r="M10" s="63">
        <f>GEW!$E$12</f>
        <v>1821.9627753333334</v>
      </c>
      <c r="N10" s="63">
        <f>GEW!$E$12</f>
        <v>1821.9627753333334</v>
      </c>
      <c r="O10" s="76">
        <f>GEW!$E$12</f>
        <v>1821.9627753333334</v>
      </c>
      <c r="P10" s="134">
        <f t="shared" ref="P10:P37" si="3">((B10&lt;19968.2)*913.03+(B10&gt;19968.2)*(B10&lt;20424.71)*(20424.71-B10+456.51)+(B10&gt;20424.71)*(B10&lt;22659.62)*456.51+(B10&gt;22659.62)*(B10&lt;23116.13)*(23116.13-B10))/12*$O$3</f>
        <v>102.40392308333332</v>
      </c>
      <c r="Q10" s="135">
        <f t="shared" ref="Q10:Q37" si="4">P10/40.3399</f>
        <v>2.538526944373519</v>
      </c>
      <c r="R10" s="45">
        <f>$P10*SUM(Fasering!$D$5)</f>
        <v>0</v>
      </c>
      <c r="S10" s="45">
        <f>$P10*SUM(Fasering!$D$5:$D$6)</f>
        <v>26.477936481812353</v>
      </c>
      <c r="T10" s="45">
        <f>$P10*SUM(Fasering!$D$5:$D$7)</f>
        <v>41.669964173967912</v>
      </c>
      <c r="U10" s="45">
        <f>$P10*SUM(Fasering!$D$5:$D$8)</f>
        <v>56.861991866123475</v>
      </c>
      <c r="V10" s="45">
        <f>$P10*SUM(Fasering!$D$5:$D$9)</f>
        <v>72.054019558279037</v>
      </c>
      <c r="W10" s="45">
        <f>$P10*SUM(Fasering!$D$5:$D$10)</f>
        <v>87.211895391177777</v>
      </c>
      <c r="X10" s="75">
        <f>$P10*SUM(Fasering!$D$5:$D$11)</f>
        <v>102.40392308333332</v>
      </c>
      <c r="Y10" s="134">
        <f t="shared" ref="Y10:Y37" si="5">((B10&lt;19968.2)*456.51+(B10&gt;19968.2)*(B10&lt;20196.46)*(20196.46-B10+228.26)+(B10&gt;20196.46)*(B10&lt;22659.62)*228.26+(B10&gt;22659.62)*(B10&lt;22887.88)*(22887.88-B10))/12*$O$3</f>
        <v>51.201400749999998</v>
      </c>
      <c r="Z10" s="135">
        <f t="shared" ref="Z10:Z37" si="6">Y10/40.3399</f>
        <v>1.2692495705244682</v>
      </c>
      <c r="AA10" s="74">
        <f>$Y10*SUM(Fasering!$D$5)</f>
        <v>0</v>
      </c>
      <c r="AB10" s="45">
        <f>$Y10*SUM(Fasering!$D$5:$D$6)</f>
        <v>13.238823240542105</v>
      </c>
      <c r="AC10" s="45">
        <f>$Y10*SUM(Fasering!$D$5:$D$7)</f>
        <v>20.834753890954396</v>
      </c>
      <c r="AD10" s="45">
        <f>$Y10*SUM(Fasering!$D$5:$D$8)</f>
        <v>28.430684541366688</v>
      </c>
      <c r="AE10" s="45">
        <f>$Y10*SUM(Fasering!$D$5:$D$9)</f>
        <v>36.02661519177898</v>
      </c>
      <c r="AF10" s="45">
        <f>$Y10*SUM(Fasering!$D$5:$D$10)</f>
        <v>43.605470099587713</v>
      </c>
      <c r="AG10" s="75">
        <f>$Y10*SUM(Fasering!$D$5:$D$11)</f>
        <v>51.201400749999998</v>
      </c>
      <c r="AH10" s="5">
        <f>($AK$3+(I10+R10)*12*7.57%)*SUM(Fasering!$D$5)</f>
        <v>0</v>
      </c>
      <c r="AI10" s="9">
        <f>($AK$3+(J10+S10)*12*7.57%)*SUM(Fasering!$D$5:$D$6)</f>
        <v>469.15956480984647</v>
      </c>
      <c r="AJ10" s="9">
        <f>($AK$3+(K10+T10)*12*7.57%)*SUM(Fasering!$D$5:$D$7)</f>
        <v>743.96102879895807</v>
      </c>
      <c r="AK10" s="9">
        <f>($AK$3+(L10+U10)*12*7.57%)*SUM(Fasering!$D$5:$D$8)</f>
        <v>1022.8571920783311</v>
      </c>
      <c r="AL10" s="9">
        <f>($AK$3+(M10+V10)*12*7.57%)*SUM(Fasering!$D$5:$D$9)</f>
        <v>1305.8480546479655</v>
      </c>
      <c r="AM10" s="9">
        <f>($AK$3+(N10+W10)*12*7.57%)*SUM(Fasering!$D$5:$D$10)</f>
        <v>1592.2836526243341</v>
      </c>
      <c r="AN10" s="86">
        <f>($AK$3+(O10+X10)*12*7.57%)*SUM(Fasering!$D$5:$D$11)</f>
        <v>1883.4547088417003</v>
      </c>
      <c r="AO10" s="5">
        <f>($AK$3+(I10+AA10)*12*7.57%)*SUM(Fasering!$D$5)</f>
        <v>0</v>
      </c>
      <c r="AP10" s="9">
        <f>($AK$3+(J10+AB10)*12*7.57%)*SUM(Fasering!$D$5:$D$6)</f>
        <v>466.0499717112836</v>
      </c>
      <c r="AQ10" s="9">
        <f>($AK$3+(K10+AC10)*12*7.57%)*SUM(Fasering!$D$5:$D$7)</f>
        <v>736.25941838781921</v>
      </c>
      <c r="AR10" s="9">
        <f>($AK$3+(L10+AD10)*12*7.57%)*SUM(Fasering!$D$5:$D$8)</f>
        <v>1008.5161922858014</v>
      </c>
      <c r="AS10" s="9">
        <f>($AK$3+(M10+AE10)*12*7.57%)*SUM(Fasering!$D$5:$D$9)</f>
        <v>1282.8202934052304</v>
      </c>
      <c r="AT10" s="9">
        <f>($AK$3+(N10+AF10)*12*7.57%)*SUM(Fasering!$D$5:$D$10)</f>
        <v>1558.5481844077653</v>
      </c>
      <c r="AU10" s="86">
        <f>($AK$3+(O10+AG10)*12*7.57%)*SUM(Fasering!$D$5:$D$11)</f>
        <v>1836.9423375541</v>
      </c>
    </row>
    <row r="11" spans="1:47" x14ac:dyDescent="0.3">
      <c r="A11" s="32">
        <f t="shared" ref="A11:A37" si="7">+A10+1</f>
        <v>1</v>
      </c>
      <c r="B11" s="129">
        <v>16325.8</v>
      </c>
      <c r="C11" s="130"/>
      <c r="D11" s="129">
        <f t="shared" si="0"/>
        <v>21972.894220000002</v>
      </c>
      <c r="E11" s="131">
        <f t="shared" si="1"/>
        <v>544.69381976653392</v>
      </c>
      <c r="F11" s="134">
        <f t="shared" si="2"/>
        <v>1831.0745183333336</v>
      </c>
      <c r="G11" s="135">
        <f t="shared" ref="G11:G37" si="8">F11/40.3399</f>
        <v>45.39115164721116</v>
      </c>
      <c r="H11" s="63">
        <f>'L4'!$H$10</f>
        <v>1707.89</v>
      </c>
      <c r="I11" s="63">
        <f>GEW!$E$12+($F11-GEW!$E$12)*SUM(Fasering!$D$5)</f>
        <v>1821.9627753333334</v>
      </c>
      <c r="J11" s="63">
        <f>GEW!$E$12+($F11-GEW!$E$12)*SUM(Fasering!$D$5:$D$6)</f>
        <v>1824.3187412487825</v>
      </c>
      <c r="K11" s="63">
        <f>GEW!$E$12+($F11-GEW!$E$12)*SUM(Fasering!$D$5:$D$7)</f>
        <v>1825.6705044216362</v>
      </c>
      <c r="L11" s="63">
        <f>GEW!$E$12+($F11-GEW!$E$12)*SUM(Fasering!$D$5:$D$8)</f>
        <v>1827.0222675944901</v>
      </c>
      <c r="M11" s="63">
        <f>GEW!$E$12+($F11-GEW!$E$12)*SUM(Fasering!$D$5:$D$9)</f>
        <v>1828.374030767344</v>
      </c>
      <c r="N11" s="63">
        <f>GEW!$E$12+($F11-GEW!$E$12)*SUM(Fasering!$D$5:$D$10)</f>
        <v>1829.7227551604797</v>
      </c>
      <c r="O11" s="76">
        <f>GEW!$E$12+($F11-GEW!$E$12)*SUM(Fasering!$D$5:$D$11)</f>
        <v>1831.0745183333336</v>
      </c>
      <c r="P11" s="134">
        <f t="shared" si="3"/>
        <v>102.40392308333332</v>
      </c>
      <c r="Q11" s="135">
        <f t="shared" si="4"/>
        <v>2.538526944373519</v>
      </c>
      <c r="R11" s="45">
        <f>$P11*SUM(Fasering!$D$5)</f>
        <v>0</v>
      </c>
      <c r="S11" s="45">
        <f>$P11*SUM(Fasering!$D$5:$D$6)</f>
        <v>26.477936481812353</v>
      </c>
      <c r="T11" s="45">
        <f>$P11*SUM(Fasering!$D$5:$D$7)</f>
        <v>41.669964173967912</v>
      </c>
      <c r="U11" s="45">
        <f>$P11*SUM(Fasering!$D$5:$D$8)</f>
        <v>56.861991866123475</v>
      </c>
      <c r="V11" s="45">
        <f>$P11*SUM(Fasering!$D$5:$D$9)</f>
        <v>72.054019558279037</v>
      </c>
      <c r="W11" s="45">
        <f>$P11*SUM(Fasering!$D$5:$D$10)</f>
        <v>87.211895391177777</v>
      </c>
      <c r="X11" s="75">
        <f>$P11*SUM(Fasering!$D$5:$D$11)</f>
        <v>102.40392308333332</v>
      </c>
      <c r="Y11" s="134">
        <f t="shared" si="5"/>
        <v>51.201400749999998</v>
      </c>
      <c r="Z11" s="135">
        <f t="shared" si="6"/>
        <v>1.2692495705244682</v>
      </c>
      <c r="AA11" s="74">
        <f>$Y11*SUM(Fasering!$D$5)</f>
        <v>0</v>
      </c>
      <c r="AB11" s="45">
        <f>$Y11*SUM(Fasering!$D$5:$D$6)</f>
        <v>13.238823240542105</v>
      </c>
      <c r="AC11" s="45">
        <f>$Y11*SUM(Fasering!$D$5:$D$7)</f>
        <v>20.834753890954396</v>
      </c>
      <c r="AD11" s="45">
        <f>$Y11*SUM(Fasering!$D$5:$D$8)</f>
        <v>28.430684541366688</v>
      </c>
      <c r="AE11" s="45">
        <f>$Y11*SUM(Fasering!$D$5:$D$9)</f>
        <v>36.02661519177898</v>
      </c>
      <c r="AF11" s="45">
        <f>$Y11*SUM(Fasering!$D$5:$D$10)</f>
        <v>43.605470099587713</v>
      </c>
      <c r="AG11" s="75">
        <f>$Y11*SUM(Fasering!$D$5:$D$11)</f>
        <v>51.201400749999998</v>
      </c>
      <c r="AH11" s="5">
        <f>($AK$3+(I11+R11)*12*7.57%)*SUM(Fasering!$D$5)</f>
        <v>0</v>
      </c>
      <c r="AI11" s="9">
        <f>($AK$3+(J11+S11)*12*7.57%)*SUM(Fasering!$D$5:$D$6)</f>
        <v>469.71293233663022</v>
      </c>
      <c r="AJ11" s="9">
        <f>($AK$3+(K11+T11)*12*7.57%)*SUM(Fasering!$D$5:$D$7)</f>
        <v>745.33156859962605</v>
      </c>
      <c r="AK11" s="9">
        <f>($AK$3+(L11+U11)*12*7.57%)*SUM(Fasering!$D$5:$D$8)</f>
        <v>1025.4092441749426</v>
      </c>
      <c r="AL11" s="9">
        <f>($AK$3+(M11+V11)*12*7.57%)*SUM(Fasering!$D$5:$D$9)</f>
        <v>1309.9459590625804</v>
      </c>
      <c r="AM11" s="9">
        <f>($AK$3+(N11+W11)*12*7.57%)*SUM(Fasering!$D$5:$D$10)</f>
        <v>1598.2870466441227</v>
      </c>
      <c r="AN11" s="86">
        <f>($AK$3+(O11+X11)*12*7.57%)*SUM(Fasering!$D$5:$D$11)</f>
        <v>1891.7318161829003</v>
      </c>
      <c r="AO11" s="5">
        <f>($AK$3+(I11+AA11)*12*7.57%)*SUM(Fasering!$D$5)</f>
        <v>0</v>
      </c>
      <c r="AP11" s="9">
        <f>($AK$3+(J11+AB11)*12*7.57%)*SUM(Fasering!$D$5:$D$6)</f>
        <v>466.60333923806724</v>
      </c>
      <c r="AQ11" s="9">
        <f>($AK$3+(K11+AC11)*12*7.57%)*SUM(Fasering!$D$5:$D$7)</f>
        <v>737.62995818848708</v>
      </c>
      <c r="AR11" s="9">
        <f>($AK$3+(L11+AD11)*12*7.57%)*SUM(Fasering!$D$5:$D$8)</f>
        <v>1011.0682443824132</v>
      </c>
      <c r="AS11" s="9">
        <f>($AK$3+(M11+AE11)*12*7.57%)*SUM(Fasering!$D$5:$D$9)</f>
        <v>1286.9181978198449</v>
      </c>
      <c r="AT11" s="9">
        <f>($AK$3+(N11+AF11)*12*7.57%)*SUM(Fasering!$D$5:$D$10)</f>
        <v>1564.5515784275547</v>
      </c>
      <c r="AU11" s="86">
        <f>($AK$3+(O11+AG11)*12*7.57%)*SUM(Fasering!$D$5:$D$11)</f>
        <v>1845.2194448953005</v>
      </c>
    </row>
    <row r="12" spans="1:47" x14ac:dyDescent="0.3">
      <c r="A12" s="32">
        <f t="shared" si="7"/>
        <v>2</v>
      </c>
      <c r="B12" s="129">
        <v>16969.169999999998</v>
      </c>
      <c r="C12" s="130"/>
      <c r="D12" s="129">
        <f t="shared" si="0"/>
        <v>22838.805903</v>
      </c>
      <c r="E12" s="131">
        <f t="shared" si="1"/>
        <v>566.15920969065371</v>
      </c>
      <c r="F12" s="134">
        <f t="shared" si="2"/>
        <v>1903.2338252499999</v>
      </c>
      <c r="G12" s="135">
        <f t="shared" si="8"/>
        <v>47.179934140887802</v>
      </c>
      <c r="H12" s="63">
        <f>'L4'!$H$10</f>
        <v>1707.89</v>
      </c>
      <c r="I12" s="63">
        <f>GEW!$E$12+($F12-GEW!$E$12)*SUM(Fasering!$D$5)</f>
        <v>1821.9627753333334</v>
      </c>
      <c r="J12" s="63">
        <f>GEW!$E$12+($F12-GEW!$E$12)*SUM(Fasering!$D$5:$D$6)</f>
        <v>1842.9765180954398</v>
      </c>
      <c r="K12" s="63">
        <f>GEW!$E$12+($F12-GEW!$E$12)*SUM(Fasering!$D$5:$D$7)</f>
        <v>1855.0334003293344</v>
      </c>
      <c r="L12" s="63">
        <f>GEW!$E$12+($F12-GEW!$E$12)*SUM(Fasering!$D$5:$D$8)</f>
        <v>1867.090282563229</v>
      </c>
      <c r="M12" s="63">
        <f>GEW!$E$12+($F12-GEW!$E$12)*SUM(Fasering!$D$5:$D$9)</f>
        <v>1879.1471647971237</v>
      </c>
      <c r="N12" s="63">
        <f>GEW!$E$12+($F12-GEW!$E$12)*SUM(Fasering!$D$5:$D$10)</f>
        <v>1891.1769430161053</v>
      </c>
      <c r="O12" s="76">
        <f>GEW!$E$12+($F12-GEW!$E$12)*SUM(Fasering!$D$5:$D$11)</f>
        <v>1903.2338252499999</v>
      </c>
      <c r="P12" s="134">
        <f t="shared" si="3"/>
        <v>102.40392308333332</v>
      </c>
      <c r="Q12" s="135">
        <f t="shared" si="4"/>
        <v>2.538526944373519</v>
      </c>
      <c r="R12" s="45">
        <f>$P12*SUM(Fasering!$D$5)</f>
        <v>0</v>
      </c>
      <c r="S12" s="45">
        <f>$P12*SUM(Fasering!$D$5:$D$6)</f>
        <v>26.477936481812353</v>
      </c>
      <c r="T12" s="45">
        <f>$P12*SUM(Fasering!$D$5:$D$7)</f>
        <v>41.669964173967912</v>
      </c>
      <c r="U12" s="45">
        <f>$P12*SUM(Fasering!$D$5:$D$8)</f>
        <v>56.861991866123475</v>
      </c>
      <c r="V12" s="45">
        <f>$P12*SUM(Fasering!$D$5:$D$9)</f>
        <v>72.054019558279037</v>
      </c>
      <c r="W12" s="45">
        <f>$P12*SUM(Fasering!$D$5:$D$10)</f>
        <v>87.211895391177777</v>
      </c>
      <c r="X12" s="75">
        <f>$P12*SUM(Fasering!$D$5:$D$11)</f>
        <v>102.40392308333332</v>
      </c>
      <c r="Y12" s="134">
        <f t="shared" si="5"/>
        <v>51.201400749999998</v>
      </c>
      <c r="Z12" s="135">
        <f t="shared" si="6"/>
        <v>1.2692495705244682</v>
      </c>
      <c r="AA12" s="74">
        <f>$Y12*SUM(Fasering!$D$5)</f>
        <v>0</v>
      </c>
      <c r="AB12" s="45">
        <f>$Y12*SUM(Fasering!$D$5:$D$6)</f>
        <v>13.238823240542105</v>
      </c>
      <c r="AC12" s="45">
        <f>$Y12*SUM(Fasering!$D$5:$D$7)</f>
        <v>20.834753890954396</v>
      </c>
      <c r="AD12" s="45">
        <f>$Y12*SUM(Fasering!$D$5:$D$8)</f>
        <v>28.430684541366688</v>
      </c>
      <c r="AE12" s="45">
        <f>$Y12*SUM(Fasering!$D$5:$D$9)</f>
        <v>36.02661519177898</v>
      </c>
      <c r="AF12" s="45">
        <f>$Y12*SUM(Fasering!$D$5:$D$10)</f>
        <v>43.605470099587713</v>
      </c>
      <c r="AG12" s="75">
        <f>$Y12*SUM(Fasering!$D$5:$D$11)</f>
        <v>51.201400749999998</v>
      </c>
      <c r="AH12" s="5">
        <f>($AK$3+(I12+R12)*12*7.57%)*SUM(Fasering!$D$5)</f>
        <v>0</v>
      </c>
      <c r="AI12" s="9">
        <f>($AK$3+(J12+S12)*12*7.57%)*SUM(Fasering!$D$5:$D$6)</f>
        <v>474.0952571237641</v>
      </c>
      <c r="AJ12" s="9">
        <f>($AK$3+(K12+T12)*12*7.57%)*SUM(Fasering!$D$5:$D$7)</f>
        <v>756.18538681178393</v>
      </c>
      <c r="AK12" s="9">
        <f>($AK$3+(L12+U12)*12*7.57%)*SUM(Fasering!$D$5:$D$8)</f>
        <v>1045.6199009622023</v>
      </c>
      <c r="AL12" s="9">
        <f>($AK$3+(M12+V12)*12*7.57%)*SUM(Fasering!$D$5:$D$9)</f>
        <v>1342.3987995750192</v>
      </c>
      <c r="AM12" s="9">
        <f>($AK$3+(N12+W12)*12*7.57%)*SUM(Fasering!$D$5:$D$10)</f>
        <v>1645.8301733121623</v>
      </c>
      <c r="AN12" s="86">
        <f>($AK$3+(O12+X12)*12*7.57%)*SUM(Fasering!$D$5:$D$11)</f>
        <v>1957.281330586</v>
      </c>
      <c r="AO12" s="5">
        <f>($AK$3+(I12+AA12)*12*7.57%)*SUM(Fasering!$D$5)</f>
        <v>0</v>
      </c>
      <c r="AP12" s="9">
        <f>($AK$3+(J12+AB12)*12*7.57%)*SUM(Fasering!$D$5:$D$6)</f>
        <v>470.98566402520123</v>
      </c>
      <c r="AQ12" s="9">
        <f>($AK$3+(K12+AC12)*12*7.57%)*SUM(Fasering!$D$5:$D$7)</f>
        <v>748.48377640064518</v>
      </c>
      <c r="AR12" s="9">
        <f>($AK$3+(L12+AD12)*12*7.57%)*SUM(Fasering!$D$5:$D$8)</f>
        <v>1031.2789011696725</v>
      </c>
      <c r="AS12" s="9">
        <f>($AK$3+(M12+AE12)*12*7.57%)*SUM(Fasering!$D$5:$D$9)</f>
        <v>1319.3710383322837</v>
      </c>
      <c r="AT12" s="9">
        <f>($AK$3+(N12+AF12)*12*7.57%)*SUM(Fasering!$D$5:$D$10)</f>
        <v>1612.0947050955945</v>
      </c>
      <c r="AU12" s="86">
        <f>($AK$3+(O12+AG12)*12*7.57%)*SUM(Fasering!$D$5:$D$11)</f>
        <v>1910.7689592984002</v>
      </c>
    </row>
    <row r="13" spans="1:47" x14ac:dyDescent="0.3">
      <c r="A13" s="32">
        <f t="shared" si="7"/>
        <v>3</v>
      </c>
      <c r="B13" s="129">
        <v>17612.560000000001</v>
      </c>
      <c r="C13" s="130"/>
      <c r="D13" s="129">
        <f t="shared" si="0"/>
        <v>23704.744504000002</v>
      </c>
      <c r="E13" s="131">
        <f t="shared" si="1"/>
        <v>587.62526689456354</v>
      </c>
      <c r="F13" s="134">
        <f t="shared" si="2"/>
        <v>1975.3953753333335</v>
      </c>
      <c r="G13" s="135">
        <f t="shared" si="8"/>
        <v>48.968772241213628</v>
      </c>
      <c r="H13" s="63">
        <f>'L4'!$H$10</f>
        <v>1707.89</v>
      </c>
      <c r="I13" s="63">
        <f>GEW!$E$12+($F13-GEW!$E$12)*SUM(Fasering!$D$5)</f>
        <v>1821.9627753333334</v>
      </c>
      <c r="J13" s="63">
        <f>GEW!$E$12+($F13-GEW!$E$12)*SUM(Fasering!$D$5:$D$6)</f>
        <v>1861.6348749435535</v>
      </c>
      <c r="K13" s="63">
        <f>GEW!$E$12+($F13-GEW!$E$12)*SUM(Fasering!$D$5:$D$7)</f>
        <v>1884.397209021151</v>
      </c>
      <c r="L13" s="63">
        <f>GEW!$E$12+($F13-GEW!$E$12)*SUM(Fasering!$D$5:$D$8)</f>
        <v>1907.1595430987486</v>
      </c>
      <c r="M13" s="63">
        <f>GEW!$E$12+($F13-GEW!$E$12)*SUM(Fasering!$D$5:$D$9)</f>
        <v>1929.921877176346</v>
      </c>
      <c r="N13" s="63">
        <f>GEW!$E$12+($F13-GEW!$E$12)*SUM(Fasering!$D$5:$D$10)</f>
        <v>1952.6330412557361</v>
      </c>
      <c r="O13" s="76">
        <f>GEW!$E$12+($F13-GEW!$E$12)*SUM(Fasering!$D$5:$D$11)</f>
        <v>1975.3953753333335</v>
      </c>
      <c r="P13" s="134">
        <f t="shared" si="3"/>
        <v>102.40392308333332</v>
      </c>
      <c r="Q13" s="135">
        <f t="shared" si="4"/>
        <v>2.538526944373519</v>
      </c>
      <c r="R13" s="45">
        <f>$P13*SUM(Fasering!$D$5)</f>
        <v>0</v>
      </c>
      <c r="S13" s="45">
        <f>$P13*SUM(Fasering!$D$5:$D$6)</f>
        <v>26.477936481812353</v>
      </c>
      <c r="T13" s="45">
        <f>$P13*SUM(Fasering!$D$5:$D$7)</f>
        <v>41.669964173967912</v>
      </c>
      <c r="U13" s="45">
        <f>$P13*SUM(Fasering!$D$5:$D$8)</f>
        <v>56.861991866123475</v>
      </c>
      <c r="V13" s="45">
        <f>$P13*SUM(Fasering!$D$5:$D$9)</f>
        <v>72.054019558279037</v>
      </c>
      <c r="W13" s="45">
        <f>$P13*SUM(Fasering!$D$5:$D$10)</f>
        <v>87.211895391177777</v>
      </c>
      <c r="X13" s="75">
        <f>$P13*SUM(Fasering!$D$5:$D$11)</f>
        <v>102.40392308333332</v>
      </c>
      <c r="Y13" s="134">
        <f t="shared" si="5"/>
        <v>51.201400749999998</v>
      </c>
      <c r="Z13" s="135">
        <f t="shared" si="6"/>
        <v>1.2692495705244682</v>
      </c>
      <c r="AA13" s="74">
        <f>$Y13*SUM(Fasering!$D$5)</f>
        <v>0</v>
      </c>
      <c r="AB13" s="45">
        <f>$Y13*SUM(Fasering!$D$5:$D$6)</f>
        <v>13.238823240542105</v>
      </c>
      <c r="AC13" s="45">
        <f>$Y13*SUM(Fasering!$D$5:$D$7)</f>
        <v>20.834753890954396</v>
      </c>
      <c r="AD13" s="45">
        <f>$Y13*SUM(Fasering!$D$5:$D$8)</f>
        <v>28.430684541366688</v>
      </c>
      <c r="AE13" s="45">
        <f>$Y13*SUM(Fasering!$D$5:$D$9)</f>
        <v>36.02661519177898</v>
      </c>
      <c r="AF13" s="45">
        <f>$Y13*SUM(Fasering!$D$5:$D$10)</f>
        <v>43.605470099587713</v>
      </c>
      <c r="AG13" s="75">
        <f>$Y13*SUM(Fasering!$D$5:$D$11)</f>
        <v>51.201400749999998</v>
      </c>
      <c r="AH13" s="5">
        <f>($AK$3+(I13+R13)*12*7.57%)*SUM(Fasering!$D$5)</f>
        <v>0</v>
      </c>
      <c r="AI13" s="9">
        <f>($AK$3+(J13+S13)*12*7.57%)*SUM(Fasering!$D$5:$D$6)</f>
        <v>478.47771814121</v>
      </c>
      <c r="AJ13" s="9">
        <f>($AK$3+(K13+T13)*12*7.57%)*SUM(Fasering!$D$5:$D$7)</f>
        <v>767.03954242911209</v>
      </c>
      <c r="AK13" s="9">
        <f>($AK$3+(L13+U13)*12*7.57%)*SUM(Fasering!$D$5:$D$8)</f>
        <v>1065.8311860242275</v>
      </c>
      <c r="AL13" s="9">
        <f>($AK$3+(M13+V13)*12*7.57%)*SUM(Fasering!$D$5:$D$9)</f>
        <v>1374.8526489265562</v>
      </c>
      <c r="AM13" s="9">
        <f>($AK$3+(N13+W13)*12*7.57%)*SUM(Fasering!$D$5:$D$10)</f>
        <v>1693.3747779206305</v>
      </c>
      <c r="AN13" s="86">
        <f>($AK$3+(O13+X13)*12*7.57%)*SUM(Fasering!$D$5:$D$11)</f>
        <v>2022.8328826817001</v>
      </c>
      <c r="AO13" s="5">
        <f>($AK$3+(I13+AA13)*12*7.57%)*SUM(Fasering!$D$5)</f>
        <v>0</v>
      </c>
      <c r="AP13" s="9">
        <f>($AK$3+(J13+AB13)*12*7.57%)*SUM(Fasering!$D$5:$D$6)</f>
        <v>475.36812504264714</v>
      </c>
      <c r="AQ13" s="9">
        <f>($AK$3+(K13+AC13)*12*7.57%)*SUM(Fasering!$D$5:$D$7)</f>
        <v>759.33793201797323</v>
      </c>
      <c r="AR13" s="9">
        <f>($AK$3+(L13+AD13)*12*7.57%)*SUM(Fasering!$D$5:$D$8)</f>
        <v>1051.4901862316979</v>
      </c>
      <c r="AS13" s="9">
        <f>($AK$3+(M13+AE13)*12*7.57%)*SUM(Fasering!$D$5:$D$9)</f>
        <v>1351.8248876838206</v>
      </c>
      <c r="AT13" s="9">
        <f>($AK$3+(N13+AF13)*12*7.57%)*SUM(Fasering!$D$5:$D$10)</f>
        <v>1659.6393097040627</v>
      </c>
      <c r="AU13" s="86">
        <f>($AK$3+(O13+AG13)*12*7.57%)*SUM(Fasering!$D$5:$D$11)</f>
        <v>1976.3205113941003</v>
      </c>
    </row>
    <row r="14" spans="1:47" x14ac:dyDescent="0.3">
      <c r="A14" s="32">
        <f t="shared" si="7"/>
        <v>4</v>
      </c>
      <c r="B14" s="129">
        <v>18255.93</v>
      </c>
      <c r="C14" s="130"/>
      <c r="D14" s="129">
        <f t="shared" si="0"/>
        <v>24570.656187000001</v>
      </c>
      <c r="E14" s="131">
        <f t="shared" si="1"/>
        <v>609.09065681868321</v>
      </c>
      <c r="F14" s="134">
        <f t="shared" si="2"/>
        <v>2047.5546822500003</v>
      </c>
      <c r="G14" s="135">
        <f t="shared" si="8"/>
        <v>50.757554734890277</v>
      </c>
      <c r="H14" s="63">
        <f>'L4'!$H$10</f>
        <v>1707.89</v>
      </c>
      <c r="I14" s="63">
        <f>GEW!$E$12+($F14-GEW!$E$12)*SUM(Fasering!$D$5)</f>
        <v>1821.9627753333334</v>
      </c>
      <c r="J14" s="63">
        <f>GEW!$E$12+($F14-GEW!$E$12)*SUM(Fasering!$D$5:$D$6)</f>
        <v>1880.292651790211</v>
      </c>
      <c r="K14" s="63">
        <f>GEW!$E$12+($F14-GEW!$E$12)*SUM(Fasering!$D$5:$D$7)</f>
        <v>1913.7601049288494</v>
      </c>
      <c r="L14" s="63">
        <f>GEW!$E$12+($F14-GEW!$E$12)*SUM(Fasering!$D$5:$D$8)</f>
        <v>1947.2275580674877</v>
      </c>
      <c r="M14" s="63">
        <f>GEW!$E$12+($F14-GEW!$E$12)*SUM(Fasering!$D$5:$D$9)</f>
        <v>1980.6950112061261</v>
      </c>
      <c r="N14" s="63">
        <f>GEW!$E$12+($F14-GEW!$E$12)*SUM(Fasering!$D$5:$D$10)</f>
        <v>2014.0872291113619</v>
      </c>
      <c r="O14" s="76">
        <f>GEW!$E$12+($F14-GEW!$E$12)*SUM(Fasering!$D$5:$D$11)</f>
        <v>2047.5546822500003</v>
      </c>
      <c r="P14" s="134">
        <f t="shared" si="3"/>
        <v>102.40392308333332</v>
      </c>
      <c r="Q14" s="135">
        <f t="shared" si="4"/>
        <v>2.538526944373519</v>
      </c>
      <c r="R14" s="45">
        <f>$P14*SUM(Fasering!$D$5)</f>
        <v>0</v>
      </c>
      <c r="S14" s="45">
        <f>$P14*SUM(Fasering!$D$5:$D$6)</f>
        <v>26.477936481812353</v>
      </c>
      <c r="T14" s="45">
        <f>$P14*SUM(Fasering!$D$5:$D$7)</f>
        <v>41.669964173967912</v>
      </c>
      <c r="U14" s="45">
        <f>$P14*SUM(Fasering!$D$5:$D$8)</f>
        <v>56.861991866123475</v>
      </c>
      <c r="V14" s="45">
        <f>$P14*SUM(Fasering!$D$5:$D$9)</f>
        <v>72.054019558279037</v>
      </c>
      <c r="W14" s="45">
        <f>$P14*SUM(Fasering!$D$5:$D$10)</f>
        <v>87.211895391177777</v>
      </c>
      <c r="X14" s="75">
        <f>$P14*SUM(Fasering!$D$5:$D$11)</f>
        <v>102.40392308333332</v>
      </c>
      <c r="Y14" s="134">
        <f t="shared" si="5"/>
        <v>51.201400749999998</v>
      </c>
      <c r="Z14" s="135">
        <f t="shared" si="6"/>
        <v>1.2692495705244682</v>
      </c>
      <c r="AA14" s="74">
        <f>$Y14*SUM(Fasering!$D$5)</f>
        <v>0</v>
      </c>
      <c r="AB14" s="45">
        <f>$Y14*SUM(Fasering!$D$5:$D$6)</f>
        <v>13.238823240542105</v>
      </c>
      <c r="AC14" s="45">
        <f>$Y14*SUM(Fasering!$D$5:$D$7)</f>
        <v>20.834753890954396</v>
      </c>
      <c r="AD14" s="45">
        <f>$Y14*SUM(Fasering!$D$5:$D$8)</f>
        <v>28.430684541366688</v>
      </c>
      <c r="AE14" s="45">
        <f>$Y14*SUM(Fasering!$D$5:$D$9)</f>
        <v>36.02661519177898</v>
      </c>
      <c r="AF14" s="45">
        <f>$Y14*SUM(Fasering!$D$5:$D$10)</f>
        <v>43.605470099587713</v>
      </c>
      <c r="AG14" s="75">
        <f>$Y14*SUM(Fasering!$D$5:$D$11)</f>
        <v>51.201400749999998</v>
      </c>
      <c r="AH14" s="5">
        <f>($AK$3+(I14+R14)*12*7.57%)*SUM(Fasering!$D$5)</f>
        <v>0</v>
      </c>
      <c r="AI14" s="9">
        <f>($AK$3+(J14+S14)*12*7.57%)*SUM(Fasering!$D$5:$D$6)</f>
        <v>482.860042928344</v>
      </c>
      <c r="AJ14" s="9">
        <f>($AK$3+(K14+T14)*12*7.57%)*SUM(Fasering!$D$5:$D$7)</f>
        <v>777.89336064126996</v>
      </c>
      <c r="AK14" s="9">
        <f>($AK$3+(L14+U14)*12*7.57%)*SUM(Fasering!$D$5:$D$8)</f>
        <v>1086.0418428114872</v>
      </c>
      <c r="AL14" s="9">
        <f>($AK$3+(M14+V14)*12*7.57%)*SUM(Fasering!$D$5:$D$9)</f>
        <v>1407.3054894389952</v>
      </c>
      <c r="AM14" s="9">
        <f>($AK$3+(N14+W14)*12*7.57%)*SUM(Fasering!$D$5:$D$10)</f>
        <v>1740.9179045886708</v>
      </c>
      <c r="AN14" s="86">
        <f>($AK$3+(O14+X14)*12*7.57%)*SUM(Fasering!$D$5:$D$11)</f>
        <v>2088.3823970848007</v>
      </c>
      <c r="AO14" s="5">
        <f>($AK$3+(I14+AA14)*12*7.57%)*SUM(Fasering!$D$5)</f>
        <v>0</v>
      </c>
      <c r="AP14" s="9">
        <f>($AK$3+(J14+AB14)*12*7.57%)*SUM(Fasering!$D$5:$D$6)</f>
        <v>479.75044982978113</v>
      </c>
      <c r="AQ14" s="9">
        <f>($AK$3+(K14+AC14)*12*7.57%)*SUM(Fasering!$D$5:$D$7)</f>
        <v>770.19175023013133</v>
      </c>
      <c r="AR14" s="9">
        <f>($AK$3+(L14+AD14)*12*7.57%)*SUM(Fasering!$D$5:$D$8)</f>
        <v>1071.7008430189576</v>
      </c>
      <c r="AS14" s="9">
        <f>($AK$3+(M14+AE14)*12*7.57%)*SUM(Fasering!$D$5:$D$9)</f>
        <v>1384.2777281962597</v>
      </c>
      <c r="AT14" s="9">
        <f>($AK$3+(N14+AF14)*12*7.57%)*SUM(Fasering!$D$5:$D$10)</f>
        <v>1707.1824363721025</v>
      </c>
      <c r="AU14" s="86">
        <f>($AK$3+(O14+AG14)*12*7.57%)*SUM(Fasering!$D$5:$D$11)</f>
        <v>2041.8700257972005</v>
      </c>
    </row>
    <row r="15" spans="1:47" x14ac:dyDescent="0.3">
      <c r="A15" s="32">
        <f t="shared" si="7"/>
        <v>5</v>
      </c>
      <c r="B15" s="129">
        <v>18255.93</v>
      </c>
      <c r="C15" s="130"/>
      <c r="D15" s="129">
        <f t="shared" si="0"/>
        <v>24570.656187000001</v>
      </c>
      <c r="E15" s="131">
        <f t="shared" si="1"/>
        <v>609.09065681868321</v>
      </c>
      <c r="F15" s="134">
        <f t="shared" si="2"/>
        <v>2047.5546822500003</v>
      </c>
      <c r="G15" s="135">
        <f t="shared" si="8"/>
        <v>50.757554734890277</v>
      </c>
      <c r="H15" s="63">
        <f>'L4'!$H$10</f>
        <v>1707.89</v>
      </c>
      <c r="I15" s="63">
        <f>GEW!$E$12+($F15-GEW!$E$12)*SUM(Fasering!$D$5)</f>
        <v>1821.9627753333334</v>
      </c>
      <c r="J15" s="63">
        <f>GEW!$E$12+($F15-GEW!$E$12)*SUM(Fasering!$D$5:$D$6)</f>
        <v>1880.292651790211</v>
      </c>
      <c r="K15" s="63">
        <f>GEW!$E$12+($F15-GEW!$E$12)*SUM(Fasering!$D$5:$D$7)</f>
        <v>1913.7601049288494</v>
      </c>
      <c r="L15" s="63">
        <f>GEW!$E$12+($F15-GEW!$E$12)*SUM(Fasering!$D$5:$D$8)</f>
        <v>1947.2275580674877</v>
      </c>
      <c r="M15" s="63">
        <f>GEW!$E$12+($F15-GEW!$E$12)*SUM(Fasering!$D$5:$D$9)</f>
        <v>1980.6950112061261</v>
      </c>
      <c r="N15" s="63">
        <f>GEW!$E$12+($F15-GEW!$E$12)*SUM(Fasering!$D$5:$D$10)</f>
        <v>2014.0872291113619</v>
      </c>
      <c r="O15" s="76">
        <f>GEW!$E$12+($F15-GEW!$E$12)*SUM(Fasering!$D$5:$D$11)</f>
        <v>2047.5546822500003</v>
      </c>
      <c r="P15" s="134">
        <f t="shared" si="3"/>
        <v>102.40392308333332</v>
      </c>
      <c r="Q15" s="135">
        <f t="shared" si="4"/>
        <v>2.538526944373519</v>
      </c>
      <c r="R15" s="45">
        <f>$P15*SUM(Fasering!$D$5)</f>
        <v>0</v>
      </c>
      <c r="S15" s="45">
        <f>$P15*SUM(Fasering!$D$5:$D$6)</f>
        <v>26.477936481812353</v>
      </c>
      <c r="T15" s="45">
        <f>$P15*SUM(Fasering!$D$5:$D$7)</f>
        <v>41.669964173967912</v>
      </c>
      <c r="U15" s="45">
        <f>$P15*SUM(Fasering!$D$5:$D$8)</f>
        <v>56.861991866123475</v>
      </c>
      <c r="V15" s="45">
        <f>$P15*SUM(Fasering!$D$5:$D$9)</f>
        <v>72.054019558279037</v>
      </c>
      <c r="W15" s="45">
        <f>$P15*SUM(Fasering!$D$5:$D$10)</f>
        <v>87.211895391177777</v>
      </c>
      <c r="X15" s="75">
        <f>$P15*SUM(Fasering!$D$5:$D$11)</f>
        <v>102.40392308333332</v>
      </c>
      <c r="Y15" s="134">
        <f t="shared" si="5"/>
        <v>51.201400749999998</v>
      </c>
      <c r="Z15" s="135">
        <f t="shared" si="6"/>
        <v>1.2692495705244682</v>
      </c>
      <c r="AA15" s="74">
        <f>$Y15*SUM(Fasering!$D$5)</f>
        <v>0</v>
      </c>
      <c r="AB15" s="45">
        <f>$Y15*SUM(Fasering!$D$5:$D$6)</f>
        <v>13.238823240542105</v>
      </c>
      <c r="AC15" s="45">
        <f>$Y15*SUM(Fasering!$D$5:$D$7)</f>
        <v>20.834753890954396</v>
      </c>
      <c r="AD15" s="45">
        <f>$Y15*SUM(Fasering!$D$5:$D$8)</f>
        <v>28.430684541366688</v>
      </c>
      <c r="AE15" s="45">
        <f>$Y15*SUM(Fasering!$D$5:$D$9)</f>
        <v>36.02661519177898</v>
      </c>
      <c r="AF15" s="45">
        <f>$Y15*SUM(Fasering!$D$5:$D$10)</f>
        <v>43.605470099587713</v>
      </c>
      <c r="AG15" s="75">
        <f>$Y15*SUM(Fasering!$D$5:$D$11)</f>
        <v>51.201400749999998</v>
      </c>
      <c r="AH15" s="5">
        <f>($AK$3+(I15+R15)*12*7.57%)*SUM(Fasering!$D$5)</f>
        <v>0</v>
      </c>
      <c r="AI15" s="9">
        <f>($AK$3+(J15+S15)*12*7.57%)*SUM(Fasering!$D$5:$D$6)</f>
        <v>482.860042928344</v>
      </c>
      <c r="AJ15" s="9">
        <f>($AK$3+(K15+T15)*12*7.57%)*SUM(Fasering!$D$5:$D$7)</f>
        <v>777.89336064126996</v>
      </c>
      <c r="AK15" s="9">
        <f>($AK$3+(L15+U15)*12*7.57%)*SUM(Fasering!$D$5:$D$8)</f>
        <v>1086.0418428114872</v>
      </c>
      <c r="AL15" s="9">
        <f>($AK$3+(M15+V15)*12*7.57%)*SUM(Fasering!$D$5:$D$9)</f>
        <v>1407.3054894389952</v>
      </c>
      <c r="AM15" s="9">
        <f>($AK$3+(N15+W15)*12*7.57%)*SUM(Fasering!$D$5:$D$10)</f>
        <v>1740.9179045886708</v>
      </c>
      <c r="AN15" s="86">
        <f>($AK$3+(O15+X15)*12*7.57%)*SUM(Fasering!$D$5:$D$11)</f>
        <v>2088.3823970848007</v>
      </c>
      <c r="AO15" s="5">
        <f>($AK$3+(I15+AA15)*12*7.57%)*SUM(Fasering!$D$5)</f>
        <v>0</v>
      </c>
      <c r="AP15" s="9">
        <f>($AK$3+(J15+AB15)*12*7.57%)*SUM(Fasering!$D$5:$D$6)</f>
        <v>479.75044982978113</v>
      </c>
      <c r="AQ15" s="9">
        <f>($AK$3+(K15+AC15)*12*7.57%)*SUM(Fasering!$D$5:$D$7)</f>
        <v>770.19175023013133</v>
      </c>
      <c r="AR15" s="9">
        <f>($AK$3+(L15+AD15)*12*7.57%)*SUM(Fasering!$D$5:$D$8)</f>
        <v>1071.7008430189576</v>
      </c>
      <c r="AS15" s="9">
        <f>($AK$3+(M15+AE15)*12*7.57%)*SUM(Fasering!$D$5:$D$9)</f>
        <v>1384.2777281962597</v>
      </c>
      <c r="AT15" s="9">
        <f>($AK$3+(N15+AF15)*12*7.57%)*SUM(Fasering!$D$5:$D$10)</f>
        <v>1707.1824363721025</v>
      </c>
      <c r="AU15" s="86">
        <f>($AK$3+(O15+AG15)*12*7.57%)*SUM(Fasering!$D$5:$D$11)</f>
        <v>2041.8700257972005</v>
      </c>
    </row>
    <row r="16" spans="1:47" x14ac:dyDescent="0.3">
      <c r="A16" s="32">
        <f t="shared" si="7"/>
        <v>6</v>
      </c>
      <c r="B16" s="129">
        <v>19172.88</v>
      </c>
      <c r="C16" s="130"/>
      <c r="D16" s="129">
        <f t="shared" si="0"/>
        <v>25804.779192000002</v>
      </c>
      <c r="E16" s="131">
        <f t="shared" si="1"/>
        <v>639.68376699000248</v>
      </c>
      <c r="F16" s="129">
        <f t="shared" si="2"/>
        <v>2150.3982660000001</v>
      </c>
      <c r="G16" s="131">
        <f t="shared" si="8"/>
        <v>53.306980582500209</v>
      </c>
      <c r="H16" s="63">
        <f>'L4'!$H$10</f>
        <v>1707.89</v>
      </c>
      <c r="I16" s="63">
        <f>GEW!$E$12+($F16-GEW!$E$12)*SUM(Fasering!$D$5)</f>
        <v>1821.9627753333334</v>
      </c>
      <c r="J16" s="63">
        <f>GEW!$E$12+($F16-GEW!$E$12)*SUM(Fasering!$D$5:$D$6)</f>
        <v>1906.8842685574562</v>
      </c>
      <c r="K16" s="63">
        <f>GEW!$E$12+($F16-GEW!$E$12)*SUM(Fasering!$D$5:$D$7)</f>
        <v>1955.6089747899928</v>
      </c>
      <c r="L16" s="63">
        <f>GEW!$E$12+($F16-GEW!$E$12)*SUM(Fasering!$D$5:$D$8)</f>
        <v>2004.3336810225296</v>
      </c>
      <c r="M16" s="63">
        <f>GEW!$E$12+($F16-GEW!$E$12)*SUM(Fasering!$D$5:$D$9)</f>
        <v>2053.058387255066</v>
      </c>
      <c r="N16" s="63">
        <f>GEW!$E$12+($F16-GEW!$E$12)*SUM(Fasering!$D$5:$D$10)</f>
        <v>2101.6735597674633</v>
      </c>
      <c r="O16" s="76">
        <f>GEW!$E$12+($F16-GEW!$E$12)*SUM(Fasering!$D$5:$D$11)</f>
        <v>2150.3982660000001</v>
      </c>
      <c r="P16" s="134">
        <f t="shared" si="3"/>
        <v>102.40392308333332</v>
      </c>
      <c r="Q16" s="135">
        <f t="shared" si="4"/>
        <v>2.538526944373519</v>
      </c>
      <c r="R16" s="45">
        <f>$P16*SUM(Fasering!$D$5)</f>
        <v>0</v>
      </c>
      <c r="S16" s="45">
        <f>$P16*SUM(Fasering!$D$5:$D$6)</f>
        <v>26.477936481812353</v>
      </c>
      <c r="T16" s="45">
        <f>$P16*SUM(Fasering!$D$5:$D$7)</f>
        <v>41.669964173967912</v>
      </c>
      <c r="U16" s="45">
        <f>$P16*SUM(Fasering!$D$5:$D$8)</f>
        <v>56.861991866123475</v>
      </c>
      <c r="V16" s="45">
        <f>$P16*SUM(Fasering!$D$5:$D$9)</f>
        <v>72.054019558279037</v>
      </c>
      <c r="W16" s="45">
        <f>$P16*SUM(Fasering!$D$5:$D$10)</f>
        <v>87.211895391177777</v>
      </c>
      <c r="X16" s="75">
        <f>$P16*SUM(Fasering!$D$5:$D$11)</f>
        <v>102.40392308333332</v>
      </c>
      <c r="Y16" s="134">
        <f t="shared" si="5"/>
        <v>51.201400749999998</v>
      </c>
      <c r="Z16" s="135">
        <f t="shared" si="6"/>
        <v>1.2692495705244682</v>
      </c>
      <c r="AA16" s="74">
        <f>$Y16*SUM(Fasering!$D$5)</f>
        <v>0</v>
      </c>
      <c r="AB16" s="45">
        <f>$Y16*SUM(Fasering!$D$5:$D$6)</f>
        <v>13.238823240542105</v>
      </c>
      <c r="AC16" s="45">
        <f>$Y16*SUM(Fasering!$D$5:$D$7)</f>
        <v>20.834753890954396</v>
      </c>
      <c r="AD16" s="45">
        <f>$Y16*SUM(Fasering!$D$5:$D$8)</f>
        <v>28.430684541366688</v>
      </c>
      <c r="AE16" s="45">
        <f>$Y16*SUM(Fasering!$D$5:$D$9)</f>
        <v>36.02661519177898</v>
      </c>
      <c r="AF16" s="45">
        <f>$Y16*SUM(Fasering!$D$5:$D$10)</f>
        <v>43.605470099587713</v>
      </c>
      <c r="AG16" s="75">
        <f>$Y16*SUM(Fasering!$D$5:$D$11)</f>
        <v>51.201400749999998</v>
      </c>
      <c r="AH16" s="5">
        <f>($AK$3+(I16+R16)*12*7.57%)*SUM(Fasering!$D$5)</f>
        <v>0</v>
      </c>
      <c r="AI16" s="9">
        <f>($AK$3+(J16+S16)*12*7.57%)*SUM(Fasering!$D$5:$D$6)</f>
        <v>489.10586215143894</v>
      </c>
      <c r="AJ16" s="9">
        <f>($AK$3+(K16+T16)*12*7.57%)*SUM(Fasering!$D$5:$D$7)</f>
        <v>793.36254417428893</v>
      </c>
      <c r="AK16" s="9">
        <f>($AK$3+(L16+U16)*12*7.57%)*SUM(Fasering!$D$5:$D$8)</f>
        <v>1114.8466701131611</v>
      </c>
      <c r="AL16" s="9">
        <f>($AK$3+(M16+V16)*12*7.57%)*SUM(Fasering!$D$5:$D$9)</f>
        <v>1453.5582399680545</v>
      </c>
      <c r="AM16" s="9">
        <f>($AK$3+(N16+W16)*12*7.57%)*SUM(Fasering!$D$5:$D$10)</f>
        <v>1808.6777783755415</v>
      </c>
      <c r="AN16" s="86">
        <f>($AK$3+(O16+X16)*12*7.57%)*SUM(Fasering!$D$5:$D$11)</f>
        <v>2181.8055085633</v>
      </c>
      <c r="AO16" s="5">
        <f>($AK$3+(I16+AA16)*12*7.57%)*SUM(Fasering!$D$5)</f>
        <v>0</v>
      </c>
      <c r="AP16" s="9">
        <f>($AK$3+(J16+AB16)*12*7.57%)*SUM(Fasering!$D$5:$D$6)</f>
        <v>485.99626905287596</v>
      </c>
      <c r="AQ16" s="9">
        <f>($AK$3+(K16+AC16)*12*7.57%)*SUM(Fasering!$D$5:$D$7)</f>
        <v>785.66093376314996</v>
      </c>
      <c r="AR16" s="9">
        <f>($AK$3+(L16+AD16)*12*7.57%)*SUM(Fasering!$D$5:$D$8)</f>
        <v>1100.505670320631</v>
      </c>
      <c r="AS16" s="9">
        <f>($AK$3+(M16+AE16)*12*7.57%)*SUM(Fasering!$D$5:$D$9)</f>
        <v>1430.530478725319</v>
      </c>
      <c r="AT16" s="9">
        <f>($AK$3+(N16+AF16)*12*7.57%)*SUM(Fasering!$D$5:$D$10)</f>
        <v>1774.942310158973</v>
      </c>
      <c r="AU16" s="86">
        <f>($AK$3+(O16+AG16)*12*7.57%)*SUM(Fasering!$D$5:$D$11)</f>
        <v>2135.2931372757002</v>
      </c>
    </row>
    <row r="17" spans="1:47" x14ac:dyDescent="0.3">
      <c r="A17" s="32">
        <f t="shared" si="7"/>
        <v>7</v>
      </c>
      <c r="B17" s="129">
        <v>19172.88</v>
      </c>
      <c r="C17" s="130"/>
      <c r="D17" s="129">
        <f t="shared" si="0"/>
        <v>25804.779192000002</v>
      </c>
      <c r="E17" s="131">
        <f t="shared" si="1"/>
        <v>639.68376699000248</v>
      </c>
      <c r="F17" s="129">
        <f t="shared" si="2"/>
        <v>2150.3982660000001</v>
      </c>
      <c r="G17" s="131">
        <f t="shared" si="8"/>
        <v>53.306980582500209</v>
      </c>
      <c r="H17" s="63">
        <f>'L4'!$H$10</f>
        <v>1707.89</v>
      </c>
      <c r="I17" s="63">
        <f>GEW!$E$12+($F17-GEW!$E$12)*SUM(Fasering!$D$5)</f>
        <v>1821.9627753333334</v>
      </c>
      <c r="J17" s="63">
        <f>GEW!$E$12+($F17-GEW!$E$12)*SUM(Fasering!$D$5:$D$6)</f>
        <v>1906.8842685574562</v>
      </c>
      <c r="K17" s="63">
        <f>GEW!$E$12+($F17-GEW!$E$12)*SUM(Fasering!$D$5:$D$7)</f>
        <v>1955.6089747899928</v>
      </c>
      <c r="L17" s="63">
        <f>GEW!$E$12+($F17-GEW!$E$12)*SUM(Fasering!$D$5:$D$8)</f>
        <v>2004.3336810225296</v>
      </c>
      <c r="M17" s="63">
        <f>GEW!$E$12+($F17-GEW!$E$12)*SUM(Fasering!$D$5:$D$9)</f>
        <v>2053.058387255066</v>
      </c>
      <c r="N17" s="63">
        <f>GEW!$E$12+($F17-GEW!$E$12)*SUM(Fasering!$D$5:$D$10)</f>
        <v>2101.6735597674633</v>
      </c>
      <c r="O17" s="76">
        <f>GEW!$E$12+($F17-GEW!$E$12)*SUM(Fasering!$D$5:$D$11)</f>
        <v>2150.3982660000001</v>
      </c>
      <c r="P17" s="134">
        <f t="shared" si="3"/>
        <v>102.40392308333332</v>
      </c>
      <c r="Q17" s="135">
        <f t="shared" si="4"/>
        <v>2.538526944373519</v>
      </c>
      <c r="R17" s="45">
        <f>$P17*SUM(Fasering!$D$5)</f>
        <v>0</v>
      </c>
      <c r="S17" s="45">
        <f>$P17*SUM(Fasering!$D$5:$D$6)</f>
        <v>26.477936481812353</v>
      </c>
      <c r="T17" s="45">
        <f>$P17*SUM(Fasering!$D$5:$D$7)</f>
        <v>41.669964173967912</v>
      </c>
      <c r="U17" s="45">
        <f>$P17*SUM(Fasering!$D$5:$D$8)</f>
        <v>56.861991866123475</v>
      </c>
      <c r="V17" s="45">
        <f>$P17*SUM(Fasering!$D$5:$D$9)</f>
        <v>72.054019558279037</v>
      </c>
      <c r="W17" s="45">
        <f>$P17*SUM(Fasering!$D$5:$D$10)</f>
        <v>87.211895391177777</v>
      </c>
      <c r="X17" s="75">
        <f>$P17*SUM(Fasering!$D$5:$D$11)</f>
        <v>102.40392308333332</v>
      </c>
      <c r="Y17" s="134">
        <f t="shared" si="5"/>
        <v>51.201400749999998</v>
      </c>
      <c r="Z17" s="135">
        <f t="shared" si="6"/>
        <v>1.2692495705244682</v>
      </c>
      <c r="AA17" s="74">
        <f>$Y17*SUM(Fasering!$D$5)</f>
        <v>0</v>
      </c>
      <c r="AB17" s="45">
        <f>$Y17*SUM(Fasering!$D$5:$D$6)</f>
        <v>13.238823240542105</v>
      </c>
      <c r="AC17" s="45">
        <f>$Y17*SUM(Fasering!$D$5:$D$7)</f>
        <v>20.834753890954396</v>
      </c>
      <c r="AD17" s="45">
        <f>$Y17*SUM(Fasering!$D$5:$D$8)</f>
        <v>28.430684541366688</v>
      </c>
      <c r="AE17" s="45">
        <f>$Y17*SUM(Fasering!$D$5:$D$9)</f>
        <v>36.02661519177898</v>
      </c>
      <c r="AF17" s="45">
        <f>$Y17*SUM(Fasering!$D$5:$D$10)</f>
        <v>43.605470099587713</v>
      </c>
      <c r="AG17" s="75">
        <f>$Y17*SUM(Fasering!$D$5:$D$11)</f>
        <v>51.201400749999998</v>
      </c>
      <c r="AH17" s="5">
        <f>($AK$3+(I17+R17)*12*7.57%)*SUM(Fasering!$D$5)</f>
        <v>0</v>
      </c>
      <c r="AI17" s="9">
        <f>($AK$3+(J17+S17)*12*7.57%)*SUM(Fasering!$D$5:$D$6)</f>
        <v>489.10586215143894</v>
      </c>
      <c r="AJ17" s="9">
        <f>($AK$3+(K17+T17)*12*7.57%)*SUM(Fasering!$D$5:$D$7)</f>
        <v>793.36254417428893</v>
      </c>
      <c r="AK17" s="9">
        <f>($AK$3+(L17+U17)*12*7.57%)*SUM(Fasering!$D$5:$D$8)</f>
        <v>1114.8466701131611</v>
      </c>
      <c r="AL17" s="9">
        <f>($AK$3+(M17+V17)*12*7.57%)*SUM(Fasering!$D$5:$D$9)</f>
        <v>1453.5582399680545</v>
      </c>
      <c r="AM17" s="9">
        <f>($AK$3+(N17+W17)*12*7.57%)*SUM(Fasering!$D$5:$D$10)</f>
        <v>1808.6777783755415</v>
      </c>
      <c r="AN17" s="86">
        <f>($AK$3+(O17+X17)*12*7.57%)*SUM(Fasering!$D$5:$D$11)</f>
        <v>2181.8055085633</v>
      </c>
      <c r="AO17" s="5">
        <f>($AK$3+(I17+AA17)*12*7.57%)*SUM(Fasering!$D$5)</f>
        <v>0</v>
      </c>
      <c r="AP17" s="9">
        <f>($AK$3+(J17+AB17)*12*7.57%)*SUM(Fasering!$D$5:$D$6)</f>
        <v>485.99626905287596</v>
      </c>
      <c r="AQ17" s="9">
        <f>($AK$3+(K17+AC17)*12*7.57%)*SUM(Fasering!$D$5:$D$7)</f>
        <v>785.66093376314996</v>
      </c>
      <c r="AR17" s="9">
        <f>($AK$3+(L17+AD17)*12*7.57%)*SUM(Fasering!$D$5:$D$8)</f>
        <v>1100.505670320631</v>
      </c>
      <c r="AS17" s="9">
        <f>($AK$3+(M17+AE17)*12*7.57%)*SUM(Fasering!$D$5:$D$9)</f>
        <v>1430.530478725319</v>
      </c>
      <c r="AT17" s="9">
        <f>($AK$3+(N17+AF17)*12*7.57%)*SUM(Fasering!$D$5:$D$10)</f>
        <v>1774.942310158973</v>
      </c>
      <c r="AU17" s="86">
        <f>($AK$3+(O17+AG17)*12*7.57%)*SUM(Fasering!$D$5:$D$11)</f>
        <v>2135.2931372757002</v>
      </c>
    </row>
    <row r="18" spans="1:47" x14ac:dyDescent="0.3">
      <c r="A18" s="32">
        <f t="shared" si="7"/>
        <v>8</v>
      </c>
      <c r="B18" s="129">
        <v>20089.87</v>
      </c>
      <c r="C18" s="130"/>
      <c r="D18" s="129">
        <f t="shared" si="0"/>
        <v>27038.956033000002</v>
      </c>
      <c r="E18" s="131">
        <f t="shared" si="1"/>
        <v>670.27821172090171</v>
      </c>
      <c r="F18" s="129">
        <f t="shared" si="2"/>
        <v>2253.2463360833335</v>
      </c>
      <c r="G18" s="131">
        <f t="shared" si="8"/>
        <v>55.856517643408473</v>
      </c>
      <c r="H18" s="63">
        <f>'L4'!$H$10</f>
        <v>1707.89</v>
      </c>
      <c r="I18" s="63">
        <f>GEW!$E$12+($F18-GEW!$E$12)*SUM(Fasering!$D$5)</f>
        <v>1821.9627753333334</v>
      </c>
      <c r="J18" s="63">
        <f>GEW!$E$12+($F18-GEW!$E$12)*SUM(Fasering!$D$5:$D$6)</f>
        <v>1933.477045327614</v>
      </c>
      <c r="K18" s="63">
        <f>GEW!$E$12+($F18-GEW!$E$12)*SUM(Fasering!$D$5:$D$7)</f>
        <v>1997.4596702193728</v>
      </c>
      <c r="L18" s="63">
        <f>GEW!$E$12+($F18-GEW!$E$12)*SUM(Fasering!$D$5:$D$8)</f>
        <v>2061.4422951111319</v>
      </c>
      <c r="M18" s="63">
        <f>GEW!$E$12+($F18-GEW!$E$12)*SUM(Fasering!$D$5:$D$9)</f>
        <v>2125.4249200028908</v>
      </c>
      <c r="N18" s="63">
        <f>GEW!$E$12+($F18-GEW!$E$12)*SUM(Fasering!$D$5:$D$10)</f>
        <v>2189.2637111915747</v>
      </c>
      <c r="O18" s="76">
        <f>GEW!$E$12+($F18-GEW!$E$12)*SUM(Fasering!$D$5:$D$11)</f>
        <v>2253.2463360833335</v>
      </c>
      <c r="P18" s="134">
        <f t="shared" si="3"/>
        <v>88.756497083333343</v>
      </c>
      <c r="Q18" s="135">
        <f t="shared" si="4"/>
        <v>2.2002160908513244</v>
      </c>
      <c r="R18" s="45">
        <f>$P18*SUM(Fasering!$D$5)</f>
        <v>0</v>
      </c>
      <c r="S18" s="45">
        <f>$P18*SUM(Fasering!$D$5:$D$6)</f>
        <v>22.949207621745408</v>
      </c>
      <c r="T18" s="45">
        <f>$P18*SUM(Fasering!$D$5:$D$7)</f>
        <v>36.116585598577828</v>
      </c>
      <c r="U18" s="45">
        <f>$P18*SUM(Fasering!$D$5:$D$8)</f>
        <v>49.283963575410247</v>
      </c>
      <c r="V18" s="45">
        <f>$P18*SUM(Fasering!$D$5:$D$9)</f>
        <v>62.451341552242667</v>
      </c>
      <c r="W18" s="45">
        <f>$P18*SUM(Fasering!$D$5:$D$10)</f>
        <v>75.589119106500931</v>
      </c>
      <c r="X18" s="75">
        <f>$P18*SUM(Fasering!$D$5:$D$11)</f>
        <v>88.756497083333343</v>
      </c>
      <c r="Y18" s="134">
        <f t="shared" si="5"/>
        <v>37.556217916666689</v>
      </c>
      <c r="Z18" s="135">
        <f t="shared" si="6"/>
        <v>0.93099432365143908</v>
      </c>
      <c r="AA18" s="74">
        <f>$Y18*SUM(Fasering!$D$5)</f>
        <v>0</v>
      </c>
      <c r="AB18" s="45">
        <f>$Y18*SUM(Fasering!$D$5:$D$6)</f>
        <v>9.7106743819314509</v>
      </c>
      <c r="AC18" s="45">
        <f>$Y18*SUM(Fasering!$D$5:$D$7)</f>
        <v>15.282288099682559</v>
      </c>
      <c r="AD18" s="45">
        <f>$Y18*SUM(Fasering!$D$5:$D$8)</f>
        <v>20.853901817433666</v>
      </c>
      <c r="AE18" s="45">
        <f>$Y18*SUM(Fasering!$D$5:$D$9)</f>
        <v>26.425515535184772</v>
      </c>
      <c r="AF18" s="45">
        <f>$Y18*SUM(Fasering!$D$5:$D$10)</f>
        <v>31.984604198915587</v>
      </c>
      <c r="AG18" s="75">
        <f>$Y18*SUM(Fasering!$D$5:$D$11)</f>
        <v>37.556217916666689</v>
      </c>
      <c r="AH18" s="5">
        <f>($AK$3+(I18+R18)*12*7.57%)*SUM(Fasering!$D$5)</f>
        <v>0</v>
      </c>
      <c r="AI18" s="9">
        <f>($AK$3+(J18+S18)*12*7.57%)*SUM(Fasering!$D$5:$D$6)</f>
        <v>494.52312861778893</v>
      </c>
      <c r="AJ18" s="9">
        <f>($AK$3+(K18+T18)*12*7.57%)*SUM(Fasering!$D$5:$D$7)</f>
        <v>806.77962946317609</v>
      </c>
      <c r="AK18" s="9">
        <f>($AK$3+(L18+U18)*12*7.57%)*SUM(Fasering!$D$5:$D$8)</f>
        <v>1139.8303302923355</v>
      </c>
      <c r="AL18" s="9">
        <f>($AK$3+(M18+V18)*12*7.57%)*SUM(Fasering!$D$5:$D$9)</f>
        <v>1493.6752311052669</v>
      </c>
      <c r="AM18" s="9">
        <f>($AK$3+(N18+W18)*12*7.57%)*SUM(Fasering!$D$5:$D$10)</f>
        <v>1867.4488184774411</v>
      </c>
      <c r="AN18" s="86">
        <f>($AK$3+(O18+X18)*12*7.57%)*SUM(Fasering!$D$5:$D$11)</f>
        <v>2262.8353736486001</v>
      </c>
      <c r="AO18" s="5">
        <f>($AK$3+(I18+AA18)*12*7.57%)*SUM(Fasering!$D$5)</f>
        <v>0</v>
      </c>
      <c r="AP18" s="9">
        <f>($AK$3+(J18+AB18)*12*7.57%)*SUM(Fasering!$D$5:$D$6)</f>
        <v>491.4136717495378</v>
      </c>
      <c r="AQ18" s="9">
        <f>($AK$3+(K18+AC18)*12*7.57%)*SUM(Fasering!$D$5:$D$7)</f>
        <v>799.07835645720741</v>
      </c>
      <c r="AR18" s="9">
        <f>($AK$3+(L18+AD18)*12*7.57%)*SUM(Fasering!$D$5:$D$8)</f>
        <v>1125.4899587745711</v>
      </c>
      <c r="AS18" s="9">
        <f>($AK$3+(M18+AE18)*12*7.57%)*SUM(Fasering!$D$5:$D$9)</f>
        <v>1470.6484787016288</v>
      </c>
      <c r="AT18" s="9">
        <f>($AK$3+(N18+AF18)*12*7.57%)*SUM(Fasering!$D$5:$D$10)</f>
        <v>1833.7148282013011</v>
      </c>
      <c r="AU18" s="86">
        <f>($AK$3+(O18+AG18)*12*7.57%)*SUM(Fasering!$D$5:$D$11)</f>
        <v>2216.3250400536008</v>
      </c>
    </row>
    <row r="19" spans="1:47" x14ac:dyDescent="0.3">
      <c r="A19" s="32">
        <f t="shared" si="7"/>
        <v>9</v>
      </c>
      <c r="B19" s="129">
        <v>20089.87</v>
      </c>
      <c r="C19" s="130"/>
      <c r="D19" s="129">
        <f t="shared" si="0"/>
        <v>27038.956033000002</v>
      </c>
      <c r="E19" s="131">
        <f t="shared" si="1"/>
        <v>670.27821172090171</v>
      </c>
      <c r="F19" s="129">
        <f t="shared" si="2"/>
        <v>2253.2463360833335</v>
      </c>
      <c r="G19" s="131">
        <f t="shared" si="8"/>
        <v>55.856517643408473</v>
      </c>
      <c r="H19" s="63">
        <f>'L4'!$H$10</f>
        <v>1707.89</v>
      </c>
      <c r="I19" s="63">
        <f>GEW!$E$12+($F19-GEW!$E$12)*SUM(Fasering!$D$5)</f>
        <v>1821.9627753333334</v>
      </c>
      <c r="J19" s="63">
        <f>GEW!$E$12+($F19-GEW!$E$12)*SUM(Fasering!$D$5:$D$6)</f>
        <v>1933.477045327614</v>
      </c>
      <c r="K19" s="63">
        <f>GEW!$E$12+($F19-GEW!$E$12)*SUM(Fasering!$D$5:$D$7)</f>
        <v>1997.4596702193728</v>
      </c>
      <c r="L19" s="63">
        <f>GEW!$E$12+($F19-GEW!$E$12)*SUM(Fasering!$D$5:$D$8)</f>
        <v>2061.4422951111319</v>
      </c>
      <c r="M19" s="63">
        <f>GEW!$E$12+($F19-GEW!$E$12)*SUM(Fasering!$D$5:$D$9)</f>
        <v>2125.4249200028908</v>
      </c>
      <c r="N19" s="63">
        <f>GEW!$E$12+($F19-GEW!$E$12)*SUM(Fasering!$D$5:$D$10)</f>
        <v>2189.2637111915747</v>
      </c>
      <c r="O19" s="76">
        <f>GEW!$E$12+($F19-GEW!$E$12)*SUM(Fasering!$D$5:$D$11)</f>
        <v>2253.2463360833335</v>
      </c>
      <c r="P19" s="134">
        <f t="shared" si="3"/>
        <v>88.756497083333343</v>
      </c>
      <c r="Q19" s="135">
        <f t="shared" si="4"/>
        <v>2.2002160908513244</v>
      </c>
      <c r="R19" s="45">
        <f>$P19*SUM(Fasering!$D$5)</f>
        <v>0</v>
      </c>
      <c r="S19" s="45">
        <f>$P19*SUM(Fasering!$D$5:$D$6)</f>
        <v>22.949207621745408</v>
      </c>
      <c r="T19" s="45">
        <f>$P19*SUM(Fasering!$D$5:$D$7)</f>
        <v>36.116585598577828</v>
      </c>
      <c r="U19" s="45">
        <f>$P19*SUM(Fasering!$D$5:$D$8)</f>
        <v>49.283963575410247</v>
      </c>
      <c r="V19" s="45">
        <f>$P19*SUM(Fasering!$D$5:$D$9)</f>
        <v>62.451341552242667</v>
      </c>
      <c r="W19" s="45">
        <f>$P19*SUM(Fasering!$D$5:$D$10)</f>
        <v>75.589119106500931</v>
      </c>
      <c r="X19" s="75">
        <f>$P19*SUM(Fasering!$D$5:$D$11)</f>
        <v>88.756497083333343</v>
      </c>
      <c r="Y19" s="134">
        <f t="shared" si="5"/>
        <v>37.556217916666689</v>
      </c>
      <c r="Z19" s="135">
        <f t="shared" si="6"/>
        <v>0.93099432365143908</v>
      </c>
      <c r="AA19" s="74">
        <f>$Y19*SUM(Fasering!$D$5)</f>
        <v>0</v>
      </c>
      <c r="AB19" s="45">
        <f>$Y19*SUM(Fasering!$D$5:$D$6)</f>
        <v>9.7106743819314509</v>
      </c>
      <c r="AC19" s="45">
        <f>$Y19*SUM(Fasering!$D$5:$D$7)</f>
        <v>15.282288099682559</v>
      </c>
      <c r="AD19" s="45">
        <f>$Y19*SUM(Fasering!$D$5:$D$8)</f>
        <v>20.853901817433666</v>
      </c>
      <c r="AE19" s="45">
        <f>$Y19*SUM(Fasering!$D$5:$D$9)</f>
        <v>26.425515535184772</v>
      </c>
      <c r="AF19" s="45">
        <f>$Y19*SUM(Fasering!$D$5:$D$10)</f>
        <v>31.984604198915587</v>
      </c>
      <c r="AG19" s="75">
        <f>$Y19*SUM(Fasering!$D$5:$D$11)</f>
        <v>37.556217916666689</v>
      </c>
      <c r="AH19" s="5">
        <f>($AK$3+(I19+R19)*12*7.57%)*SUM(Fasering!$D$5)</f>
        <v>0</v>
      </c>
      <c r="AI19" s="9">
        <f>($AK$3+(J19+S19)*12*7.57%)*SUM(Fasering!$D$5:$D$6)</f>
        <v>494.52312861778893</v>
      </c>
      <c r="AJ19" s="9">
        <f>($AK$3+(K19+T19)*12*7.57%)*SUM(Fasering!$D$5:$D$7)</f>
        <v>806.77962946317609</v>
      </c>
      <c r="AK19" s="9">
        <f>($AK$3+(L19+U19)*12*7.57%)*SUM(Fasering!$D$5:$D$8)</f>
        <v>1139.8303302923355</v>
      </c>
      <c r="AL19" s="9">
        <f>($AK$3+(M19+V19)*12*7.57%)*SUM(Fasering!$D$5:$D$9)</f>
        <v>1493.6752311052669</v>
      </c>
      <c r="AM19" s="9">
        <f>($AK$3+(N19+W19)*12*7.57%)*SUM(Fasering!$D$5:$D$10)</f>
        <v>1867.4488184774411</v>
      </c>
      <c r="AN19" s="86">
        <f>($AK$3+(O19+X19)*12*7.57%)*SUM(Fasering!$D$5:$D$11)</f>
        <v>2262.8353736486001</v>
      </c>
      <c r="AO19" s="5">
        <f>($AK$3+(I19+AA19)*12*7.57%)*SUM(Fasering!$D$5)</f>
        <v>0</v>
      </c>
      <c r="AP19" s="9">
        <f>($AK$3+(J19+AB19)*12*7.57%)*SUM(Fasering!$D$5:$D$6)</f>
        <v>491.4136717495378</v>
      </c>
      <c r="AQ19" s="9">
        <f>($AK$3+(K19+AC19)*12*7.57%)*SUM(Fasering!$D$5:$D$7)</f>
        <v>799.07835645720741</v>
      </c>
      <c r="AR19" s="9">
        <f>($AK$3+(L19+AD19)*12*7.57%)*SUM(Fasering!$D$5:$D$8)</f>
        <v>1125.4899587745711</v>
      </c>
      <c r="AS19" s="9">
        <f>($AK$3+(M19+AE19)*12*7.57%)*SUM(Fasering!$D$5:$D$9)</f>
        <v>1470.6484787016288</v>
      </c>
      <c r="AT19" s="9">
        <f>($AK$3+(N19+AF19)*12*7.57%)*SUM(Fasering!$D$5:$D$10)</f>
        <v>1833.7148282013011</v>
      </c>
      <c r="AU19" s="86">
        <f>($AK$3+(O19+AG19)*12*7.57%)*SUM(Fasering!$D$5:$D$11)</f>
        <v>2216.3250400536008</v>
      </c>
    </row>
    <row r="20" spans="1:47" x14ac:dyDescent="0.3">
      <c r="A20" s="32">
        <f t="shared" si="7"/>
        <v>10</v>
      </c>
      <c r="B20" s="129">
        <v>21006.86</v>
      </c>
      <c r="C20" s="130"/>
      <c r="D20" s="129">
        <f t="shared" si="0"/>
        <v>28273.132874000003</v>
      </c>
      <c r="E20" s="131">
        <f t="shared" si="1"/>
        <v>700.87265645180094</v>
      </c>
      <c r="F20" s="129">
        <f t="shared" si="2"/>
        <v>2356.0944061666669</v>
      </c>
      <c r="G20" s="131">
        <f t="shared" si="8"/>
        <v>58.406054704316738</v>
      </c>
      <c r="H20" s="63">
        <f>'L4'!$H$10</f>
        <v>1707.89</v>
      </c>
      <c r="I20" s="63">
        <f>GEW!$E$12+($F20-GEW!$E$12)*SUM(Fasering!$D$5)</f>
        <v>1821.9627753333334</v>
      </c>
      <c r="J20" s="63">
        <f>GEW!$E$12+($F20-GEW!$E$12)*SUM(Fasering!$D$5:$D$6)</f>
        <v>1960.0698220977715</v>
      </c>
      <c r="K20" s="63">
        <f>GEW!$E$12+($F20-GEW!$E$12)*SUM(Fasering!$D$5:$D$7)</f>
        <v>2039.3103656487528</v>
      </c>
      <c r="L20" s="63">
        <f>GEW!$E$12+($F20-GEW!$E$12)*SUM(Fasering!$D$5:$D$8)</f>
        <v>2118.5509091997342</v>
      </c>
      <c r="M20" s="63">
        <f>GEW!$E$12+($F20-GEW!$E$12)*SUM(Fasering!$D$5:$D$9)</f>
        <v>2197.7914527507155</v>
      </c>
      <c r="N20" s="63">
        <f>GEW!$E$12+($F20-GEW!$E$12)*SUM(Fasering!$D$5:$D$10)</f>
        <v>2276.8538626156856</v>
      </c>
      <c r="O20" s="76">
        <f>GEW!$E$12+($F20-GEW!$E$12)*SUM(Fasering!$D$5:$D$11)</f>
        <v>2356.0944061666669</v>
      </c>
      <c r="P20" s="129">
        <f t="shared" si="3"/>
        <v>51.201400749999998</v>
      </c>
      <c r="Q20" s="131">
        <f t="shared" si="4"/>
        <v>1.2692495705244682</v>
      </c>
      <c r="R20" s="45">
        <f>$P20*SUM(Fasering!$D$5)</f>
        <v>0</v>
      </c>
      <c r="S20" s="45">
        <f>$P20*SUM(Fasering!$D$5:$D$6)</f>
        <v>13.238823240542105</v>
      </c>
      <c r="T20" s="45">
        <f>$P20*SUM(Fasering!$D$5:$D$7)</f>
        <v>20.834753890954396</v>
      </c>
      <c r="U20" s="45">
        <f>$P20*SUM(Fasering!$D$5:$D$8)</f>
        <v>28.430684541366688</v>
      </c>
      <c r="V20" s="45">
        <f>$P20*SUM(Fasering!$D$5:$D$9)</f>
        <v>36.02661519177898</v>
      </c>
      <c r="W20" s="45">
        <f>$P20*SUM(Fasering!$D$5:$D$10)</f>
        <v>43.605470099587713</v>
      </c>
      <c r="X20" s="75">
        <f>$P20*SUM(Fasering!$D$5:$D$11)</f>
        <v>51.201400749999998</v>
      </c>
      <c r="Y20" s="129">
        <f t="shared" si="5"/>
        <v>25.601261166666667</v>
      </c>
      <c r="Z20" s="131">
        <f t="shared" si="6"/>
        <v>0.63463868692452552</v>
      </c>
      <c r="AA20" s="74">
        <f>$Y20*SUM(Fasering!$D$5)</f>
        <v>0</v>
      </c>
      <c r="AB20" s="45">
        <f>$Y20*SUM(Fasering!$D$5:$D$6)</f>
        <v>6.6195566206351257</v>
      </c>
      <c r="AC20" s="45">
        <f>$Y20*SUM(Fasering!$D$5:$D$7)</f>
        <v>10.41760514150676</v>
      </c>
      <c r="AD20" s="45">
        <f>$Y20*SUM(Fasering!$D$5:$D$8)</f>
        <v>14.215653662378395</v>
      </c>
      <c r="AE20" s="45">
        <f>$Y20*SUM(Fasering!$D$5:$D$9)</f>
        <v>18.013702183250029</v>
      </c>
      <c r="AF20" s="45">
        <f>$Y20*SUM(Fasering!$D$5:$D$10)</f>
        <v>21.803212645795035</v>
      </c>
      <c r="AG20" s="75">
        <f>$Y20*SUM(Fasering!$D$5:$D$11)</f>
        <v>25.601261166666667</v>
      </c>
      <c r="AH20" s="5">
        <f>($AK$3+(I20+R20)*12*7.57%)*SUM(Fasering!$D$5)</f>
        <v>0</v>
      </c>
      <c r="AI20" s="9">
        <f>($AK$3+(J20+S20)*12*7.57%)*SUM(Fasering!$D$5:$D$6)</f>
        <v>498.48845242031314</v>
      </c>
      <c r="AJ20" s="9">
        <f>($AK$3+(K20+T20)*12*7.57%)*SUM(Fasering!$D$5:$D$7)</f>
        <v>816.60065044986766</v>
      </c>
      <c r="AK20" s="9">
        <f>($AK$3+(L20+U20)*12*7.57%)*SUM(Fasering!$D$5:$D$8)</f>
        <v>1158.1178380230397</v>
      </c>
      <c r="AL20" s="9">
        <f>($AK$3+(M20+V20)*12*7.57%)*SUM(Fasering!$D$5:$D$9)</f>
        <v>1523.0400151398289</v>
      </c>
      <c r="AM20" s="9">
        <f>($AK$3+(N20+W20)*12*7.57%)*SUM(Fasering!$D$5:$D$10)</f>
        <v>1910.4679694944286</v>
      </c>
      <c r="AN20" s="86">
        <f>($AK$3+(O20+X20)*12*7.57%)*SUM(Fasering!$D$5:$D$11)</f>
        <v>2322.1475110031006</v>
      </c>
      <c r="AO20" s="5">
        <f>($AK$3+(I20+AA20)*12*7.57%)*SUM(Fasering!$D$5)</f>
        <v>0</v>
      </c>
      <c r="AP20" s="9">
        <f>($AK$3+(J20+AB20)*12*7.57%)*SUM(Fasering!$D$5:$D$6)</f>
        <v>496.9337239861876</v>
      </c>
      <c r="AQ20" s="9">
        <f>($AK$3+(K20+AC20)*12*7.57%)*SUM(Fasering!$D$5:$D$7)</f>
        <v>812.7500139468832</v>
      </c>
      <c r="AR20" s="9">
        <f>($AK$3+(L20+AD20)*12*7.57%)*SUM(Fasering!$D$5:$D$8)</f>
        <v>1150.9476522641576</v>
      </c>
      <c r="AS20" s="9">
        <f>($AK$3+(M20+AE20)*12*7.57%)*SUM(Fasering!$D$5:$D$9)</f>
        <v>1511.5266389380104</v>
      </c>
      <c r="AT20" s="9">
        <f>($AK$3+(N20+AF20)*12*7.57%)*SUM(Fasering!$D$5:$D$10)</f>
        <v>1893.6009743563586</v>
      </c>
      <c r="AU20" s="86">
        <f>($AK$3+(O20+AG20)*12*7.57%)*SUM(Fasering!$D$5:$D$11)</f>
        <v>2298.8923442056002</v>
      </c>
    </row>
    <row r="21" spans="1:47" x14ac:dyDescent="0.3">
      <c r="A21" s="32">
        <f t="shared" si="7"/>
        <v>11</v>
      </c>
      <c r="B21" s="129">
        <v>21006.86</v>
      </c>
      <c r="C21" s="130"/>
      <c r="D21" s="129">
        <f t="shared" si="0"/>
        <v>28273.132874000003</v>
      </c>
      <c r="E21" s="131">
        <f t="shared" si="1"/>
        <v>700.87265645180094</v>
      </c>
      <c r="F21" s="129">
        <f t="shared" si="2"/>
        <v>2356.0944061666669</v>
      </c>
      <c r="G21" s="131">
        <f t="shared" si="8"/>
        <v>58.406054704316738</v>
      </c>
      <c r="H21" s="63">
        <f>'L4'!$H$10</f>
        <v>1707.89</v>
      </c>
      <c r="I21" s="63">
        <f>GEW!$E$12+($F21-GEW!$E$12)*SUM(Fasering!$D$5)</f>
        <v>1821.9627753333334</v>
      </c>
      <c r="J21" s="63">
        <f>GEW!$E$12+($F21-GEW!$E$12)*SUM(Fasering!$D$5:$D$6)</f>
        <v>1960.0698220977715</v>
      </c>
      <c r="K21" s="63">
        <f>GEW!$E$12+($F21-GEW!$E$12)*SUM(Fasering!$D$5:$D$7)</f>
        <v>2039.3103656487528</v>
      </c>
      <c r="L21" s="63">
        <f>GEW!$E$12+($F21-GEW!$E$12)*SUM(Fasering!$D$5:$D$8)</f>
        <v>2118.5509091997342</v>
      </c>
      <c r="M21" s="63">
        <f>GEW!$E$12+($F21-GEW!$E$12)*SUM(Fasering!$D$5:$D$9)</f>
        <v>2197.7914527507155</v>
      </c>
      <c r="N21" s="63">
        <f>GEW!$E$12+($F21-GEW!$E$12)*SUM(Fasering!$D$5:$D$10)</f>
        <v>2276.8538626156856</v>
      </c>
      <c r="O21" s="76">
        <f>GEW!$E$12+($F21-GEW!$E$12)*SUM(Fasering!$D$5:$D$11)</f>
        <v>2356.0944061666669</v>
      </c>
      <c r="P21" s="129">
        <f t="shared" si="3"/>
        <v>51.201400749999998</v>
      </c>
      <c r="Q21" s="131">
        <f t="shared" si="4"/>
        <v>1.2692495705244682</v>
      </c>
      <c r="R21" s="45">
        <f>$P21*SUM(Fasering!$D$5)</f>
        <v>0</v>
      </c>
      <c r="S21" s="45">
        <f>$P21*SUM(Fasering!$D$5:$D$6)</f>
        <v>13.238823240542105</v>
      </c>
      <c r="T21" s="45">
        <f>$P21*SUM(Fasering!$D$5:$D$7)</f>
        <v>20.834753890954396</v>
      </c>
      <c r="U21" s="45">
        <f>$P21*SUM(Fasering!$D$5:$D$8)</f>
        <v>28.430684541366688</v>
      </c>
      <c r="V21" s="45">
        <f>$P21*SUM(Fasering!$D$5:$D$9)</f>
        <v>36.02661519177898</v>
      </c>
      <c r="W21" s="45">
        <f>$P21*SUM(Fasering!$D$5:$D$10)</f>
        <v>43.605470099587713</v>
      </c>
      <c r="X21" s="75">
        <f>$P21*SUM(Fasering!$D$5:$D$11)</f>
        <v>51.201400749999998</v>
      </c>
      <c r="Y21" s="129">
        <f t="shared" si="5"/>
        <v>25.601261166666667</v>
      </c>
      <c r="Z21" s="131">
        <f t="shared" si="6"/>
        <v>0.63463868692452552</v>
      </c>
      <c r="AA21" s="74">
        <f>$Y21*SUM(Fasering!$D$5)</f>
        <v>0</v>
      </c>
      <c r="AB21" s="45">
        <f>$Y21*SUM(Fasering!$D$5:$D$6)</f>
        <v>6.6195566206351257</v>
      </c>
      <c r="AC21" s="45">
        <f>$Y21*SUM(Fasering!$D$5:$D$7)</f>
        <v>10.41760514150676</v>
      </c>
      <c r="AD21" s="45">
        <f>$Y21*SUM(Fasering!$D$5:$D$8)</f>
        <v>14.215653662378395</v>
      </c>
      <c r="AE21" s="45">
        <f>$Y21*SUM(Fasering!$D$5:$D$9)</f>
        <v>18.013702183250029</v>
      </c>
      <c r="AF21" s="45">
        <f>$Y21*SUM(Fasering!$D$5:$D$10)</f>
        <v>21.803212645795035</v>
      </c>
      <c r="AG21" s="75">
        <f>$Y21*SUM(Fasering!$D$5:$D$11)</f>
        <v>25.601261166666667</v>
      </c>
      <c r="AH21" s="5">
        <f>($AK$3+(I21+R21)*12*7.57%)*SUM(Fasering!$D$5)</f>
        <v>0</v>
      </c>
      <c r="AI21" s="9">
        <f>($AK$3+(J21+S21)*12*7.57%)*SUM(Fasering!$D$5:$D$6)</f>
        <v>498.48845242031314</v>
      </c>
      <c r="AJ21" s="9">
        <f>($AK$3+(K21+T21)*12*7.57%)*SUM(Fasering!$D$5:$D$7)</f>
        <v>816.60065044986766</v>
      </c>
      <c r="AK21" s="9">
        <f>($AK$3+(L21+U21)*12*7.57%)*SUM(Fasering!$D$5:$D$8)</f>
        <v>1158.1178380230397</v>
      </c>
      <c r="AL21" s="9">
        <f>($AK$3+(M21+V21)*12*7.57%)*SUM(Fasering!$D$5:$D$9)</f>
        <v>1523.0400151398289</v>
      </c>
      <c r="AM21" s="9">
        <f>($AK$3+(N21+W21)*12*7.57%)*SUM(Fasering!$D$5:$D$10)</f>
        <v>1910.4679694944286</v>
      </c>
      <c r="AN21" s="86">
        <f>($AK$3+(O21+X21)*12*7.57%)*SUM(Fasering!$D$5:$D$11)</f>
        <v>2322.1475110031006</v>
      </c>
      <c r="AO21" s="5">
        <f>($AK$3+(I21+AA21)*12*7.57%)*SUM(Fasering!$D$5)</f>
        <v>0</v>
      </c>
      <c r="AP21" s="9">
        <f>($AK$3+(J21+AB21)*12*7.57%)*SUM(Fasering!$D$5:$D$6)</f>
        <v>496.9337239861876</v>
      </c>
      <c r="AQ21" s="9">
        <f>($AK$3+(K21+AC21)*12*7.57%)*SUM(Fasering!$D$5:$D$7)</f>
        <v>812.7500139468832</v>
      </c>
      <c r="AR21" s="9">
        <f>($AK$3+(L21+AD21)*12*7.57%)*SUM(Fasering!$D$5:$D$8)</f>
        <v>1150.9476522641576</v>
      </c>
      <c r="AS21" s="9">
        <f>($AK$3+(M21+AE21)*12*7.57%)*SUM(Fasering!$D$5:$D$9)</f>
        <v>1511.5266389380104</v>
      </c>
      <c r="AT21" s="9">
        <f>($AK$3+(N21+AF21)*12*7.57%)*SUM(Fasering!$D$5:$D$10)</f>
        <v>1893.6009743563586</v>
      </c>
      <c r="AU21" s="86">
        <f>($AK$3+(O21+AG21)*12*7.57%)*SUM(Fasering!$D$5:$D$11)</f>
        <v>2298.8923442056002</v>
      </c>
    </row>
    <row r="22" spans="1:47" x14ac:dyDescent="0.3">
      <c r="A22" s="32">
        <f t="shared" si="7"/>
        <v>12</v>
      </c>
      <c r="B22" s="129">
        <v>21923.82</v>
      </c>
      <c r="C22" s="130"/>
      <c r="D22" s="129">
        <f t="shared" si="0"/>
        <v>29507.269338000002</v>
      </c>
      <c r="E22" s="131">
        <f t="shared" si="1"/>
        <v>731.46610026301505</v>
      </c>
      <c r="F22" s="129">
        <f t="shared" si="2"/>
        <v>2458.9391114999999</v>
      </c>
      <c r="G22" s="131">
        <f t="shared" si="8"/>
        <v>60.955508355251247</v>
      </c>
      <c r="H22" s="63">
        <f>'L4'!$H$10</f>
        <v>1707.89</v>
      </c>
      <c r="I22" s="63">
        <f>GEW!$E$12+($F22-GEW!$E$12)*SUM(Fasering!$D$5)</f>
        <v>1821.9627753333334</v>
      </c>
      <c r="J22" s="63">
        <f>GEW!$E$12+($F22-GEW!$E$12)*SUM(Fasering!$D$5:$D$6)</f>
        <v>1986.6617288657449</v>
      </c>
      <c r="K22" s="63">
        <f>GEW!$E$12+($F22-GEW!$E$12)*SUM(Fasering!$D$5:$D$7)</f>
        <v>2081.1596919019553</v>
      </c>
      <c r="L22" s="63">
        <f>GEW!$E$12+($F22-GEW!$E$12)*SUM(Fasering!$D$5:$D$8)</f>
        <v>2175.6576549381662</v>
      </c>
      <c r="M22" s="63">
        <f>GEW!$E$12+($F22-GEW!$E$12)*SUM(Fasering!$D$5:$D$9)</f>
        <v>2270.1556179743766</v>
      </c>
      <c r="N22" s="63">
        <f>GEW!$E$12+($F22-GEW!$E$12)*SUM(Fasering!$D$5:$D$10)</f>
        <v>2364.4411484637894</v>
      </c>
      <c r="O22" s="76">
        <f>GEW!$E$12+($F22-GEW!$E$12)*SUM(Fasering!$D$5:$D$11)</f>
        <v>2458.9391114999999</v>
      </c>
      <c r="P22" s="129">
        <f t="shared" si="3"/>
        <v>51.201400749999998</v>
      </c>
      <c r="Q22" s="131">
        <f t="shared" si="4"/>
        <v>1.2692495705244682</v>
      </c>
      <c r="R22" s="45">
        <f>$P22*SUM(Fasering!$D$5)</f>
        <v>0</v>
      </c>
      <c r="S22" s="45">
        <f>$P22*SUM(Fasering!$D$5:$D$6)</f>
        <v>13.238823240542105</v>
      </c>
      <c r="T22" s="45">
        <f>$P22*SUM(Fasering!$D$5:$D$7)</f>
        <v>20.834753890954396</v>
      </c>
      <c r="U22" s="45">
        <f>$P22*SUM(Fasering!$D$5:$D$8)</f>
        <v>28.430684541366688</v>
      </c>
      <c r="V22" s="45">
        <f>$P22*SUM(Fasering!$D$5:$D$9)</f>
        <v>36.02661519177898</v>
      </c>
      <c r="W22" s="45">
        <f>$P22*SUM(Fasering!$D$5:$D$10)</f>
        <v>43.605470099587713</v>
      </c>
      <c r="X22" s="75">
        <f>$P22*SUM(Fasering!$D$5:$D$11)</f>
        <v>51.201400749999998</v>
      </c>
      <c r="Y22" s="129">
        <f t="shared" si="5"/>
        <v>25.601261166666667</v>
      </c>
      <c r="Z22" s="131">
        <f t="shared" si="6"/>
        <v>0.63463868692452552</v>
      </c>
      <c r="AA22" s="74">
        <f>$Y22*SUM(Fasering!$D$5)</f>
        <v>0</v>
      </c>
      <c r="AB22" s="45">
        <f>$Y22*SUM(Fasering!$D$5:$D$6)</f>
        <v>6.6195566206351257</v>
      </c>
      <c r="AC22" s="45">
        <f>$Y22*SUM(Fasering!$D$5:$D$7)</f>
        <v>10.41760514150676</v>
      </c>
      <c r="AD22" s="45">
        <f>$Y22*SUM(Fasering!$D$5:$D$8)</f>
        <v>14.215653662378395</v>
      </c>
      <c r="AE22" s="45">
        <f>$Y22*SUM(Fasering!$D$5:$D$9)</f>
        <v>18.013702183250029</v>
      </c>
      <c r="AF22" s="45">
        <f>$Y22*SUM(Fasering!$D$5:$D$10)</f>
        <v>21.803212645795035</v>
      </c>
      <c r="AG22" s="75">
        <f>$Y22*SUM(Fasering!$D$5:$D$11)</f>
        <v>25.601261166666667</v>
      </c>
      <c r="AH22" s="5">
        <f>($AK$3+(I22+R22)*12*7.57%)*SUM(Fasering!$D$5)</f>
        <v>0</v>
      </c>
      <c r="AI22" s="9">
        <f>($AK$3+(J22+S22)*12*7.57%)*SUM(Fasering!$D$5:$D$6)</f>
        <v>504.73433975856403</v>
      </c>
      <c r="AJ22" s="9">
        <f>($AK$3+(K22+T22)*12*7.57%)*SUM(Fasering!$D$5:$D$7)</f>
        <v>832.07000268547131</v>
      </c>
      <c r="AK22" s="9">
        <f>($AK$3+(L22+U22)*12*7.57%)*SUM(Fasering!$D$5:$D$8)</f>
        <v>1186.922979462096</v>
      </c>
      <c r="AL22" s="9">
        <f>($AK$3+(M22+V22)*12*7.57%)*SUM(Fasering!$D$5:$D$9)</f>
        <v>1569.2932700884373</v>
      </c>
      <c r="AM22" s="9">
        <f>($AK$3+(N22+W22)*12*7.57%)*SUM(Fasering!$D$5:$D$10)</f>
        <v>1978.2285822515134</v>
      </c>
      <c r="AN22" s="86">
        <f>($AK$3+(O22+X22)*12*7.57%)*SUM(Fasering!$D$5:$D$11)</f>
        <v>2415.5716413279001</v>
      </c>
      <c r="AO22" s="5">
        <f>($AK$3+(I22+AA22)*12*7.57%)*SUM(Fasering!$D$5)</f>
        <v>0</v>
      </c>
      <c r="AP22" s="9">
        <f>($AK$3+(J22+AB22)*12*7.57%)*SUM(Fasering!$D$5:$D$6)</f>
        <v>503.17961132443844</v>
      </c>
      <c r="AQ22" s="9">
        <f>($AK$3+(K22+AC22)*12*7.57%)*SUM(Fasering!$D$5:$D$7)</f>
        <v>828.21936618248697</v>
      </c>
      <c r="AR22" s="9">
        <f>($AK$3+(L22+AD22)*12*7.57%)*SUM(Fasering!$D$5:$D$8)</f>
        <v>1179.7527937032137</v>
      </c>
      <c r="AS22" s="9">
        <f>($AK$3+(M22+AE22)*12*7.57%)*SUM(Fasering!$D$5:$D$9)</f>
        <v>1557.7798938866185</v>
      </c>
      <c r="AT22" s="9">
        <f>($AK$3+(N22+AF22)*12*7.57%)*SUM(Fasering!$D$5:$D$10)</f>
        <v>1961.3615871134439</v>
      </c>
      <c r="AU22" s="86">
        <f>($AK$3+(O22+AG22)*12*7.57%)*SUM(Fasering!$D$5:$D$11)</f>
        <v>2392.3164745303998</v>
      </c>
    </row>
    <row r="23" spans="1:47" x14ac:dyDescent="0.3">
      <c r="A23" s="32">
        <f t="shared" si="7"/>
        <v>13</v>
      </c>
      <c r="B23" s="129">
        <v>21923.82</v>
      </c>
      <c r="C23" s="130"/>
      <c r="D23" s="129">
        <f t="shared" si="0"/>
        <v>29507.269338000002</v>
      </c>
      <c r="E23" s="131">
        <f t="shared" si="1"/>
        <v>731.46610026301505</v>
      </c>
      <c r="F23" s="129">
        <f t="shared" si="2"/>
        <v>2458.9391114999999</v>
      </c>
      <c r="G23" s="131">
        <f t="shared" si="8"/>
        <v>60.955508355251247</v>
      </c>
      <c r="H23" s="63">
        <f>'L4'!$H$10</f>
        <v>1707.89</v>
      </c>
      <c r="I23" s="63">
        <f>GEW!$E$12+($F23-GEW!$E$12)*SUM(Fasering!$D$5)</f>
        <v>1821.9627753333334</v>
      </c>
      <c r="J23" s="63">
        <f>GEW!$E$12+($F23-GEW!$E$12)*SUM(Fasering!$D$5:$D$6)</f>
        <v>1986.6617288657449</v>
      </c>
      <c r="K23" s="63">
        <f>GEW!$E$12+($F23-GEW!$E$12)*SUM(Fasering!$D$5:$D$7)</f>
        <v>2081.1596919019553</v>
      </c>
      <c r="L23" s="63">
        <f>GEW!$E$12+($F23-GEW!$E$12)*SUM(Fasering!$D$5:$D$8)</f>
        <v>2175.6576549381662</v>
      </c>
      <c r="M23" s="63">
        <f>GEW!$E$12+($F23-GEW!$E$12)*SUM(Fasering!$D$5:$D$9)</f>
        <v>2270.1556179743766</v>
      </c>
      <c r="N23" s="63">
        <f>GEW!$E$12+($F23-GEW!$E$12)*SUM(Fasering!$D$5:$D$10)</f>
        <v>2364.4411484637894</v>
      </c>
      <c r="O23" s="76">
        <f>GEW!$E$12+($F23-GEW!$E$12)*SUM(Fasering!$D$5:$D$11)</f>
        <v>2458.9391114999999</v>
      </c>
      <c r="P23" s="129">
        <f t="shared" si="3"/>
        <v>51.201400749999998</v>
      </c>
      <c r="Q23" s="131">
        <f t="shared" si="4"/>
        <v>1.2692495705244682</v>
      </c>
      <c r="R23" s="45">
        <f>$P23*SUM(Fasering!$D$5)</f>
        <v>0</v>
      </c>
      <c r="S23" s="45">
        <f>$P23*SUM(Fasering!$D$5:$D$6)</f>
        <v>13.238823240542105</v>
      </c>
      <c r="T23" s="45">
        <f>$P23*SUM(Fasering!$D$5:$D$7)</f>
        <v>20.834753890954396</v>
      </c>
      <c r="U23" s="45">
        <f>$P23*SUM(Fasering!$D$5:$D$8)</f>
        <v>28.430684541366688</v>
      </c>
      <c r="V23" s="45">
        <f>$P23*SUM(Fasering!$D$5:$D$9)</f>
        <v>36.02661519177898</v>
      </c>
      <c r="W23" s="45">
        <f>$P23*SUM(Fasering!$D$5:$D$10)</f>
        <v>43.605470099587713</v>
      </c>
      <c r="X23" s="75">
        <f>$P23*SUM(Fasering!$D$5:$D$11)</f>
        <v>51.201400749999998</v>
      </c>
      <c r="Y23" s="129">
        <f t="shared" si="5"/>
        <v>25.601261166666667</v>
      </c>
      <c r="Z23" s="131">
        <f t="shared" si="6"/>
        <v>0.63463868692452552</v>
      </c>
      <c r="AA23" s="74">
        <f>$Y23*SUM(Fasering!$D$5)</f>
        <v>0</v>
      </c>
      <c r="AB23" s="45">
        <f>$Y23*SUM(Fasering!$D$5:$D$6)</f>
        <v>6.6195566206351257</v>
      </c>
      <c r="AC23" s="45">
        <f>$Y23*SUM(Fasering!$D$5:$D$7)</f>
        <v>10.41760514150676</v>
      </c>
      <c r="AD23" s="45">
        <f>$Y23*SUM(Fasering!$D$5:$D$8)</f>
        <v>14.215653662378395</v>
      </c>
      <c r="AE23" s="45">
        <f>$Y23*SUM(Fasering!$D$5:$D$9)</f>
        <v>18.013702183250029</v>
      </c>
      <c r="AF23" s="45">
        <f>$Y23*SUM(Fasering!$D$5:$D$10)</f>
        <v>21.803212645795035</v>
      </c>
      <c r="AG23" s="75">
        <f>$Y23*SUM(Fasering!$D$5:$D$11)</f>
        <v>25.601261166666667</v>
      </c>
      <c r="AH23" s="5">
        <f>($AK$3+(I23+R23)*12*7.57%)*SUM(Fasering!$D$5)</f>
        <v>0</v>
      </c>
      <c r="AI23" s="9">
        <f>($AK$3+(J23+S23)*12*7.57%)*SUM(Fasering!$D$5:$D$6)</f>
        <v>504.73433975856403</v>
      </c>
      <c r="AJ23" s="9">
        <f>($AK$3+(K23+T23)*12*7.57%)*SUM(Fasering!$D$5:$D$7)</f>
        <v>832.07000268547131</v>
      </c>
      <c r="AK23" s="9">
        <f>($AK$3+(L23+U23)*12*7.57%)*SUM(Fasering!$D$5:$D$8)</f>
        <v>1186.922979462096</v>
      </c>
      <c r="AL23" s="9">
        <f>($AK$3+(M23+V23)*12*7.57%)*SUM(Fasering!$D$5:$D$9)</f>
        <v>1569.2932700884373</v>
      </c>
      <c r="AM23" s="9">
        <f>($AK$3+(N23+W23)*12*7.57%)*SUM(Fasering!$D$5:$D$10)</f>
        <v>1978.2285822515134</v>
      </c>
      <c r="AN23" s="86">
        <f>($AK$3+(O23+X23)*12*7.57%)*SUM(Fasering!$D$5:$D$11)</f>
        <v>2415.5716413279001</v>
      </c>
      <c r="AO23" s="5">
        <f>($AK$3+(I23+AA23)*12*7.57%)*SUM(Fasering!$D$5)</f>
        <v>0</v>
      </c>
      <c r="AP23" s="9">
        <f>($AK$3+(J23+AB23)*12*7.57%)*SUM(Fasering!$D$5:$D$6)</f>
        <v>503.17961132443844</v>
      </c>
      <c r="AQ23" s="9">
        <f>($AK$3+(K23+AC23)*12*7.57%)*SUM(Fasering!$D$5:$D$7)</f>
        <v>828.21936618248697</v>
      </c>
      <c r="AR23" s="9">
        <f>($AK$3+(L23+AD23)*12*7.57%)*SUM(Fasering!$D$5:$D$8)</f>
        <v>1179.7527937032137</v>
      </c>
      <c r="AS23" s="9">
        <f>($AK$3+(M23+AE23)*12*7.57%)*SUM(Fasering!$D$5:$D$9)</f>
        <v>1557.7798938866185</v>
      </c>
      <c r="AT23" s="9">
        <f>($AK$3+(N23+AF23)*12*7.57%)*SUM(Fasering!$D$5:$D$10)</f>
        <v>1961.3615871134439</v>
      </c>
      <c r="AU23" s="86">
        <f>($AK$3+(O23+AG23)*12*7.57%)*SUM(Fasering!$D$5:$D$11)</f>
        <v>2392.3164745303998</v>
      </c>
    </row>
    <row r="24" spans="1:47" x14ac:dyDescent="0.3">
      <c r="A24" s="32">
        <f t="shared" si="7"/>
        <v>14</v>
      </c>
      <c r="B24" s="129">
        <v>22840.81</v>
      </c>
      <c r="C24" s="130"/>
      <c r="D24" s="129">
        <f t="shared" si="0"/>
        <v>30741.446179000002</v>
      </c>
      <c r="E24" s="131">
        <f t="shared" si="1"/>
        <v>762.06054499391428</v>
      </c>
      <c r="F24" s="129">
        <f t="shared" si="2"/>
        <v>2561.7871815833337</v>
      </c>
      <c r="G24" s="131">
        <f t="shared" si="8"/>
        <v>63.505045416159525</v>
      </c>
      <c r="H24" s="63">
        <f>'L4'!$H$10</f>
        <v>1707.89</v>
      </c>
      <c r="I24" s="63">
        <f>GEW!$E$12+($F24-GEW!$E$12)*SUM(Fasering!$D$5)</f>
        <v>1821.9627753333334</v>
      </c>
      <c r="J24" s="63">
        <f>GEW!$E$12+($F24-GEW!$E$12)*SUM(Fasering!$D$5:$D$6)</f>
        <v>2013.2545056359027</v>
      </c>
      <c r="K24" s="63">
        <f>GEW!$E$12+($F24-GEW!$E$12)*SUM(Fasering!$D$5:$D$7)</f>
        <v>2123.0103873313356</v>
      </c>
      <c r="L24" s="63">
        <f>GEW!$E$12+($F24-GEW!$E$12)*SUM(Fasering!$D$5:$D$8)</f>
        <v>2232.7662690267684</v>
      </c>
      <c r="M24" s="63">
        <f>GEW!$E$12+($F24-GEW!$E$12)*SUM(Fasering!$D$5:$D$9)</f>
        <v>2342.5221507222013</v>
      </c>
      <c r="N24" s="63">
        <f>GEW!$E$12+($F24-GEW!$E$12)*SUM(Fasering!$D$5:$D$10)</f>
        <v>2452.0312998879008</v>
      </c>
      <c r="O24" s="76">
        <f>GEW!$E$12+($F24-GEW!$E$12)*SUM(Fasering!$D$5:$D$11)</f>
        <v>2561.7871815833337</v>
      </c>
      <c r="P24" s="129">
        <f t="shared" si="3"/>
        <v>30.879432333333305</v>
      </c>
      <c r="Q24" s="131">
        <f t="shared" si="4"/>
        <v>0.76548113241067295</v>
      </c>
      <c r="R24" s="45">
        <f>$P24*SUM(Fasering!$D$5)</f>
        <v>0</v>
      </c>
      <c r="S24" s="45">
        <f>$P24*SUM(Fasering!$D$5:$D$6)</f>
        <v>7.9843000472849432</v>
      </c>
      <c r="T24" s="45">
        <f>$P24*SUM(Fasering!$D$5:$D$7)</f>
        <v>12.565386171732404</v>
      </c>
      <c r="U24" s="45">
        <f>$P24*SUM(Fasering!$D$5:$D$8)</f>
        <v>17.146472296179866</v>
      </c>
      <c r="V24" s="45">
        <f>$P24*SUM(Fasering!$D$5:$D$9)</f>
        <v>21.727558420627325</v>
      </c>
      <c r="W24" s="45">
        <f>$P24*SUM(Fasering!$D$5:$D$10)</f>
        <v>26.29834620888585</v>
      </c>
      <c r="X24" s="75">
        <f>$P24*SUM(Fasering!$D$5:$D$11)</f>
        <v>30.879432333333305</v>
      </c>
      <c r="Y24" s="129">
        <f t="shared" si="5"/>
        <v>5.2792927499999678</v>
      </c>
      <c r="Z24" s="131">
        <f t="shared" si="6"/>
        <v>0.13087024881073001</v>
      </c>
      <c r="AA24" s="74">
        <f>$Y24*SUM(Fasering!$D$5)</f>
        <v>0</v>
      </c>
      <c r="AB24" s="45">
        <f>$Y24*SUM(Fasering!$D$5:$D$6)</f>
        <v>1.3650334273779614</v>
      </c>
      <c r="AC24" s="45">
        <f>$Y24*SUM(Fasering!$D$5:$D$7)</f>
        <v>2.148237422284764</v>
      </c>
      <c r="AD24" s="45">
        <f>$Y24*SUM(Fasering!$D$5:$D$8)</f>
        <v>2.9314414171915666</v>
      </c>
      <c r="AE24" s="45">
        <f>$Y24*SUM(Fasering!$D$5:$D$9)</f>
        <v>3.7146454120983687</v>
      </c>
      <c r="AF24" s="45">
        <f>$Y24*SUM(Fasering!$D$5:$D$10)</f>
        <v>4.4960887550931661</v>
      </c>
      <c r="AG24" s="75">
        <f>$Y24*SUM(Fasering!$D$5:$D$11)</f>
        <v>5.2792927499999678</v>
      </c>
      <c r="AH24" s="5">
        <f>($AK$3+(I24+R24)*12*7.57%)*SUM(Fasering!$D$5)</f>
        <v>0</v>
      </c>
      <c r="AI24" s="9">
        <f>($AK$3+(J24+S24)*12*7.57%)*SUM(Fasering!$D$5:$D$6)</f>
        <v>509.74625293196846</v>
      </c>
      <c r="AJ24" s="9">
        <f>($AK$3+(K24+T24)*12*7.57%)*SUM(Fasering!$D$5:$D$7)</f>
        <v>844.48313889093015</v>
      </c>
      <c r="AK24" s="9">
        <f>($AK$3+(L24+U24)*12*7.57%)*SUM(Fasering!$D$5:$D$8)</f>
        <v>1210.0372080771474</v>
      </c>
      <c r="AL24" s="9">
        <f>($AK$3+(M24+V24)*12*7.57%)*SUM(Fasering!$D$5:$D$9)</f>
        <v>1606.4084604906207</v>
      </c>
      <c r="AM24" s="9">
        <f>($AK$3+(N24+W24)*12*7.57%)*SUM(Fasering!$D$5:$D$10)</f>
        <v>2032.6020106089813</v>
      </c>
      <c r="AN24" s="86">
        <f>($AK$3+(O24+X24)*12*7.57%)*SUM(Fasering!$D$5:$D$11)</f>
        <v>2490.5383520819005</v>
      </c>
      <c r="AO24" s="5">
        <f>($AK$3+(I24+AA24)*12*7.57%)*SUM(Fasering!$D$5)</f>
        <v>0</v>
      </c>
      <c r="AP24" s="9">
        <f>($AK$3+(J24+AB24)*12*7.57%)*SUM(Fasering!$D$5:$D$6)</f>
        <v>508.19152449784286</v>
      </c>
      <c r="AQ24" s="9">
        <f>($AK$3+(K24+AC24)*12*7.57%)*SUM(Fasering!$D$5:$D$7)</f>
        <v>840.63250238794581</v>
      </c>
      <c r="AR24" s="9">
        <f>($AK$3+(L24+AD24)*12*7.57%)*SUM(Fasering!$D$5:$D$8)</f>
        <v>1202.8670223182653</v>
      </c>
      <c r="AS24" s="9">
        <f>($AK$3+(M24+AE24)*12*7.57%)*SUM(Fasering!$D$5:$D$9)</f>
        <v>1594.8950842888021</v>
      </c>
      <c r="AT24" s="9">
        <f>($AK$3+(N24+AF24)*12*7.57%)*SUM(Fasering!$D$5:$D$10)</f>
        <v>2015.7350154709113</v>
      </c>
      <c r="AU24" s="86">
        <f>($AK$3+(O24+AG24)*12*7.57%)*SUM(Fasering!$D$5:$D$11)</f>
        <v>2467.2831852844006</v>
      </c>
    </row>
    <row r="25" spans="1:47" x14ac:dyDescent="0.3">
      <c r="A25" s="32">
        <f t="shared" si="7"/>
        <v>15</v>
      </c>
      <c r="B25" s="129">
        <v>22840.81</v>
      </c>
      <c r="C25" s="130"/>
      <c r="D25" s="129">
        <f t="shared" si="0"/>
        <v>30741.446179000002</v>
      </c>
      <c r="E25" s="131">
        <f t="shared" si="1"/>
        <v>762.06054499391428</v>
      </c>
      <c r="F25" s="129">
        <f t="shared" si="2"/>
        <v>2561.7871815833337</v>
      </c>
      <c r="G25" s="131">
        <f t="shared" si="8"/>
        <v>63.505045416159525</v>
      </c>
      <c r="H25" s="63">
        <f>'L4'!$H$10</f>
        <v>1707.89</v>
      </c>
      <c r="I25" s="63">
        <f>GEW!$E$12+($F25-GEW!$E$12)*SUM(Fasering!$D$5)</f>
        <v>1821.9627753333334</v>
      </c>
      <c r="J25" s="63">
        <f>GEW!$E$12+($F25-GEW!$E$12)*SUM(Fasering!$D$5:$D$6)</f>
        <v>2013.2545056359027</v>
      </c>
      <c r="K25" s="63">
        <f>GEW!$E$12+($F25-GEW!$E$12)*SUM(Fasering!$D$5:$D$7)</f>
        <v>2123.0103873313356</v>
      </c>
      <c r="L25" s="63">
        <f>GEW!$E$12+($F25-GEW!$E$12)*SUM(Fasering!$D$5:$D$8)</f>
        <v>2232.7662690267684</v>
      </c>
      <c r="M25" s="63">
        <f>GEW!$E$12+($F25-GEW!$E$12)*SUM(Fasering!$D$5:$D$9)</f>
        <v>2342.5221507222013</v>
      </c>
      <c r="N25" s="63">
        <f>GEW!$E$12+($F25-GEW!$E$12)*SUM(Fasering!$D$5:$D$10)</f>
        <v>2452.0312998879008</v>
      </c>
      <c r="O25" s="76">
        <f>GEW!$E$12+($F25-GEW!$E$12)*SUM(Fasering!$D$5:$D$11)</f>
        <v>2561.7871815833337</v>
      </c>
      <c r="P25" s="129">
        <f t="shared" si="3"/>
        <v>30.879432333333305</v>
      </c>
      <c r="Q25" s="131">
        <f t="shared" si="4"/>
        <v>0.76548113241067295</v>
      </c>
      <c r="R25" s="45">
        <f>$P25*SUM(Fasering!$D$5)</f>
        <v>0</v>
      </c>
      <c r="S25" s="45">
        <f>$P25*SUM(Fasering!$D$5:$D$6)</f>
        <v>7.9843000472849432</v>
      </c>
      <c r="T25" s="45">
        <f>$P25*SUM(Fasering!$D$5:$D$7)</f>
        <v>12.565386171732404</v>
      </c>
      <c r="U25" s="45">
        <f>$P25*SUM(Fasering!$D$5:$D$8)</f>
        <v>17.146472296179866</v>
      </c>
      <c r="V25" s="45">
        <f>$P25*SUM(Fasering!$D$5:$D$9)</f>
        <v>21.727558420627325</v>
      </c>
      <c r="W25" s="45">
        <f>$P25*SUM(Fasering!$D$5:$D$10)</f>
        <v>26.29834620888585</v>
      </c>
      <c r="X25" s="75">
        <f>$P25*SUM(Fasering!$D$5:$D$11)</f>
        <v>30.879432333333305</v>
      </c>
      <c r="Y25" s="129">
        <f t="shared" si="5"/>
        <v>5.2792927499999678</v>
      </c>
      <c r="Z25" s="131">
        <f t="shared" si="6"/>
        <v>0.13087024881073001</v>
      </c>
      <c r="AA25" s="74">
        <f>$Y25*SUM(Fasering!$D$5)</f>
        <v>0</v>
      </c>
      <c r="AB25" s="45">
        <f>$Y25*SUM(Fasering!$D$5:$D$6)</f>
        <v>1.3650334273779614</v>
      </c>
      <c r="AC25" s="45">
        <f>$Y25*SUM(Fasering!$D$5:$D$7)</f>
        <v>2.148237422284764</v>
      </c>
      <c r="AD25" s="45">
        <f>$Y25*SUM(Fasering!$D$5:$D$8)</f>
        <v>2.9314414171915666</v>
      </c>
      <c r="AE25" s="45">
        <f>$Y25*SUM(Fasering!$D$5:$D$9)</f>
        <v>3.7146454120983687</v>
      </c>
      <c r="AF25" s="45">
        <f>$Y25*SUM(Fasering!$D$5:$D$10)</f>
        <v>4.4960887550931661</v>
      </c>
      <c r="AG25" s="75">
        <f>$Y25*SUM(Fasering!$D$5:$D$11)</f>
        <v>5.2792927499999678</v>
      </c>
      <c r="AH25" s="5">
        <f>($AK$3+(I25+R25)*12*7.57%)*SUM(Fasering!$D$5)</f>
        <v>0</v>
      </c>
      <c r="AI25" s="9">
        <f>($AK$3+(J25+S25)*12*7.57%)*SUM(Fasering!$D$5:$D$6)</f>
        <v>509.74625293196846</v>
      </c>
      <c r="AJ25" s="9">
        <f>($AK$3+(K25+T25)*12*7.57%)*SUM(Fasering!$D$5:$D$7)</f>
        <v>844.48313889093015</v>
      </c>
      <c r="AK25" s="9">
        <f>($AK$3+(L25+U25)*12*7.57%)*SUM(Fasering!$D$5:$D$8)</f>
        <v>1210.0372080771474</v>
      </c>
      <c r="AL25" s="9">
        <f>($AK$3+(M25+V25)*12*7.57%)*SUM(Fasering!$D$5:$D$9)</f>
        <v>1606.4084604906207</v>
      </c>
      <c r="AM25" s="9">
        <f>($AK$3+(N25+W25)*12*7.57%)*SUM(Fasering!$D$5:$D$10)</f>
        <v>2032.6020106089813</v>
      </c>
      <c r="AN25" s="86">
        <f>($AK$3+(O25+X25)*12*7.57%)*SUM(Fasering!$D$5:$D$11)</f>
        <v>2490.5383520819005</v>
      </c>
      <c r="AO25" s="5">
        <f>($AK$3+(I25+AA25)*12*7.57%)*SUM(Fasering!$D$5)</f>
        <v>0</v>
      </c>
      <c r="AP25" s="9">
        <f>($AK$3+(J25+AB25)*12*7.57%)*SUM(Fasering!$D$5:$D$6)</f>
        <v>508.19152449784286</v>
      </c>
      <c r="AQ25" s="9">
        <f>($AK$3+(K25+AC25)*12*7.57%)*SUM(Fasering!$D$5:$D$7)</f>
        <v>840.63250238794581</v>
      </c>
      <c r="AR25" s="9">
        <f>($AK$3+(L25+AD25)*12*7.57%)*SUM(Fasering!$D$5:$D$8)</f>
        <v>1202.8670223182653</v>
      </c>
      <c r="AS25" s="9">
        <f>($AK$3+(M25+AE25)*12*7.57%)*SUM(Fasering!$D$5:$D$9)</f>
        <v>1594.8950842888021</v>
      </c>
      <c r="AT25" s="9">
        <f>($AK$3+(N25+AF25)*12*7.57%)*SUM(Fasering!$D$5:$D$10)</f>
        <v>2015.7350154709113</v>
      </c>
      <c r="AU25" s="86">
        <f>($AK$3+(O25+AG25)*12*7.57%)*SUM(Fasering!$D$5:$D$11)</f>
        <v>2467.2831852844006</v>
      </c>
    </row>
    <row r="26" spans="1:47" x14ac:dyDescent="0.3">
      <c r="A26" s="32">
        <f t="shared" si="7"/>
        <v>16</v>
      </c>
      <c r="B26" s="129">
        <v>23757.8</v>
      </c>
      <c r="C26" s="130"/>
      <c r="D26" s="129">
        <f t="shared" si="0"/>
        <v>31975.623020000003</v>
      </c>
      <c r="E26" s="131">
        <f t="shared" si="1"/>
        <v>792.6549897248135</v>
      </c>
      <c r="F26" s="129">
        <f t="shared" si="2"/>
        <v>2664.6352516666666</v>
      </c>
      <c r="G26" s="131">
        <f t="shared" si="8"/>
        <v>66.054582477067783</v>
      </c>
      <c r="H26" s="63">
        <f>'L4'!$H$10</f>
        <v>1707.89</v>
      </c>
      <c r="I26" s="63">
        <f>GEW!$E$12+($F26-GEW!$E$12)*SUM(Fasering!$D$5)</f>
        <v>1821.9627753333334</v>
      </c>
      <c r="J26" s="63">
        <f>GEW!$E$12+($F26-GEW!$E$12)*SUM(Fasering!$D$5:$D$6)</f>
        <v>2039.8472824060602</v>
      </c>
      <c r="K26" s="63">
        <f>GEW!$E$12+($F26-GEW!$E$12)*SUM(Fasering!$D$5:$D$7)</f>
        <v>2164.8610827607154</v>
      </c>
      <c r="L26" s="63">
        <f>GEW!$E$12+($F26-GEW!$E$12)*SUM(Fasering!$D$5:$D$8)</f>
        <v>2289.8748831153707</v>
      </c>
      <c r="M26" s="63">
        <f>GEW!$E$12+($F26-GEW!$E$12)*SUM(Fasering!$D$5:$D$9)</f>
        <v>2414.8886834700261</v>
      </c>
      <c r="N26" s="63">
        <f>GEW!$E$12+($F26-GEW!$E$12)*SUM(Fasering!$D$5:$D$10)</f>
        <v>2539.6214513120112</v>
      </c>
      <c r="O26" s="76">
        <f>GEW!$E$12+($F26-GEW!$E$12)*SUM(Fasering!$D$5:$D$11)</f>
        <v>2664.6352516666666</v>
      </c>
      <c r="P26" s="129">
        <f t="shared" si="3"/>
        <v>0</v>
      </c>
      <c r="Q26" s="131">
        <f t="shared" si="4"/>
        <v>0</v>
      </c>
      <c r="R26" s="45">
        <f>$P26*SUM(Fasering!$D$5)</f>
        <v>0</v>
      </c>
      <c r="S26" s="45">
        <f>$P26*SUM(Fasering!$D$5:$D$6)</f>
        <v>0</v>
      </c>
      <c r="T26" s="45">
        <f>$P26*SUM(Fasering!$D$5:$D$7)</f>
        <v>0</v>
      </c>
      <c r="U26" s="45">
        <f>$P26*SUM(Fasering!$D$5:$D$8)</f>
        <v>0</v>
      </c>
      <c r="V26" s="45">
        <f>$P26*SUM(Fasering!$D$5:$D$9)</f>
        <v>0</v>
      </c>
      <c r="W26" s="45">
        <f>$P26*SUM(Fasering!$D$5:$D$10)</f>
        <v>0</v>
      </c>
      <c r="X26" s="75">
        <f>$P26*SUM(Fasering!$D$5:$D$11)</f>
        <v>0</v>
      </c>
      <c r="Y26" s="129">
        <f t="shared" si="5"/>
        <v>0</v>
      </c>
      <c r="Z26" s="131">
        <f t="shared" si="6"/>
        <v>0</v>
      </c>
      <c r="AA26" s="74">
        <f>$Y26*SUM(Fasering!$D$5)</f>
        <v>0</v>
      </c>
      <c r="AB26" s="45">
        <f>$Y26*SUM(Fasering!$D$5:$D$6)</f>
        <v>0</v>
      </c>
      <c r="AC26" s="45">
        <f>$Y26*SUM(Fasering!$D$5:$D$7)</f>
        <v>0</v>
      </c>
      <c r="AD26" s="45">
        <f>$Y26*SUM(Fasering!$D$5:$D$8)</f>
        <v>0</v>
      </c>
      <c r="AE26" s="45">
        <f>$Y26*SUM(Fasering!$D$5:$D$9)</f>
        <v>0</v>
      </c>
      <c r="AF26" s="45">
        <f>$Y26*SUM(Fasering!$D$5:$D$10)</f>
        <v>0</v>
      </c>
      <c r="AG26" s="75">
        <f>$Y26*SUM(Fasering!$D$5:$D$11)</f>
        <v>0</v>
      </c>
      <c r="AH26" s="5">
        <f>($AK$3+(I26+R26)*12*7.57%)*SUM(Fasering!$D$5)</f>
        <v>0</v>
      </c>
      <c r="AI26" s="9">
        <f>($AK$3+(J26+S26)*12*7.57%)*SUM(Fasering!$D$5:$D$6)</f>
        <v>514.11699814259418</v>
      </c>
      <c r="AJ26" s="9">
        <f>($AK$3+(K26+T26)*12*7.57%)*SUM(Fasering!$D$5:$D$7)</f>
        <v>855.30827766363529</v>
      </c>
      <c r="AK26" s="9">
        <f>($AK$3+(L26+U26)*12*7.57%)*SUM(Fasering!$D$5:$D$8)</f>
        <v>1230.1944615093573</v>
      </c>
      <c r="AL26" s="9">
        <f>($AK$3+(M26+V26)*12*7.57%)*SUM(Fasering!$D$5:$D$9)</f>
        <v>1638.7755496797606</v>
      </c>
      <c r="AM26" s="9">
        <f>($AK$3+(N26+W26)*12*7.57%)*SUM(Fasering!$D$5:$D$10)</f>
        <v>2080.0195123406143</v>
      </c>
      <c r="AN26" s="86">
        <f>($AK$3+(O26+X26)*12*7.57%)*SUM(Fasering!$D$5:$D$11)</f>
        <v>2555.914662614</v>
      </c>
      <c r="AO26" s="5">
        <f>($AK$3+(I26+AA26)*12*7.57%)*SUM(Fasering!$D$5)</f>
        <v>0</v>
      </c>
      <c r="AP26" s="9">
        <f>($AK$3+(J26+AB26)*12*7.57%)*SUM(Fasering!$D$5:$D$6)</f>
        <v>514.11699814259418</v>
      </c>
      <c r="AQ26" s="9">
        <f>($AK$3+(K26+AC26)*12*7.57%)*SUM(Fasering!$D$5:$D$7)</f>
        <v>855.30827766363529</v>
      </c>
      <c r="AR26" s="9">
        <f>($AK$3+(L26+AD26)*12*7.57%)*SUM(Fasering!$D$5:$D$8)</f>
        <v>1230.1944615093573</v>
      </c>
      <c r="AS26" s="9">
        <f>($AK$3+(M26+AE26)*12*7.57%)*SUM(Fasering!$D$5:$D$9)</f>
        <v>1638.7755496797606</v>
      </c>
      <c r="AT26" s="9">
        <f>($AK$3+(N26+AF26)*12*7.57%)*SUM(Fasering!$D$5:$D$10)</f>
        <v>2080.0195123406143</v>
      </c>
      <c r="AU26" s="86">
        <f>($AK$3+(O26+AG26)*12*7.57%)*SUM(Fasering!$D$5:$D$11)</f>
        <v>2555.914662614</v>
      </c>
    </row>
    <row r="27" spans="1:47" x14ac:dyDescent="0.3">
      <c r="A27" s="32">
        <f t="shared" si="7"/>
        <v>17</v>
      </c>
      <c r="B27" s="129">
        <v>23757.8</v>
      </c>
      <c r="C27" s="130"/>
      <c r="D27" s="129">
        <f t="shared" si="0"/>
        <v>31975.623020000003</v>
      </c>
      <c r="E27" s="131">
        <f t="shared" si="1"/>
        <v>792.6549897248135</v>
      </c>
      <c r="F27" s="129">
        <f t="shared" si="2"/>
        <v>2664.6352516666666</v>
      </c>
      <c r="G27" s="131">
        <f t="shared" si="8"/>
        <v>66.054582477067783</v>
      </c>
      <c r="H27" s="63">
        <f>'L4'!$H$10</f>
        <v>1707.89</v>
      </c>
      <c r="I27" s="63">
        <f>GEW!$E$12+($F27-GEW!$E$12)*SUM(Fasering!$D$5)</f>
        <v>1821.9627753333334</v>
      </c>
      <c r="J27" s="63">
        <f>GEW!$E$12+($F27-GEW!$E$12)*SUM(Fasering!$D$5:$D$6)</f>
        <v>2039.8472824060602</v>
      </c>
      <c r="K27" s="63">
        <f>GEW!$E$12+($F27-GEW!$E$12)*SUM(Fasering!$D$5:$D$7)</f>
        <v>2164.8610827607154</v>
      </c>
      <c r="L27" s="63">
        <f>GEW!$E$12+($F27-GEW!$E$12)*SUM(Fasering!$D$5:$D$8)</f>
        <v>2289.8748831153707</v>
      </c>
      <c r="M27" s="63">
        <f>GEW!$E$12+($F27-GEW!$E$12)*SUM(Fasering!$D$5:$D$9)</f>
        <v>2414.8886834700261</v>
      </c>
      <c r="N27" s="63">
        <f>GEW!$E$12+($F27-GEW!$E$12)*SUM(Fasering!$D$5:$D$10)</f>
        <v>2539.6214513120112</v>
      </c>
      <c r="O27" s="76">
        <f>GEW!$E$12+($F27-GEW!$E$12)*SUM(Fasering!$D$5:$D$11)</f>
        <v>2664.6352516666666</v>
      </c>
      <c r="P27" s="129">
        <f t="shared" si="3"/>
        <v>0</v>
      </c>
      <c r="Q27" s="131">
        <f t="shared" si="4"/>
        <v>0</v>
      </c>
      <c r="R27" s="45">
        <f>$P27*SUM(Fasering!$D$5)</f>
        <v>0</v>
      </c>
      <c r="S27" s="45">
        <f>$P27*SUM(Fasering!$D$5:$D$6)</f>
        <v>0</v>
      </c>
      <c r="T27" s="45">
        <f>$P27*SUM(Fasering!$D$5:$D$7)</f>
        <v>0</v>
      </c>
      <c r="U27" s="45">
        <f>$P27*SUM(Fasering!$D$5:$D$8)</f>
        <v>0</v>
      </c>
      <c r="V27" s="45">
        <f>$P27*SUM(Fasering!$D$5:$D$9)</f>
        <v>0</v>
      </c>
      <c r="W27" s="45">
        <f>$P27*SUM(Fasering!$D$5:$D$10)</f>
        <v>0</v>
      </c>
      <c r="X27" s="75">
        <f>$P27*SUM(Fasering!$D$5:$D$11)</f>
        <v>0</v>
      </c>
      <c r="Y27" s="129">
        <f t="shared" si="5"/>
        <v>0</v>
      </c>
      <c r="Z27" s="131">
        <f t="shared" si="6"/>
        <v>0</v>
      </c>
      <c r="AA27" s="74">
        <f>$Y27*SUM(Fasering!$D$5)</f>
        <v>0</v>
      </c>
      <c r="AB27" s="45">
        <f>$Y27*SUM(Fasering!$D$5:$D$6)</f>
        <v>0</v>
      </c>
      <c r="AC27" s="45">
        <f>$Y27*SUM(Fasering!$D$5:$D$7)</f>
        <v>0</v>
      </c>
      <c r="AD27" s="45">
        <f>$Y27*SUM(Fasering!$D$5:$D$8)</f>
        <v>0</v>
      </c>
      <c r="AE27" s="45">
        <f>$Y27*SUM(Fasering!$D$5:$D$9)</f>
        <v>0</v>
      </c>
      <c r="AF27" s="45">
        <f>$Y27*SUM(Fasering!$D$5:$D$10)</f>
        <v>0</v>
      </c>
      <c r="AG27" s="75">
        <f>$Y27*SUM(Fasering!$D$5:$D$11)</f>
        <v>0</v>
      </c>
      <c r="AH27" s="5">
        <f>($AK$3+(I27+R27)*12*7.57%)*SUM(Fasering!$D$5)</f>
        <v>0</v>
      </c>
      <c r="AI27" s="9">
        <f>($AK$3+(J27+S27)*12*7.57%)*SUM(Fasering!$D$5:$D$6)</f>
        <v>514.11699814259418</v>
      </c>
      <c r="AJ27" s="9">
        <f>($AK$3+(K27+T27)*12*7.57%)*SUM(Fasering!$D$5:$D$7)</f>
        <v>855.30827766363529</v>
      </c>
      <c r="AK27" s="9">
        <f>($AK$3+(L27+U27)*12*7.57%)*SUM(Fasering!$D$5:$D$8)</f>
        <v>1230.1944615093573</v>
      </c>
      <c r="AL27" s="9">
        <f>($AK$3+(M27+V27)*12*7.57%)*SUM(Fasering!$D$5:$D$9)</f>
        <v>1638.7755496797606</v>
      </c>
      <c r="AM27" s="9">
        <f>($AK$3+(N27+W27)*12*7.57%)*SUM(Fasering!$D$5:$D$10)</f>
        <v>2080.0195123406143</v>
      </c>
      <c r="AN27" s="86">
        <f>($AK$3+(O27+X27)*12*7.57%)*SUM(Fasering!$D$5:$D$11)</f>
        <v>2555.914662614</v>
      </c>
      <c r="AO27" s="5">
        <f>($AK$3+(I27+AA27)*12*7.57%)*SUM(Fasering!$D$5)</f>
        <v>0</v>
      </c>
      <c r="AP27" s="9">
        <f>($AK$3+(J27+AB27)*12*7.57%)*SUM(Fasering!$D$5:$D$6)</f>
        <v>514.11699814259418</v>
      </c>
      <c r="AQ27" s="9">
        <f>($AK$3+(K27+AC27)*12*7.57%)*SUM(Fasering!$D$5:$D$7)</f>
        <v>855.30827766363529</v>
      </c>
      <c r="AR27" s="9">
        <f>($AK$3+(L27+AD27)*12*7.57%)*SUM(Fasering!$D$5:$D$8)</f>
        <v>1230.1944615093573</v>
      </c>
      <c r="AS27" s="9">
        <f>($AK$3+(M27+AE27)*12*7.57%)*SUM(Fasering!$D$5:$D$9)</f>
        <v>1638.7755496797606</v>
      </c>
      <c r="AT27" s="9">
        <f>($AK$3+(N27+AF27)*12*7.57%)*SUM(Fasering!$D$5:$D$10)</f>
        <v>2080.0195123406143</v>
      </c>
      <c r="AU27" s="86">
        <f>($AK$3+(O27+AG27)*12*7.57%)*SUM(Fasering!$D$5:$D$11)</f>
        <v>2555.914662614</v>
      </c>
    </row>
    <row r="28" spans="1:47" x14ac:dyDescent="0.3">
      <c r="A28" s="32">
        <f t="shared" si="7"/>
        <v>18</v>
      </c>
      <c r="B28" s="129">
        <v>24674.75</v>
      </c>
      <c r="C28" s="130"/>
      <c r="D28" s="129">
        <f t="shared" si="0"/>
        <v>33209.746025</v>
      </c>
      <c r="E28" s="131">
        <f t="shared" si="1"/>
        <v>823.24809989613266</v>
      </c>
      <c r="F28" s="129">
        <f t="shared" si="2"/>
        <v>2767.4788354166667</v>
      </c>
      <c r="G28" s="131">
        <f t="shared" si="8"/>
        <v>68.604008324677721</v>
      </c>
      <c r="H28" s="63">
        <f>'L4'!$H$10</f>
        <v>1707.89</v>
      </c>
      <c r="I28" s="63">
        <f>GEW!$E$12+($F28-GEW!$E$12)*SUM(Fasering!$D$5)</f>
        <v>1821.9627753333334</v>
      </c>
      <c r="J28" s="63">
        <f>GEW!$E$12+($F28-GEW!$E$12)*SUM(Fasering!$D$5:$D$6)</f>
        <v>2066.4388991733053</v>
      </c>
      <c r="K28" s="63">
        <f>GEW!$E$12+($F28-GEW!$E$12)*SUM(Fasering!$D$5:$D$7)</f>
        <v>2206.709952621859</v>
      </c>
      <c r="L28" s="63">
        <f>GEW!$E$12+($F28-GEW!$E$12)*SUM(Fasering!$D$5:$D$8)</f>
        <v>2346.9810060704126</v>
      </c>
      <c r="M28" s="63">
        <f>GEW!$E$12+($F28-GEW!$E$12)*SUM(Fasering!$D$5:$D$9)</f>
        <v>2487.2520595189662</v>
      </c>
      <c r="N28" s="63">
        <f>GEW!$E$12+($F28-GEW!$E$12)*SUM(Fasering!$D$5:$D$10)</f>
        <v>2627.2077819681131</v>
      </c>
      <c r="O28" s="76">
        <f>GEW!$E$12+($F28-GEW!$E$12)*SUM(Fasering!$D$5:$D$11)</f>
        <v>2767.4788354166667</v>
      </c>
      <c r="P28" s="129">
        <f t="shared" si="3"/>
        <v>0</v>
      </c>
      <c r="Q28" s="131">
        <f t="shared" si="4"/>
        <v>0</v>
      </c>
      <c r="R28" s="45">
        <f>$P28*SUM(Fasering!$D$5)</f>
        <v>0</v>
      </c>
      <c r="S28" s="45">
        <f>$P28*SUM(Fasering!$D$5:$D$6)</f>
        <v>0</v>
      </c>
      <c r="T28" s="45">
        <f>$P28*SUM(Fasering!$D$5:$D$7)</f>
        <v>0</v>
      </c>
      <c r="U28" s="45">
        <f>$P28*SUM(Fasering!$D$5:$D$8)</f>
        <v>0</v>
      </c>
      <c r="V28" s="45">
        <f>$P28*SUM(Fasering!$D$5:$D$9)</f>
        <v>0</v>
      </c>
      <c r="W28" s="45">
        <f>$P28*SUM(Fasering!$D$5:$D$10)</f>
        <v>0</v>
      </c>
      <c r="X28" s="75">
        <f>$P28*SUM(Fasering!$D$5:$D$11)</f>
        <v>0</v>
      </c>
      <c r="Y28" s="129">
        <f t="shared" si="5"/>
        <v>0</v>
      </c>
      <c r="Z28" s="131">
        <f t="shared" si="6"/>
        <v>0</v>
      </c>
      <c r="AA28" s="74">
        <f>$Y28*SUM(Fasering!$D$5)</f>
        <v>0</v>
      </c>
      <c r="AB28" s="45">
        <f>$Y28*SUM(Fasering!$D$5:$D$6)</f>
        <v>0</v>
      </c>
      <c r="AC28" s="45">
        <f>$Y28*SUM(Fasering!$D$5:$D$7)</f>
        <v>0</v>
      </c>
      <c r="AD28" s="45">
        <f>$Y28*SUM(Fasering!$D$5:$D$8)</f>
        <v>0</v>
      </c>
      <c r="AE28" s="45">
        <f>$Y28*SUM(Fasering!$D$5:$D$9)</f>
        <v>0</v>
      </c>
      <c r="AF28" s="45">
        <f>$Y28*SUM(Fasering!$D$5:$D$10)</f>
        <v>0</v>
      </c>
      <c r="AG28" s="75">
        <f>$Y28*SUM(Fasering!$D$5:$D$11)</f>
        <v>0</v>
      </c>
      <c r="AH28" s="5">
        <f>($AK$3+(I28+R28)*12*7.57%)*SUM(Fasering!$D$5)</f>
        <v>0</v>
      </c>
      <c r="AI28" s="9">
        <f>($AK$3+(J28+S28)*12*7.57%)*SUM(Fasering!$D$5:$D$6)</f>
        <v>520.36281736568912</v>
      </c>
      <c r="AJ28" s="9">
        <f>($AK$3+(K28+T28)*12*7.57%)*SUM(Fasering!$D$5:$D$7)</f>
        <v>870.77746119665414</v>
      </c>
      <c r="AK28" s="9">
        <f>($AK$3+(L28+U28)*12*7.57%)*SUM(Fasering!$D$5:$D$8)</f>
        <v>1258.9992888110312</v>
      </c>
      <c r="AL28" s="9">
        <f>($AK$3+(M28+V28)*12*7.57%)*SUM(Fasering!$D$5:$D$9)</f>
        <v>1685.0283002088202</v>
      </c>
      <c r="AM28" s="9">
        <f>($AK$3+(N28+W28)*12*7.57%)*SUM(Fasering!$D$5:$D$10)</f>
        <v>2147.7793861274854</v>
      </c>
      <c r="AN28" s="86">
        <f>($AK$3+(O28+X28)*12*7.57%)*SUM(Fasering!$D$5:$D$11)</f>
        <v>2649.3377740925002</v>
      </c>
      <c r="AO28" s="5">
        <f>($AK$3+(I28+AA28)*12*7.57%)*SUM(Fasering!$D$5)</f>
        <v>0</v>
      </c>
      <c r="AP28" s="9">
        <f>($AK$3+(J28+AB28)*12*7.57%)*SUM(Fasering!$D$5:$D$6)</f>
        <v>520.36281736568912</v>
      </c>
      <c r="AQ28" s="9">
        <f>($AK$3+(K28+AC28)*12*7.57%)*SUM(Fasering!$D$5:$D$7)</f>
        <v>870.77746119665414</v>
      </c>
      <c r="AR28" s="9">
        <f>($AK$3+(L28+AD28)*12*7.57%)*SUM(Fasering!$D$5:$D$8)</f>
        <v>1258.9992888110312</v>
      </c>
      <c r="AS28" s="9">
        <f>($AK$3+(M28+AE28)*12*7.57%)*SUM(Fasering!$D$5:$D$9)</f>
        <v>1685.0283002088202</v>
      </c>
      <c r="AT28" s="9">
        <f>($AK$3+(N28+AF28)*12*7.57%)*SUM(Fasering!$D$5:$D$10)</f>
        <v>2147.7793861274854</v>
      </c>
      <c r="AU28" s="86">
        <f>($AK$3+(O28+AG28)*12*7.57%)*SUM(Fasering!$D$5:$D$11)</f>
        <v>2649.3377740925002</v>
      </c>
    </row>
    <row r="29" spans="1:47" x14ac:dyDescent="0.3">
      <c r="A29" s="32">
        <f t="shared" si="7"/>
        <v>19</v>
      </c>
      <c r="B29" s="129">
        <v>24674.75</v>
      </c>
      <c r="C29" s="130"/>
      <c r="D29" s="129">
        <f t="shared" si="0"/>
        <v>33209.746025</v>
      </c>
      <c r="E29" s="131">
        <f t="shared" si="1"/>
        <v>823.24809989613266</v>
      </c>
      <c r="F29" s="129">
        <f t="shared" si="2"/>
        <v>2767.4788354166667</v>
      </c>
      <c r="G29" s="131">
        <f t="shared" si="8"/>
        <v>68.604008324677721</v>
      </c>
      <c r="H29" s="63">
        <f>'L4'!$H$10</f>
        <v>1707.89</v>
      </c>
      <c r="I29" s="63">
        <f>GEW!$E$12+($F29-GEW!$E$12)*SUM(Fasering!$D$5)</f>
        <v>1821.9627753333334</v>
      </c>
      <c r="J29" s="63">
        <f>GEW!$E$12+($F29-GEW!$E$12)*SUM(Fasering!$D$5:$D$6)</f>
        <v>2066.4388991733053</v>
      </c>
      <c r="K29" s="63">
        <f>GEW!$E$12+($F29-GEW!$E$12)*SUM(Fasering!$D$5:$D$7)</f>
        <v>2206.709952621859</v>
      </c>
      <c r="L29" s="63">
        <f>GEW!$E$12+($F29-GEW!$E$12)*SUM(Fasering!$D$5:$D$8)</f>
        <v>2346.9810060704126</v>
      </c>
      <c r="M29" s="63">
        <f>GEW!$E$12+($F29-GEW!$E$12)*SUM(Fasering!$D$5:$D$9)</f>
        <v>2487.2520595189662</v>
      </c>
      <c r="N29" s="63">
        <f>GEW!$E$12+($F29-GEW!$E$12)*SUM(Fasering!$D$5:$D$10)</f>
        <v>2627.2077819681131</v>
      </c>
      <c r="O29" s="76">
        <f>GEW!$E$12+($F29-GEW!$E$12)*SUM(Fasering!$D$5:$D$11)</f>
        <v>2767.4788354166667</v>
      </c>
      <c r="P29" s="129">
        <f t="shared" si="3"/>
        <v>0</v>
      </c>
      <c r="Q29" s="131">
        <f t="shared" si="4"/>
        <v>0</v>
      </c>
      <c r="R29" s="45">
        <f>$P29*SUM(Fasering!$D$5)</f>
        <v>0</v>
      </c>
      <c r="S29" s="45">
        <f>$P29*SUM(Fasering!$D$5:$D$6)</f>
        <v>0</v>
      </c>
      <c r="T29" s="45">
        <f>$P29*SUM(Fasering!$D$5:$D$7)</f>
        <v>0</v>
      </c>
      <c r="U29" s="45">
        <f>$P29*SUM(Fasering!$D$5:$D$8)</f>
        <v>0</v>
      </c>
      <c r="V29" s="45">
        <f>$P29*SUM(Fasering!$D$5:$D$9)</f>
        <v>0</v>
      </c>
      <c r="W29" s="45">
        <f>$P29*SUM(Fasering!$D$5:$D$10)</f>
        <v>0</v>
      </c>
      <c r="X29" s="75">
        <f>$P29*SUM(Fasering!$D$5:$D$11)</f>
        <v>0</v>
      </c>
      <c r="Y29" s="129">
        <f t="shared" si="5"/>
        <v>0</v>
      </c>
      <c r="Z29" s="131">
        <f t="shared" si="6"/>
        <v>0</v>
      </c>
      <c r="AA29" s="74">
        <f>$Y29*SUM(Fasering!$D$5)</f>
        <v>0</v>
      </c>
      <c r="AB29" s="45">
        <f>$Y29*SUM(Fasering!$D$5:$D$6)</f>
        <v>0</v>
      </c>
      <c r="AC29" s="45">
        <f>$Y29*SUM(Fasering!$D$5:$D$7)</f>
        <v>0</v>
      </c>
      <c r="AD29" s="45">
        <f>$Y29*SUM(Fasering!$D$5:$D$8)</f>
        <v>0</v>
      </c>
      <c r="AE29" s="45">
        <f>$Y29*SUM(Fasering!$D$5:$D$9)</f>
        <v>0</v>
      </c>
      <c r="AF29" s="45">
        <f>$Y29*SUM(Fasering!$D$5:$D$10)</f>
        <v>0</v>
      </c>
      <c r="AG29" s="75">
        <f>$Y29*SUM(Fasering!$D$5:$D$11)</f>
        <v>0</v>
      </c>
      <c r="AH29" s="5">
        <f>($AK$3+(I29+R29)*12*7.57%)*SUM(Fasering!$D$5)</f>
        <v>0</v>
      </c>
      <c r="AI29" s="9">
        <f>($AK$3+(J29+S29)*12*7.57%)*SUM(Fasering!$D$5:$D$6)</f>
        <v>520.36281736568912</v>
      </c>
      <c r="AJ29" s="9">
        <f>($AK$3+(K29+T29)*12*7.57%)*SUM(Fasering!$D$5:$D$7)</f>
        <v>870.77746119665414</v>
      </c>
      <c r="AK29" s="9">
        <f>($AK$3+(L29+U29)*12*7.57%)*SUM(Fasering!$D$5:$D$8)</f>
        <v>1258.9992888110312</v>
      </c>
      <c r="AL29" s="9">
        <f>($AK$3+(M29+V29)*12*7.57%)*SUM(Fasering!$D$5:$D$9)</f>
        <v>1685.0283002088202</v>
      </c>
      <c r="AM29" s="9">
        <f>($AK$3+(N29+W29)*12*7.57%)*SUM(Fasering!$D$5:$D$10)</f>
        <v>2147.7793861274854</v>
      </c>
      <c r="AN29" s="86">
        <f>($AK$3+(O29+X29)*12*7.57%)*SUM(Fasering!$D$5:$D$11)</f>
        <v>2649.3377740925002</v>
      </c>
      <c r="AO29" s="5">
        <f>($AK$3+(I29+AA29)*12*7.57%)*SUM(Fasering!$D$5)</f>
        <v>0</v>
      </c>
      <c r="AP29" s="9">
        <f>($AK$3+(J29+AB29)*12*7.57%)*SUM(Fasering!$D$5:$D$6)</f>
        <v>520.36281736568912</v>
      </c>
      <c r="AQ29" s="9">
        <f>($AK$3+(K29+AC29)*12*7.57%)*SUM(Fasering!$D$5:$D$7)</f>
        <v>870.77746119665414</v>
      </c>
      <c r="AR29" s="9">
        <f>($AK$3+(L29+AD29)*12*7.57%)*SUM(Fasering!$D$5:$D$8)</f>
        <v>1258.9992888110312</v>
      </c>
      <c r="AS29" s="9">
        <f>($AK$3+(M29+AE29)*12*7.57%)*SUM(Fasering!$D$5:$D$9)</f>
        <v>1685.0283002088202</v>
      </c>
      <c r="AT29" s="9">
        <f>($AK$3+(N29+AF29)*12*7.57%)*SUM(Fasering!$D$5:$D$10)</f>
        <v>2147.7793861274854</v>
      </c>
      <c r="AU29" s="86">
        <f>($AK$3+(O29+AG29)*12*7.57%)*SUM(Fasering!$D$5:$D$11)</f>
        <v>2649.3377740925002</v>
      </c>
    </row>
    <row r="30" spans="1:47" x14ac:dyDescent="0.3">
      <c r="A30" s="32">
        <f t="shared" si="7"/>
        <v>20</v>
      </c>
      <c r="B30" s="129">
        <v>25591.74</v>
      </c>
      <c r="C30" s="130"/>
      <c r="D30" s="129">
        <f t="shared" si="0"/>
        <v>34443.922866000008</v>
      </c>
      <c r="E30" s="131">
        <f t="shared" si="1"/>
        <v>853.842544627032</v>
      </c>
      <c r="F30" s="129">
        <f t="shared" si="2"/>
        <v>2870.3269055000001</v>
      </c>
      <c r="G30" s="131">
        <f t="shared" si="8"/>
        <v>71.153545385585986</v>
      </c>
      <c r="H30" s="63">
        <f>'L4'!$H$10</f>
        <v>1707.89</v>
      </c>
      <c r="I30" s="63">
        <f>GEW!$E$12+($F30-GEW!$E$12)*SUM(Fasering!$D$5)</f>
        <v>1821.9627753333334</v>
      </c>
      <c r="J30" s="63">
        <f>GEW!$E$12+($F30-GEW!$E$12)*SUM(Fasering!$D$5:$D$6)</f>
        <v>2093.0316759434631</v>
      </c>
      <c r="K30" s="63">
        <f>GEW!$E$12+($F30-GEW!$E$12)*SUM(Fasering!$D$5:$D$7)</f>
        <v>2248.5606480512392</v>
      </c>
      <c r="L30" s="63">
        <f>GEW!$E$12+($F30-GEW!$E$12)*SUM(Fasering!$D$5:$D$8)</f>
        <v>2404.0896201590149</v>
      </c>
      <c r="M30" s="63">
        <f>GEW!$E$12+($F30-GEW!$E$12)*SUM(Fasering!$D$5:$D$9)</f>
        <v>2559.618592266791</v>
      </c>
      <c r="N30" s="63">
        <f>GEW!$E$12+($F30-GEW!$E$12)*SUM(Fasering!$D$5:$D$10)</f>
        <v>2714.7979333922244</v>
      </c>
      <c r="O30" s="76">
        <f>GEW!$E$12+($F30-GEW!$E$12)*SUM(Fasering!$D$5:$D$11)</f>
        <v>2870.3269055000001</v>
      </c>
      <c r="P30" s="129">
        <f t="shared" si="3"/>
        <v>0</v>
      </c>
      <c r="Q30" s="131">
        <f t="shared" si="4"/>
        <v>0</v>
      </c>
      <c r="R30" s="45">
        <f>$P30*SUM(Fasering!$D$5)</f>
        <v>0</v>
      </c>
      <c r="S30" s="45">
        <f>$P30*SUM(Fasering!$D$5:$D$6)</f>
        <v>0</v>
      </c>
      <c r="T30" s="45">
        <f>$P30*SUM(Fasering!$D$5:$D$7)</f>
        <v>0</v>
      </c>
      <c r="U30" s="45">
        <f>$P30*SUM(Fasering!$D$5:$D$8)</f>
        <v>0</v>
      </c>
      <c r="V30" s="45">
        <f>$P30*SUM(Fasering!$D$5:$D$9)</f>
        <v>0</v>
      </c>
      <c r="W30" s="45">
        <f>$P30*SUM(Fasering!$D$5:$D$10)</f>
        <v>0</v>
      </c>
      <c r="X30" s="75">
        <f>$P30*SUM(Fasering!$D$5:$D$11)</f>
        <v>0</v>
      </c>
      <c r="Y30" s="129">
        <f t="shared" si="5"/>
        <v>0</v>
      </c>
      <c r="Z30" s="131">
        <f t="shared" si="6"/>
        <v>0</v>
      </c>
      <c r="AA30" s="74">
        <f>$Y30*SUM(Fasering!$D$5)</f>
        <v>0</v>
      </c>
      <c r="AB30" s="45">
        <f>$Y30*SUM(Fasering!$D$5:$D$6)</f>
        <v>0</v>
      </c>
      <c r="AC30" s="45">
        <f>$Y30*SUM(Fasering!$D$5:$D$7)</f>
        <v>0</v>
      </c>
      <c r="AD30" s="45">
        <f>$Y30*SUM(Fasering!$D$5:$D$8)</f>
        <v>0</v>
      </c>
      <c r="AE30" s="45">
        <f>$Y30*SUM(Fasering!$D$5:$D$9)</f>
        <v>0</v>
      </c>
      <c r="AF30" s="45">
        <f>$Y30*SUM(Fasering!$D$5:$D$10)</f>
        <v>0</v>
      </c>
      <c r="AG30" s="75">
        <f>$Y30*SUM(Fasering!$D$5:$D$11)</f>
        <v>0</v>
      </c>
      <c r="AH30" s="5">
        <f>($AK$3+(I30+R30)*12*7.57%)*SUM(Fasering!$D$5)</f>
        <v>0</v>
      </c>
      <c r="AI30" s="9">
        <f>($AK$3+(J30+S30)*12*7.57%)*SUM(Fasering!$D$5:$D$6)</f>
        <v>526.60890904940766</v>
      </c>
      <c r="AJ30" s="9">
        <f>($AK$3+(K30+T30)*12*7.57%)*SUM(Fasering!$D$5:$D$7)</f>
        <v>886.247319540013</v>
      </c>
      <c r="AK30" s="9">
        <f>($AK$3+(L30+U30)*12*7.57%)*SUM(Fasering!$D$5:$D$8)</f>
        <v>1287.8053726622354</v>
      </c>
      <c r="AL30" s="9">
        <f>($AK$3+(M30+V30)*12*7.57%)*SUM(Fasering!$D$5:$D$9)</f>
        <v>1731.2830684160749</v>
      </c>
      <c r="AM30" s="9">
        <f>($AK$3+(N30+W30)*12*7.57%)*SUM(Fasering!$D$5:$D$10)</f>
        <v>2215.542215795213</v>
      </c>
      <c r="AN30" s="86">
        <f>($AK$3+(O30+X30)*12*7.57%)*SUM(Fasering!$D$5:$D$11)</f>
        <v>2742.7649609562004</v>
      </c>
      <c r="AO30" s="5">
        <f>($AK$3+(I30+AA30)*12*7.57%)*SUM(Fasering!$D$5)</f>
        <v>0</v>
      </c>
      <c r="AP30" s="9">
        <f>($AK$3+(J30+AB30)*12*7.57%)*SUM(Fasering!$D$5:$D$6)</f>
        <v>526.60890904940766</v>
      </c>
      <c r="AQ30" s="9">
        <f>($AK$3+(K30+AC30)*12*7.57%)*SUM(Fasering!$D$5:$D$7)</f>
        <v>886.247319540013</v>
      </c>
      <c r="AR30" s="9">
        <f>($AK$3+(L30+AD30)*12*7.57%)*SUM(Fasering!$D$5:$D$8)</f>
        <v>1287.8053726622354</v>
      </c>
      <c r="AS30" s="9">
        <f>($AK$3+(M30+AE30)*12*7.57%)*SUM(Fasering!$D$5:$D$9)</f>
        <v>1731.2830684160749</v>
      </c>
      <c r="AT30" s="9">
        <f>($AK$3+(N30+AF30)*12*7.57%)*SUM(Fasering!$D$5:$D$10)</f>
        <v>2215.542215795213</v>
      </c>
      <c r="AU30" s="86">
        <f>($AK$3+(O30+AG30)*12*7.57%)*SUM(Fasering!$D$5:$D$11)</f>
        <v>2742.7649609562004</v>
      </c>
    </row>
    <row r="31" spans="1:47" x14ac:dyDescent="0.3">
      <c r="A31" s="32">
        <f t="shared" si="7"/>
        <v>21</v>
      </c>
      <c r="B31" s="129">
        <v>25591.74</v>
      </c>
      <c r="C31" s="130"/>
      <c r="D31" s="129">
        <f t="shared" si="0"/>
        <v>34443.922866000008</v>
      </c>
      <c r="E31" s="131">
        <f t="shared" si="1"/>
        <v>853.842544627032</v>
      </c>
      <c r="F31" s="129">
        <f t="shared" si="2"/>
        <v>2870.3269055000001</v>
      </c>
      <c r="G31" s="131">
        <f t="shared" si="8"/>
        <v>71.153545385585986</v>
      </c>
      <c r="H31" s="63">
        <f>'L4'!$H$10</f>
        <v>1707.89</v>
      </c>
      <c r="I31" s="63">
        <f>GEW!$E$12+($F31-GEW!$E$12)*SUM(Fasering!$D$5)</f>
        <v>1821.9627753333334</v>
      </c>
      <c r="J31" s="63">
        <f>GEW!$E$12+($F31-GEW!$E$12)*SUM(Fasering!$D$5:$D$6)</f>
        <v>2093.0316759434631</v>
      </c>
      <c r="K31" s="63">
        <f>GEW!$E$12+($F31-GEW!$E$12)*SUM(Fasering!$D$5:$D$7)</f>
        <v>2248.5606480512392</v>
      </c>
      <c r="L31" s="63">
        <f>GEW!$E$12+($F31-GEW!$E$12)*SUM(Fasering!$D$5:$D$8)</f>
        <v>2404.0896201590149</v>
      </c>
      <c r="M31" s="63">
        <f>GEW!$E$12+($F31-GEW!$E$12)*SUM(Fasering!$D$5:$D$9)</f>
        <v>2559.618592266791</v>
      </c>
      <c r="N31" s="63">
        <f>GEW!$E$12+($F31-GEW!$E$12)*SUM(Fasering!$D$5:$D$10)</f>
        <v>2714.7979333922244</v>
      </c>
      <c r="O31" s="76">
        <f>GEW!$E$12+($F31-GEW!$E$12)*SUM(Fasering!$D$5:$D$11)</f>
        <v>2870.3269055000001</v>
      </c>
      <c r="P31" s="129">
        <f t="shared" si="3"/>
        <v>0</v>
      </c>
      <c r="Q31" s="131">
        <f t="shared" si="4"/>
        <v>0</v>
      </c>
      <c r="R31" s="45">
        <f>$P31*SUM(Fasering!$D$5)</f>
        <v>0</v>
      </c>
      <c r="S31" s="45">
        <f>$P31*SUM(Fasering!$D$5:$D$6)</f>
        <v>0</v>
      </c>
      <c r="T31" s="45">
        <f>$P31*SUM(Fasering!$D$5:$D$7)</f>
        <v>0</v>
      </c>
      <c r="U31" s="45">
        <f>$P31*SUM(Fasering!$D$5:$D$8)</f>
        <v>0</v>
      </c>
      <c r="V31" s="45">
        <f>$P31*SUM(Fasering!$D$5:$D$9)</f>
        <v>0</v>
      </c>
      <c r="W31" s="45">
        <f>$P31*SUM(Fasering!$D$5:$D$10)</f>
        <v>0</v>
      </c>
      <c r="X31" s="75">
        <f>$P31*SUM(Fasering!$D$5:$D$11)</f>
        <v>0</v>
      </c>
      <c r="Y31" s="129">
        <f t="shared" si="5"/>
        <v>0</v>
      </c>
      <c r="Z31" s="131">
        <f t="shared" si="6"/>
        <v>0</v>
      </c>
      <c r="AA31" s="74">
        <f>$Y31*SUM(Fasering!$D$5)</f>
        <v>0</v>
      </c>
      <c r="AB31" s="45">
        <f>$Y31*SUM(Fasering!$D$5:$D$6)</f>
        <v>0</v>
      </c>
      <c r="AC31" s="45">
        <f>$Y31*SUM(Fasering!$D$5:$D$7)</f>
        <v>0</v>
      </c>
      <c r="AD31" s="45">
        <f>$Y31*SUM(Fasering!$D$5:$D$8)</f>
        <v>0</v>
      </c>
      <c r="AE31" s="45">
        <f>$Y31*SUM(Fasering!$D$5:$D$9)</f>
        <v>0</v>
      </c>
      <c r="AF31" s="45">
        <f>$Y31*SUM(Fasering!$D$5:$D$10)</f>
        <v>0</v>
      </c>
      <c r="AG31" s="75">
        <f>$Y31*SUM(Fasering!$D$5:$D$11)</f>
        <v>0</v>
      </c>
      <c r="AH31" s="5">
        <f>($AK$3+(I31+R31)*12*7.57%)*SUM(Fasering!$D$5)</f>
        <v>0</v>
      </c>
      <c r="AI31" s="9">
        <f>($AK$3+(J31+S31)*12*7.57%)*SUM(Fasering!$D$5:$D$6)</f>
        <v>526.60890904940766</v>
      </c>
      <c r="AJ31" s="9">
        <f>($AK$3+(K31+T31)*12*7.57%)*SUM(Fasering!$D$5:$D$7)</f>
        <v>886.247319540013</v>
      </c>
      <c r="AK31" s="9">
        <f>($AK$3+(L31+U31)*12*7.57%)*SUM(Fasering!$D$5:$D$8)</f>
        <v>1287.8053726622354</v>
      </c>
      <c r="AL31" s="9">
        <f>($AK$3+(M31+V31)*12*7.57%)*SUM(Fasering!$D$5:$D$9)</f>
        <v>1731.2830684160749</v>
      </c>
      <c r="AM31" s="9">
        <f>($AK$3+(N31+W31)*12*7.57%)*SUM(Fasering!$D$5:$D$10)</f>
        <v>2215.542215795213</v>
      </c>
      <c r="AN31" s="86">
        <f>($AK$3+(O31+X31)*12*7.57%)*SUM(Fasering!$D$5:$D$11)</f>
        <v>2742.7649609562004</v>
      </c>
      <c r="AO31" s="5">
        <f>($AK$3+(I31+AA31)*12*7.57%)*SUM(Fasering!$D$5)</f>
        <v>0</v>
      </c>
      <c r="AP31" s="9">
        <f>($AK$3+(J31+AB31)*12*7.57%)*SUM(Fasering!$D$5:$D$6)</f>
        <v>526.60890904940766</v>
      </c>
      <c r="AQ31" s="9">
        <f>($AK$3+(K31+AC31)*12*7.57%)*SUM(Fasering!$D$5:$D$7)</f>
        <v>886.247319540013</v>
      </c>
      <c r="AR31" s="9">
        <f>($AK$3+(L31+AD31)*12*7.57%)*SUM(Fasering!$D$5:$D$8)</f>
        <v>1287.8053726622354</v>
      </c>
      <c r="AS31" s="9">
        <f>($AK$3+(M31+AE31)*12*7.57%)*SUM(Fasering!$D$5:$D$9)</f>
        <v>1731.2830684160749</v>
      </c>
      <c r="AT31" s="9">
        <f>($AK$3+(N31+AF31)*12*7.57%)*SUM(Fasering!$D$5:$D$10)</f>
        <v>2215.542215795213</v>
      </c>
      <c r="AU31" s="86">
        <f>($AK$3+(O31+AG31)*12*7.57%)*SUM(Fasering!$D$5:$D$11)</f>
        <v>2742.7649609562004</v>
      </c>
    </row>
    <row r="32" spans="1:47" x14ac:dyDescent="0.3">
      <c r="A32" s="32">
        <f t="shared" si="7"/>
        <v>22</v>
      </c>
      <c r="B32" s="129">
        <v>26508.73</v>
      </c>
      <c r="C32" s="130"/>
      <c r="D32" s="129">
        <f t="shared" si="0"/>
        <v>35678.099707000001</v>
      </c>
      <c r="E32" s="131">
        <f t="shared" si="1"/>
        <v>884.436989357931</v>
      </c>
      <c r="F32" s="129">
        <f t="shared" si="2"/>
        <v>2973.1749755833339</v>
      </c>
      <c r="G32" s="131">
        <f t="shared" si="8"/>
        <v>73.703082446494264</v>
      </c>
      <c r="H32" s="63">
        <f>'L4'!$H$10</f>
        <v>1707.89</v>
      </c>
      <c r="I32" s="63">
        <f>GEW!$E$12+($F32-GEW!$E$12)*SUM(Fasering!$D$5)</f>
        <v>1821.9627753333334</v>
      </c>
      <c r="J32" s="63">
        <f>GEW!$E$12+($F32-GEW!$E$12)*SUM(Fasering!$D$5:$D$6)</f>
        <v>2119.6244527136209</v>
      </c>
      <c r="K32" s="63">
        <f>GEW!$E$12+($F32-GEW!$E$12)*SUM(Fasering!$D$5:$D$7)</f>
        <v>2290.4113434806195</v>
      </c>
      <c r="L32" s="63">
        <f>GEW!$E$12+($F32-GEW!$E$12)*SUM(Fasering!$D$5:$D$8)</f>
        <v>2461.1982342476176</v>
      </c>
      <c r="M32" s="63">
        <f>GEW!$E$12+($F32-GEW!$E$12)*SUM(Fasering!$D$5:$D$9)</f>
        <v>2631.9851250146157</v>
      </c>
      <c r="N32" s="63">
        <f>GEW!$E$12+($F32-GEW!$E$12)*SUM(Fasering!$D$5:$D$10)</f>
        <v>2802.3880848163358</v>
      </c>
      <c r="O32" s="76">
        <f>GEW!$E$12+($F32-GEW!$E$12)*SUM(Fasering!$D$5:$D$11)</f>
        <v>2973.1749755833339</v>
      </c>
      <c r="P32" s="129">
        <f t="shared" si="3"/>
        <v>0</v>
      </c>
      <c r="Q32" s="131">
        <f t="shared" si="4"/>
        <v>0</v>
      </c>
      <c r="R32" s="45">
        <f>$P32*SUM(Fasering!$D$5)</f>
        <v>0</v>
      </c>
      <c r="S32" s="45">
        <f>$P32*SUM(Fasering!$D$5:$D$6)</f>
        <v>0</v>
      </c>
      <c r="T32" s="45">
        <f>$P32*SUM(Fasering!$D$5:$D$7)</f>
        <v>0</v>
      </c>
      <c r="U32" s="45">
        <f>$P32*SUM(Fasering!$D$5:$D$8)</f>
        <v>0</v>
      </c>
      <c r="V32" s="45">
        <f>$P32*SUM(Fasering!$D$5:$D$9)</f>
        <v>0</v>
      </c>
      <c r="W32" s="45">
        <f>$P32*SUM(Fasering!$D$5:$D$10)</f>
        <v>0</v>
      </c>
      <c r="X32" s="75">
        <f>$P32*SUM(Fasering!$D$5:$D$11)</f>
        <v>0</v>
      </c>
      <c r="Y32" s="129">
        <f t="shared" si="5"/>
        <v>0</v>
      </c>
      <c r="Z32" s="131">
        <f t="shared" si="6"/>
        <v>0</v>
      </c>
      <c r="AA32" s="74">
        <f>$Y32*SUM(Fasering!$D$5)</f>
        <v>0</v>
      </c>
      <c r="AB32" s="45">
        <f>$Y32*SUM(Fasering!$D$5:$D$6)</f>
        <v>0</v>
      </c>
      <c r="AC32" s="45">
        <f>$Y32*SUM(Fasering!$D$5:$D$7)</f>
        <v>0</v>
      </c>
      <c r="AD32" s="45">
        <f>$Y32*SUM(Fasering!$D$5:$D$8)</f>
        <v>0</v>
      </c>
      <c r="AE32" s="45">
        <f>$Y32*SUM(Fasering!$D$5:$D$9)</f>
        <v>0</v>
      </c>
      <c r="AF32" s="45">
        <f>$Y32*SUM(Fasering!$D$5:$D$10)</f>
        <v>0</v>
      </c>
      <c r="AG32" s="75">
        <f>$Y32*SUM(Fasering!$D$5:$D$11)</f>
        <v>0</v>
      </c>
      <c r="AH32" s="5">
        <f>($AK$3+(I32+R32)*12*7.57%)*SUM(Fasering!$D$5)</f>
        <v>0</v>
      </c>
      <c r="AI32" s="9">
        <f>($AK$3+(J32+S32)*12*7.57%)*SUM(Fasering!$D$5:$D$6)</f>
        <v>532.8550007331263</v>
      </c>
      <c r="AJ32" s="9">
        <f>($AK$3+(K32+T32)*12*7.57%)*SUM(Fasering!$D$5:$D$7)</f>
        <v>901.71717788337196</v>
      </c>
      <c r="AK32" s="9">
        <f>($AK$3+(L32+U32)*12*7.57%)*SUM(Fasering!$D$5:$D$8)</f>
        <v>1316.6114565134399</v>
      </c>
      <c r="AL32" s="9">
        <f>($AK$3+(M32+V32)*12*7.57%)*SUM(Fasering!$D$5:$D$9)</f>
        <v>1777.5378366233301</v>
      </c>
      <c r="AM32" s="9">
        <f>($AK$3+(N32+W32)*12*7.57%)*SUM(Fasering!$D$5:$D$10)</f>
        <v>2283.3050454629411</v>
      </c>
      <c r="AN32" s="86">
        <f>($AK$3+(O32+X32)*12*7.57%)*SUM(Fasering!$D$5:$D$11)</f>
        <v>2836.192147819901</v>
      </c>
      <c r="AO32" s="5">
        <f>($AK$3+(I32+AA32)*12*7.57%)*SUM(Fasering!$D$5)</f>
        <v>0</v>
      </c>
      <c r="AP32" s="9">
        <f>($AK$3+(J32+AB32)*12*7.57%)*SUM(Fasering!$D$5:$D$6)</f>
        <v>532.8550007331263</v>
      </c>
      <c r="AQ32" s="9">
        <f>($AK$3+(K32+AC32)*12*7.57%)*SUM(Fasering!$D$5:$D$7)</f>
        <v>901.71717788337196</v>
      </c>
      <c r="AR32" s="9">
        <f>($AK$3+(L32+AD32)*12*7.57%)*SUM(Fasering!$D$5:$D$8)</f>
        <v>1316.6114565134399</v>
      </c>
      <c r="AS32" s="9">
        <f>($AK$3+(M32+AE32)*12*7.57%)*SUM(Fasering!$D$5:$D$9)</f>
        <v>1777.5378366233301</v>
      </c>
      <c r="AT32" s="9">
        <f>($AK$3+(N32+AF32)*12*7.57%)*SUM(Fasering!$D$5:$D$10)</f>
        <v>2283.3050454629411</v>
      </c>
      <c r="AU32" s="86">
        <f>($AK$3+(O32+AG32)*12*7.57%)*SUM(Fasering!$D$5:$D$11)</f>
        <v>2836.192147819901</v>
      </c>
    </row>
    <row r="33" spans="1:47" x14ac:dyDescent="0.3">
      <c r="A33" s="32">
        <f t="shared" si="7"/>
        <v>23</v>
      </c>
      <c r="B33" s="129">
        <v>27425.69</v>
      </c>
      <c r="C33" s="130"/>
      <c r="D33" s="129">
        <f t="shared" si="0"/>
        <v>36912.236171000004</v>
      </c>
      <c r="E33" s="131">
        <f t="shared" si="1"/>
        <v>915.03043316914534</v>
      </c>
      <c r="F33" s="129">
        <f t="shared" si="2"/>
        <v>3076.0196809166664</v>
      </c>
      <c r="G33" s="131">
        <f t="shared" si="8"/>
        <v>76.252536097428759</v>
      </c>
      <c r="H33" s="63">
        <f>'L4'!$H$10</f>
        <v>1707.89</v>
      </c>
      <c r="I33" s="63">
        <f>GEW!$E$12+($F33-GEW!$E$12)*SUM(Fasering!$D$5)</f>
        <v>1821.9627753333334</v>
      </c>
      <c r="J33" s="63">
        <f>GEW!$E$12+($F33-GEW!$E$12)*SUM(Fasering!$D$5:$D$6)</f>
        <v>2146.2163594815943</v>
      </c>
      <c r="K33" s="63">
        <f>GEW!$E$12+($F33-GEW!$E$12)*SUM(Fasering!$D$5:$D$7)</f>
        <v>2332.2606697338215</v>
      </c>
      <c r="L33" s="63">
        <f>GEW!$E$12+($F33-GEW!$E$12)*SUM(Fasering!$D$5:$D$8)</f>
        <v>2518.3049799860491</v>
      </c>
      <c r="M33" s="63">
        <f>GEW!$E$12+($F33-GEW!$E$12)*SUM(Fasering!$D$5:$D$9)</f>
        <v>2704.3492902382768</v>
      </c>
      <c r="N33" s="63">
        <f>GEW!$E$12+($F33-GEW!$E$12)*SUM(Fasering!$D$5:$D$10)</f>
        <v>2889.9753706644387</v>
      </c>
      <c r="O33" s="76">
        <f>GEW!$E$12+($F33-GEW!$E$12)*SUM(Fasering!$D$5:$D$11)</f>
        <v>3076.0196809166664</v>
      </c>
      <c r="P33" s="129">
        <f t="shared" si="3"/>
        <v>0</v>
      </c>
      <c r="Q33" s="131">
        <f t="shared" si="4"/>
        <v>0</v>
      </c>
      <c r="R33" s="45">
        <f>$P33*SUM(Fasering!$D$5)</f>
        <v>0</v>
      </c>
      <c r="S33" s="45">
        <f>$P33*SUM(Fasering!$D$5:$D$6)</f>
        <v>0</v>
      </c>
      <c r="T33" s="45">
        <f>$P33*SUM(Fasering!$D$5:$D$7)</f>
        <v>0</v>
      </c>
      <c r="U33" s="45">
        <f>$P33*SUM(Fasering!$D$5:$D$8)</f>
        <v>0</v>
      </c>
      <c r="V33" s="45">
        <f>$P33*SUM(Fasering!$D$5:$D$9)</f>
        <v>0</v>
      </c>
      <c r="W33" s="45">
        <f>$P33*SUM(Fasering!$D$5:$D$10)</f>
        <v>0</v>
      </c>
      <c r="X33" s="75">
        <f>$P33*SUM(Fasering!$D$5:$D$11)</f>
        <v>0</v>
      </c>
      <c r="Y33" s="129">
        <f t="shared" si="5"/>
        <v>0</v>
      </c>
      <c r="Z33" s="131">
        <f t="shared" si="6"/>
        <v>0</v>
      </c>
      <c r="AA33" s="74">
        <f>$Y33*SUM(Fasering!$D$5)</f>
        <v>0</v>
      </c>
      <c r="AB33" s="45">
        <f>$Y33*SUM(Fasering!$D$5:$D$6)</f>
        <v>0</v>
      </c>
      <c r="AC33" s="45">
        <f>$Y33*SUM(Fasering!$D$5:$D$7)</f>
        <v>0</v>
      </c>
      <c r="AD33" s="45">
        <f>$Y33*SUM(Fasering!$D$5:$D$8)</f>
        <v>0</v>
      </c>
      <c r="AE33" s="45">
        <f>$Y33*SUM(Fasering!$D$5:$D$9)</f>
        <v>0</v>
      </c>
      <c r="AF33" s="45">
        <f>$Y33*SUM(Fasering!$D$5:$D$10)</f>
        <v>0</v>
      </c>
      <c r="AG33" s="75">
        <f>$Y33*SUM(Fasering!$D$5:$D$11)</f>
        <v>0</v>
      </c>
      <c r="AH33" s="5">
        <f>($AK$3+(I33+R33)*12*7.57%)*SUM(Fasering!$D$5)</f>
        <v>0</v>
      </c>
      <c r="AI33" s="9">
        <f>($AK$3+(J33+S33)*12*7.57%)*SUM(Fasering!$D$5:$D$6)</f>
        <v>539.10088807137697</v>
      </c>
      <c r="AJ33" s="9">
        <f>($AK$3+(K33+T33)*12*7.57%)*SUM(Fasering!$D$5:$D$7)</f>
        <v>917.18653011897561</v>
      </c>
      <c r="AK33" s="9">
        <f>($AK$3+(L33+U33)*12*7.57%)*SUM(Fasering!$D$5:$D$8)</f>
        <v>1345.416597952496</v>
      </c>
      <c r="AL33" s="9">
        <f>($AK$3+(M33+V33)*12*7.57%)*SUM(Fasering!$D$5:$D$9)</f>
        <v>1823.7910915719383</v>
      </c>
      <c r="AM33" s="9">
        <f>($AK$3+(N33+W33)*12*7.57%)*SUM(Fasering!$D$5:$D$10)</f>
        <v>2351.0656582200249</v>
      </c>
      <c r="AN33" s="86">
        <f>($AK$3+(O33+X33)*12*7.57%)*SUM(Fasering!$D$5:$D$11)</f>
        <v>2929.6162781447001</v>
      </c>
      <c r="AO33" s="5">
        <f>($AK$3+(I33+AA33)*12*7.57%)*SUM(Fasering!$D$5)</f>
        <v>0</v>
      </c>
      <c r="AP33" s="9">
        <f>($AK$3+(J33+AB33)*12*7.57%)*SUM(Fasering!$D$5:$D$6)</f>
        <v>539.10088807137697</v>
      </c>
      <c r="AQ33" s="9">
        <f>($AK$3+(K33+AC33)*12*7.57%)*SUM(Fasering!$D$5:$D$7)</f>
        <v>917.18653011897561</v>
      </c>
      <c r="AR33" s="9">
        <f>($AK$3+(L33+AD33)*12*7.57%)*SUM(Fasering!$D$5:$D$8)</f>
        <v>1345.416597952496</v>
      </c>
      <c r="AS33" s="9">
        <f>($AK$3+(M33+AE33)*12*7.57%)*SUM(Fasering!$D$5:$D$9)</f>
        <v>1823.7910915719383</v>
      </c>
      <c r="AT33" s="9">
        <f>($AK$3+(N33+AF33)*12*7.57%)*SUM(Fasering!$D$5:$D$10)</f>
        <v>2351.0656582200249</v>
      </c>
      <c r="AU33" s="86">
        <f>($AK$3+(O33+AG33)*12*7.57%)*SUM(Fasering!$D$5:$D$11)</f>
        <v>2929.6162781447001</v>
      </c>
    </row>
    <row r="34" spans="1:47" x14ac:dyDescent="0.3">
      <c r="A34" s="32">
        <f t="shared" si="7"/>
        <v>24</v>
      </c>
      <c r="B34" s="129">
        <v>28342.68</v>
      </c>
      <c r="C34" s="130"/>
      <c r="D34" s="129">
        <f t="shared" si="0"/>
        <v>38146.413012000005</v>
      </c>
      <c r="E34" s="131">
        <f t="shared" si="1"/>
        <v>945.62487790004445</v>
      </c>
      <c r="F34" s="129">
        <f t="shared" si="2"/>
        <v>3178.8677510000002</v>
      </c>
      <c r="G34" s="131">
        <f t="shared" si="8"/>
        <v>78.802073158337038</v>
      </c>
      <c r="H34" s="63">
        <f>'L4'!$H$10</f>
        <v>1707.89</v>
      </c>
      <c r="I34" s="63">
        <f>GEW!$E$12+($F34-GEW!$E$12)*SUM(Fasering!$D$5)</f>
        <v>1821.9627753333334</v>
      </c>
      <c r="J34" s="63">
        <f>GEW!$E$12+($F34-GEW!$E$12)*SUM(Fasering!$D$5:$D$6)</f>
        <v>2172.8091362517521</v>
      </c>
      <c r="K34" s="63">
        <f>GEW!$E$12+($F34-GEW!$E$12)*SUM(Fasering!$D$5:$D$7)</f>
        <v>2374.1113651632018</v>
      </c>
      <c r="L34" s="63">
        <f>GEW!$E$12+($F34-GEW!$E$12)*SUM(Fasering!$D$5:$D$8)</f>
        <v>2575.4135940746519</v>
      </c>
      <c r="M34" s="63">
        <f>GEW!$E$12+($F34-GEW!$E$12)*SUM(Fasering!$D$5:$D$9)</f>
        <v>2776.7158229861016</v>
      </c>
      <c r="N34" s="63">
        <f>GEW!$E$12+($F34-GEW!$E$12)*SUM(Fasering!$D$5:$D$10)</f>
        <v>2977.5655220885506</v>
      </c>
      <c r="O34" s="76">
        <f>GEW!$E$12+($F34-GEW!$E$12)*SUM(Fasering!$D$5:$D$11)</f>
        <v>3178.8677510000002</v>
      </c>
      <c r="P34" s="129">
        <f t="shared" si="3"/>
        <v>0</v>
      </c>
      <c r="Q34" s="131">
        <f t="shared" si="4"/>
        <v>0</v>
      </c>
      <c r="R34" s="45">
        <f>$P34*SUM(Fasering!$D$5)</f>
        <v>0</v>
      </c>
      <c r="S34" s="45">
        <f>$P34*SUM(Fasering!$D$5:$D$6)</f>
        <v>0</v>
      </c>
      <c r="T34" s="45">
        <f>$P34*SUM(Fasering!$D$5:$D$7)</f>
        <v>0</v>
      </c>
      <c r="U34" s="45">
        <f>$P34*SUM(Fasering!$D$5:$D$8)</f>
        <v>0</v>
      </c>
      <c r="V34" s="45">
        <f>$P34*SUM(Fasering!$D$5:$D$9)</f>
        <v>0</v>
      </c>
      <c r="W34" s="45">
        <f>$P34*SUM(Fasering!$D$5:$D$10)</f>
        <v>0</v>
      </c>
      <c r="X34" s="75">
        <f>$P34*SUM(Fasering!$D$5:$D$11)</f>
        <v>0</v>
      </c>
      <c r="Y34" s="129">
        <f t="shared" si="5"/>
        <v>0</v>
      </c>
      <c r="Z34" s="131">
        <f t="shared" si="6"/>
        <v>0</v>
      </c>
      <c r="AA34" s="74">
        <f>$Y34*SUM(Fasering!$D$5)</f>
        <v>0</v>
      </c>
      <c r="AB34" s="45">
        <f>$Y34*SUM(Fasering!$D$5:$D$6)</f>
        <v>0</v>
      </c>
      <c r="AC34" s="45">
        <f>$Y34*SUM(Fasering!$D$5:$D$7)</f>
        <v>0</v>
      </c>
      <c r="AD34" s="45">
        <f>$Y34*SUM(Fasering!$D$5:$D$8)</f>
        <v>0</v>
      </c>
      <c r="AE34" s="45">
        <f>$Y34*SUM(Fasering!$D$5:$D$9)</f>
        <v>0</v>
      </c>
      <c r="AF34" s="45">
        <f>$Y34*SUM(Fasering!$D$5:$D$10)</f>
        <v>0</v>
      </c>
      <c r="AG34" s="75">
        <f>$Y34*SUM(Fasering!$D$5:$D$11)</f>
        <v>0</v>
      </c>
      <c r="AH34" s="5">
        <f>($AK$3+(I34+R34)*12*7.57%)*SUM(Fasering!$D$5)</f>
        <v>0</v>
      </c>
      <c r="AI34" s="9">
        <f>($AK$3+(J34+S34)*12*7.57%)*SUM(Fasering!$D$5:$D$6)</f>
        <v>545.34697975509573</v>
      </c>
      <c r="AJ34" s="9">
        <f>($AK$3+(K34+T34)*12*7.57%)*SUM(Fasering!$D$5:$D$7)</f>
        <v>932.65638846233435</v>
      </c>
      <c r="AK34" s="9">
        <f>($AK$3+(L34+U34)*12*7.57%)*SUM(Fasering!$D$5:$D$8)</f>
        <v>1374.2226818037004</v>
      </c>
      <c r="AL34" s="9">
        <f>($AK$3+(M34+V34)*12*7.57%)*SUM(Fasering!$D$5:$D$9)</f>
        <v>1870.0458597791931</v>
      </c>
      <c r="AM34" s="9">
        <f>($AK$3+(N34+W34)*12*7.57%)*SUM(Fasering!$D$5:$D$10)</f>
        <v>2418.8284878877535</v>
      </c>
      <c r="AN34" s="86">
        <f>($AK$3+(O34+X34)*12*7.57%)*SUM(Fasering!$D$5:$D$11)</f>
        <v>3023.0434650084007</v>
      </c>
      <c r="AO34" s="5">
        <f>($AK$3+(I34+AA34)*12*7.57%)*SUM(Fasering!$D$5)</f>
        <v>0</v>
      </c>
      <c r="AP34" s="9">
        <f>($AK$3+(J34+AB34)*12*7.57%)*SUM(Fasering!$D$5:$D$6)</f>
        <v>545.34697975509573</v>
      </c>
      <c r="AQ34" s="9">
        <f>($AK$3+(K34+AC34)*12*7.57%)*SUM(Fasering!$D$5:$D$7)</f>
        <v>932.65638846233435</v>
      </c>
      <c r="AR34" s="9">
        <f>($AK$3+(L34+AD34)*12*7.57%)*SUM(Fasering!$D$5:$D$8)</f>
        <v>1374.2226818037004</v>
      </c>
      <c r="AS34" s="9">
        <f>($AK$3+(M34+AE34)*12*7.57%)*SUM(Fasering!$D$5:$D$9)</f>
        <v>1870.0458597791931</v>
      </c>
      <c r="AT34" s="9">
        <f>($AK$3+(N34+AF34)*12*7.57%)*SUM(Fasering!$D$5:$D$10)</f>
        <v>2418.8284878877535</v>
      </c>
      <c r="AU34" s="86">
        <f>($AK$3+(O34+AG34)*12*7.57%)*SUM(Fasering!$D$5:$D$11)</f>
        <v>3023.0434650084007</v>
      </c>
    </row>
    <row r="35" spans="1:47" x14ac:dyDescent="0.3">
      <c r="A35" s="32">
        <f t="shared" si="7"/>
        <v>25</v>
      </c>
      <c r="B35" s="129">
        <v>28342.68</v>
      </c>
      <c r="C35" s="130"/>
      <c r="D35" s="129">
        <f t="shared" si="0"/>
        <v>38146.413012000005</v>
      </c>
      <c r="E35" s="131">
        <f t="shared" si="1"/>
        <v>945.62487790004445</v>
      </c>
      <c r="F35" s="129">
        <f t="shared" si="2"/>
        <v>3178.8677510000002</v>
      </c>
      <c r="G35" s="131">
        <f t="shared" si="8"/>
        <v>78.802073158337038</v>
      </c>
      <c r="H35" s="63">
        <f>'L4'!$H$10</f>
        <v>1707.89</v>
      </c>
      <c r="I35" s="63">
        <f>GEW!$E$12+($F35-GEW!$E$12)*SUM(Fasering!$D$5)</f>
        <v>1821.9627753333334</v>
      </c>
      <c r="J35" s="63">
        <f>GEW!$E$12+($F35-GEW!$E$12)*SUM(Fasering!$D$5:$D$6)</f>
        <v>2172.8091362517521</v>
      </c>
      <c r="K35" s="63">
        <f>GEW!$E$12+($F35-GEW!$E$12)*SUM(Fasering!$D$5:$D$7)</f>
        <v>2374.1113651632018</v>
      </c>
      <c r="L35" s="63">
        <f>GEW!$E$12+($F35-GEW!$E$12)*SUM(Fasering!$D$5:$D$8)</f>
        <v>2575.4135940746519</v>
      </c>
      <c r="M35" s="63">
        <f>GEW!$E$12+($F35-GEW!$E$12)*SUM(Fasering!$D$5:$D$9)</f>
        <v>2776.7158229861016</v>
      </c>
      <c r="N35" s="63">
        <f>GEW!$E$12+($F35-GEW!$E$12)*SUM(Fasering!$D$5:$D$10)</f>
        <v>2977.5655220885506</v>
      </c>
      <c r="O35" s="76">
        <f>GEW!$E$12+($F35-GEW!$E$12)*SUM(Fasering!$D$5:$D$11)</f>
        <v>3178.8677510000002</v>
      </c>
      <c r="P35" s="129">
        <f t="shared" si="3"/>
        <v>0</v>
      </c>
      <c r="Q35" s="131">
        <f t="shared" si="4"/>
        <v>0</v>
      </c>
      <c r="R35" s="45">
        <f>$P35*SUM(Fasering!$D$5)</f>
        <v>0</v>
      </c>
      <c r="S35" s="45">
        <f>$P35*SUM(Fasering!$D$5:$D$6)</f>
        <v>0</v>
      </c>
      <c r="T35" s="45">
        <f>$P35*SUM(Fasering!$D$5:$D$7)</f>
        <v>0</v>
      </c>
      <c r="U35" s="45">
        <f>$P35*SUM(Fasering!$D$5:$D$8)</f>
        <v>0</v>
      </c>
      <c r="V35" s="45">
        <f>$P35*SUM(Fasering!$D$5:$D$9)</f>
        <v>0</v>
      </c>
      <c r="W35" s="45">
        <f>$P35*SUM(Fasering!$D$5:$D$10)</f>
        <v>0</v>
      </c>
      <c r="X35" s="75">
        <f>$P35*SUM(Fasering!$D$5:$D$11)</f>
        <v>0</v>
      </c>
      <c r="Y35" s="129">
        <f t="shared" si="5"/>
        <v>0</v>
      </c>
      <c r="Z35" s="131">
        <f t="shared" si="6"/>
        <v>0</v>
      </c>
      <c r="AA35" s="74">
        <f>$Y35*SUM(Fasering!$D$5)</f>
        <v>0</v>
      </c>
      <c r="AB35" s="45">
        <f>$Y35*SUM(Fasering!$D$5:$D$6)</f>
        <v>0</v>
      </c>
      <c r="AC35" s="45">
        <f>$Y35*SUM(Fasering!$D$5:$D$7)</f>
        <v>0</v>
      </c>
      <c r="AD35" s="45">
        <f>$Y35*SUM(Fasering!$D$5:$D$8)</f>
        <v>0</v>
      </c>
      <c r="AE35" s="45">
        <f>$Y35*SUM(Fasering!$D$5:$D$9)</f>
        <v>0</v>
      </c>
      <c r="AF35" s="45">
        <f>$Y35*SUM(Fasering!$D$5:$D$10)</f>
        <v>0</v>
      </c>
      <c r="AG35" s="75">
        <f>$Y35*SUM(Fasering!$D$5:$D$11)</f>
        <v>0</v>
      </c>
      <c r="AH35" s="5">
        <f>($AK$3+(I35+R35)*12*7.57%)*SUM(Fasering!$D$5)</f>
        <v>0</v>
      </c>
      <c r="AI35" s="9">
        <f>($AK$3+(J35+S35)*12*7.57%)*SUM(Fasering!$D$5:$D$6)</f>
        <v>545.34697975509573</v>
      </c>
      <c r="AJ35" s="9">
        <f>($AK$3+(K35+T35)*12*7.57%)*SUM(Fasering!$D$5:$D$7)</f>
        <v>932.65638846233435</v>
      </c>
      <c r="AK35" s="9">
        <f>($AK$3+(L35+U35)*12*7.57%)*SUM(Fasering!$D$5:$D$8)</f>
        <v>1374.2226818037004</v>
      </c>
      <c r="AL35" s="9">
        <f>($AK$3+(M35+V35)*12*7.57%)*SUM(Fasering!$D$5:$D$9)</f>
        <v>1870.0458597791931</v>
      </c>
      <c r="AM35" s="9">
        <f>($AK$3+(N35+W35)*12*7.57%)*SUM(Fasering!$D$5:$D$10)</f>
        <v>2418.8284878877535</v>
      </c>
      <c r="AN35" s="86">
        <f>($AK$3+(O35+X35)*12*7.57%)*SUM(Fasering!$D$5:$D$11)</f>
        <v>3023.0434650084007</v>
      </c>
      <c r="AO35" s="5">
        <f>($AK$3+(I35+AA35)*12*7.57%)*SUM(Fasering!$D$5)</f>
        <v>0</v>
      </c>
      <c r="AP35" s="9">
        <f>($AK$3+(J35+AB35)*12*7.57%)*SUM(Fasering!$D$5:$D$6)</f>
        <v>545.34697975509573</v>
      </c>
      <c r="AQ35" s="9">
        <f>($AK$3+(K35+AC35)*12*7.57%)*SUM(Fasering!$D$5:$D$7)</f>
        <v>932.65638846233435</v>
      </c>
      <c r="AR35" s="9">
        <f>($AK$3+(L35+AD35)*12*7.57%)*SUM(Fasering!$D$5:$D$8)</f>
        <v>1374.2226818037004</v>
      </c>
      <c r="AS35" s="9">
        <f>($AK$3+(M35+AE35)*12*7.57%)*SUM(Fasering!$D$5:$D$9)</f>
        <v>1870.0458597791931</v>
      </c>
      <c r="AT35" s="9">
        <f>($AK$3+(N35+AF35)*12*7.57%)*SUM(Fasering!$D$5:$D$10)</f>
        <v>2418.8284878877535</v>
      </c>
      <c r="AU35" s="86">
        <f>($AK$3+(O35+AG35)*12*7.57%)*SUM(Fasering!$D$5:$D$11)</f>
        <v>3023.0434650084007</v>
      </c>
    </row>
    <row r="36" spans="1:47" x14ac:dyDescent="0.3">
      <c r="A36" s="32">
        <f t="shared" si="7"/>
        <v>26</v>
      </c>
      <c r="B36" s="129">
        <v>28342.68</v>
      </c>
      <c r="C36" s="130"/>
      <c r="D36" s="129">
        <f t="shared" si="0"/>
        <v>38146.413012000005</v>
      </c>
      <c r="E36" s="131">
        <f t="shared" si="1"/>
        <v>945.62487790004445</v>
      </c>
      <c r="F36" s="129">
        <f t="shared" si="2"/>
        <v>3178.8677510000002</v>
      </c>
      <c r="G36" s="131">
        <f t="shared" si="8"/>
        <v>78.802073158337038</v>
      </c>
      <c r="H36" s="63">
        <f>'L4'!$H$10</f>
        <v>1707.89</v>
      </c>
      <c r="I36" s="63">
        <f>GEW!$E$12+($F36-GEW!$E$12)*SUM(Fasering!$D$5)</f>
        <v>1821.9627753333334</v>
      </c>
      <c r="J36" s="63">
        <f>GEW!$E$12+($F36-GEW!$E$12)*SUM(Fasering!$D$5:$D$6)</f>
        <v>2172.8091362517521</v>
      </c>
      <c r="K36" s="63">
        <f>GEW!$E$12+($F36-GEW!$E$12)*SUM(Fasering!$D$5:$D$7)</f>
        <v>2374.1113651632018</v>
      </c>
      <c r="L36" s="63">
        <f>GEW!$E$12+($F36-GEW!$E$12)*SUM(Fasering!$D$5:$D$8)</f>
        <v>2575.4135940746519</v>
      </c>
      <c r="M36" s="63">
        <f>GEW!$E$12+($F36-GEW!$E$12)*SUM(Fasering!$D$5:$D$9)</f>
        <v>2776.7158229861016</v>
      </c>
      <c r="N36" s="63">
        <f>GEW!$E$12+($F36-GEW!$E$12)*SUM(Fasering!$D$5:$D$10)</f>
        <v>2977.5655220885506</v>
      </c>
      <c r="O36" s="76">
        <f>GEW!$E$12+($F36-GEW!$E$12)*SUM(Fasering!$D$5:$D$11)</f>
        <v>3178.8677510000002</v>
      </c>
      <c r="P36" s="129">
        <f t="shared" si="3"/>
        <v>0</v>
      </c>
      <c r="Q36" s="131">
        <f t="shared" si="4"/>
        <v>0</v>
      </c>
      <c r="R36" s="45">
        <f>$P36*SUM(Fasering!$D$5)</f>
        <v>0</v>
      </c>
      <c r="S36" s="45">
        <f>$P36*SUM(Fasering!$D$5:$D$6)</f>
        <v>0</v>
      </c>
      <c r="T36" s="45">
        <f>$P36*SUM(Fasering!$D$5:$D$7)</f>
        <v>0</v>
      </c>
      <c r="U36" s="45">
        <f>$P36*SUM(Fasering!$D$5:$D$8)</f>
        <v>0</v>
      </c>
      <c r="V36" s="45">
        <f>$P36*SUM(Fasering!$D$5:$D$9)</f>
        <v>0</v>
      </c>
      <c r="W36" s="45">
        <f>$P36*SUM(Fasering!$D$5:$D$10)</f>
        <v>0</v>
      </c>
      <c r="X36" s="75">
        <f>$P36*SUM(Fasering!$D$5:$D$11)</f>
        <v>0</v>
      </c>
      <c r="Y36" s="129">
        <f t="shared" si="5"/>
        <v>0</v>
      </c>
      <c r="Z36" s="131">
        <f t="shared" si="6"/>
        <v>0</v>
      </c>
      <c r="AA36" s="74">
        <f>$Y36*SUM(Fasering!$D$5)</f>
        <v>0</v>
      </c>
      <c r="AB36" s="45">
        <f>$Y36*SUM(Fasering!$D$5:$D$6)</f>
        <v>0</v>
      </c>
      <c r="AC36" s="45">
        <f>$Y36*SUM(Fasering!$D$5:$D$7)</f>
        <v>0</v>
      </c>
      <c r="AD36" s="45">
        <f>$Y36*SUM(Fasering!$D$5:$D$8)</f>
        <v>0</v>
      </c>
      <c r="AE36" s="45">
        <f>$Y36*SUM(Fasering!$D$5:$D$9)</f>
        <v>0</v>
      </c>
      <c r="AF36" s="45">
        <f>$Y36*SUM(Fasering!$D$5:$D$10)</f>
        <v>0</v>
      </c>
      <c r="AG36" s="75">
        <f>$Y36*SUM(Fasering!$D$5:$D$11)</f>
        <v>0</v>
      </c>
      <c r="AH36" s="5">
        <f>($AK$3+(I36+R36)*12*7.57%)*SUM(Fasering!$D$5)</f>
        <v>0</v>
      </c>
      <c r="AI36" s="9">
        <f>($AK$3+(J36+S36)*12*7.57%)*SUM(Fasering!$D$5:$D$6)</f>
        <v>545.34697975509573</v>
      </c>
      <c r="AJ36" s="9">
        <f>($AK$3+(K36+T36)*12*7.57%)*SUM(Fasering!$D$5:$D$7)</f>
        <v>932.65638846233435</v>
      </c>
      <c r="AK36" s="9">
        <f>($AK$3+(L36+U36)*12*7.57%)*SUM(Fasering!$D$5:$D$8)</f>
        <v>1374.2226818037004</v>
      </c>
      <c r="AL36" s="9">
        <f>($AK$3+(M36+V36)*12*7.57%)*SUM(Fasering!$D$5:$D$9)</f>
        <v>1870.0458597791931</v>
      </c>
      <c r="AM36" s="9">
        <f>($AK$3+(N36+W36)*12*7.57%)*SUM(Fasering!$D$5:$D$10)</f>
        <v>2418.8284878877535</v>
      </c>
      <c r="AN36" s="86">
        <f>($AK$3+(O36+X36)*12*7.57%)*SUM(Fasering!$D$5:$D$11)</f>
        <v>3023.0434650084007</v>
      </c>
      <c r="AO36" s="5">
        <f>($AK$3+(I36+AA36)*12*7.57%)*SUM(Fasering!$D$5)</f>
        <v>0</v>
      </c>
      <c r="AP36" s="9">
        <f>($AK$3+(J36+AB36)*12*7.57%)*SUM(Fasering!$D$5:$D$6)</f>
        <v>545.34697975509573</v>
      </c>
      <c r="AQ36" s="9">
        <f>($AK$3+(K36+AC36)*12*7.57%)*SUM(Fasering!$D$5:$D$7)</f>
        <v>932.65638846233435</v>
      </c>
      <c r="AR36" s="9">
        <f>($AK$3+(L36+AD36)*12*7.57%)*SUM(Fasering!$D$5:$D$8)</f>
        <v>1374.2226818037004</v>
      </c>
      <c r="AS36" s="9">
        <f>($AK$3+(M36+AE36)*12*7.57%)*SUM(Fasering!$D$5:$D$9)</f>
        <v>1870.0458597791931</v>
      </c>
      <c r="AT36" s="9">
        <f>($AK$3+(N36+AF36)*12*7.57%)*SUM(Fasering!$D$5:$D$10)</f>
        <v>2418.8284878877535</v>
      </c>
      <c r="AU36" s="86">
        <f>($AK$3+(O36+AG36)*12*7.57%)*SUM(Fasering!$D$5:$D$11)</f>
        <v>3023.0434650084007</v>
      </c>
    </row>
    <row r="37" spans="1:47" x14ac:dyDescent="0.3">
      <c r="A37" s="32">
        <f t="shared" si="7"/>
        <v>27</v>
      </c>
      <c r="B37" s="129">
        <v>28342.68</v>
      </c>
      <c r="C37" s="130"/>
      <c r="D37" s="129">
        <f t="shared" si="0"/>
        <v>38146.413012000005</v>
      </c>
      <c r="E37" s="131">
        <f t="shared" si="1"/>
        <v>945.62487790004445</v>
      </c>
      <c r="F37" s="129">
        <f t="shared" si="2"/>
        <v>3178.8677510000002</v>
      </c>
      <c r="G37" s="131">
        <f t="shared" si="8"/>
        <v>78.802073158337038</v>
      </c>
      <c r="H37" s="63">
        <f>'L4'!$H$10</f>
        <v>1707.89</v>
      </c>
      <c r="I37" s="63">
        <f>GEW!$E$12+($F37-GEW!$E$12)*SUM(Fasering!$D$5)</f>
        <v>1821.9627753333334</v>
      </c>
      <c r="J37" s="63">
        <f>GEW!$E$12+($F37-GEW!$E$12)*SUM(Fasering!$D$5:$D$6)</f>
        <v>2172.8091362517521</v>
      </c>
      <c r="K37" s="63">
        <f>GEW!$E$12+($F37-GEW!$E$12)*SUM(Fasering!$D$5:$D$7)</f>
        <v>2374.1113651632018</v>
      </c>
      <c r="L37" s="63">
        <f>GEW!$E$12+($F37-GEW!$E$12)*SUM(Fasering!$D$5:$D$8)</f>
        <v>2575.4135940746519</v>
      </c>
      <c r="M37" s="63">
        <f>GEW!$E$12+($F37-GEW!$E$12)*SUM(Fasering!$D$5:$D$9)</f>
        <v>2776.7158229861016</v>
      </c>
      <c r="N37" s="63">
        <f>GEW!$E$12+($F37-GEW!$E$12)*SUM(Fasering!$D$5:$D$10)</f>
        <v>2977.5655220885506</v>
      </c>
      <c r="O37" s="76">
        <f>GEW!$E$12+($F37-GEW!$E$12)*SUM(Fasering!$D$5:$D$11)</f>
        <v>3178.8677510000002</v>
      </c>
      <c r="P37" s="129">
        <f t="shared" si="3"/>
        <v>0</v>
      </c>
      <c r="Q37" s="131">
        <f t="shared" si="4"/>
        <v>0</v>
      </c>
      <c r="R37" s="45">
        <f>$P37*SUM(Fasering!$D$5)</f>
        <v>0</v>
      </c>
      <c r="S37" s="45">
        <f>$P37*SUM(Fasering!$D$5:$D$6)</f>
        <v>0</v>
      </c>
      <c r="T37" s="45">
        <f>$P37*SUM(Fasering!$D$5:$D$7)</f>
        <v>0</v>
      </c>
      <c r="U37" s="45">
        <f>$P37*SUM(Fasering!$D$5:$D$8)</f>
        <v>0</v>
      </c>
      <c r="V37" s="45">
        <f>$P37*SUM(Fasering!$D$5:$D$9)</f>
        <v>0</v>
      </c>
      <c r="W37" s="45">
        <f>$P37*SUM(Fasering!$D$5:$D$10)</f>
        <v>0</v>
      </c>
      <c r="X37" s="75">
        <f>$P37*SUM(Fasering!$D$5:$D$11)</f>
        <v>0</v>
      </c>
      <c r="Y37" s="129">
        <f t="shared" si="5"/>
        <v>0</v>
      </c>
      <c r="Z37" s="131">
        <f t="shared" si="6"/>
        <v>0</v>
      </c>
      <c r="AA37" s="74">
        <f>$Y37*SUM(Fasering!$D$5)</f>
        <v>0</v>
      </c>
      <c r="AB37" s="45">
        <f>$Y37*SUM(Fasering!$D$5:$D$6)</f>
        <v>0</v>
      </c>
      <c r="AC37" s="45">
        <f>$Y37*SUM(Fasering!$D$5:$D$7)</f>
        <v>0</v>
      </c>
      <c r="AD37" s="45">
        <f>$Y37*SUM(Fasering!$D$5:$D$8)</f>
        <v>0</v>
      </c>
      <c r="AE37" s="45">
        <f>$Y37*SUM(Fasering!$D$5:$D$9)</f>
        <v>0</v>
      </c>
      <c r="AF37" s="45">
        <f>$Y37*SUM(Fasering!$D$5:$D$10)</f>
        <v>0</v>
      </c>
      <c r="AG37" s="75">
        <f>$Y37*SUM(Fasering!$D$5:$D$11)</f>
        <v>0</v>
      </c>
      <c r="AH37" s="5">
        <f>($AK$3+(I37+R37)*12*7.57%)*SUM(Fasering!$D$5)</f>
        <v>0</v>
      </c>
      <c r="AI37" s="9">
        <f>($AK$3+(J37+S37)*12*7.57%)*SUM(Fasering!$D$5:$D$6)</f>
        <v>545.34697975509573</v>
      </c>
      <c r="AJ37" s="9">
        <f>($AK$3+(K37+T37)*12*7.57%)*SUM(Fasering!$D$5:$D$7)</f>
        <v>932.65638846233435</v>
      </c>
      <c r="AK37" s="9">
        <f>($AK$3+(L37+U37)*12*7.57%)*SUM(Fasering!$D$5:$D$8)</f>
        <v>1374.2226818037004</v>
      </c>
      <c r="AL37" s="9">
        <f>($AK$3+(M37+V37)*12*7.57%)*SUM(Fasering!$D$5:$D$9)</f>
        <v>1870.0458597791931</v>
      </c>
      <c r="AM37" s="9">
        <f>($AK$3+(N37+W37)*12*7.57%)*SUM(Fasering!$D$5:$D$10)</f>
        <v>2418.8284878877535</v>
      </c>
      <c r="AN37" s="86">
        <f>($AK$3+(O37+X37)*12*7.57%)*SUM(Fasering!$D$5:$D$11)</f>
        <v>3023.0434650084007</v>
      </c>
      <c r="AO37" s="5">
        <f>($AK$3+(I37+AA37)*12*7.57%)*SUM(Fasering!$D$5)</f>
        <v>0</v>
      </c>
      <c r="AP37" s="9">
        <f>($AK$3+(J37+AB37)*12*7.57%)*SUM(Fasering!$D$5:$D$6)</f>
        <v>545.34697975509573</v>
      </c>
      <c r="AQ37" s="9">
        <f>($AK$3+(K37+AC37)*12*7.57%)*SUM(Fasering!$D$5:$D$7)</f>
        <v>932.65638846233435</v>
      </c>
      <c r="AR37" s="9">
        <f>($AK$3+(L37+AD37)*12*7.57%)*SUM(Fasering!$D$5:$D$8)</f>
        <v>1374.2226818037004</v>
      </c>
      <c r="AS37" s="9">
        <f>($AK$3+(M37+AE37)*12*7.57%)*SUM(Fasering!$D$5:$D$9)</f>
        <v>1870.0458597791931</v>
      </c>
      <c r="AT37" s="9">
        <f>($AK$3+(N37+AF37)*12*7.57%)*SUM(Fasering!$D$5:$D$10)</f>
        <v>2418.8284878877535</v>
      </c>
      <c r="AU37" s="86">
        <f>($AK$3+(O37+AG37)*12*7.57%)*SUM(Fasering!$D$5:$D$11)</f>
        <v>3023.0434650084007</v>
      </c>
    </row>
    <row r="38" spans="1:47" x14ac:dyDescent="0.3">
      <c r="A38" s="35"/>
      <c r="B38" s="132"/>
      <c r="C38" s="133"/>
      <c r="D38" s="132"/>
      <c r="E38" s="133"/>
      <c r="F38" s="132"/>
      <c r="G38" s="133"/>
      <c r="H38" s="46"/>
      <c r="I38" s="46"/>
      <c r="J38" s="46"/>
      <c r="K38" s="46"/>
      <c r="L38" s="46"/>
      <c r="M38" s="46"/>
      <c r="N38" s="46"/>
      <c r="O38" s="73"/>
      <c r="P38" s="132"/>
      <c r="Q38" s="133"/>
      <c r="R38" s="46"/>
      <c r="S38" s="46"/>
      <c r="T38" s="46"/>
      <c r="U38" s="46"/>
      <c r="V38" s="46"/>
      <c r="W38" s="46"/>
      <c r="X38" s="73"/>
      <c r="Y38" s="132"/>
      <c r="Z38" s="133"/>
      <c r="AA38" s="46"/>
      <c r="AB38" s="46"/>
      <c r="AC38" s="46"/>
      <c r="AD38" s="46"/>
      <c r="AE38" s="46"/>
      <c r="AF38" s="46"/>
      <c r="AG38" s="73"/>
      <c r="AH38" s="87"/>
      <c r="AI38" s="88"/>
      <c r="AJ38" s="88"/>
      <c r="AK38" s="88"/>
      <c r="AL38" s="88"/>
      <c r="AM38" s="88"/>
      <c r="AN38" s="89"/>
      <c r="AO38" s="87"/>
      <c r="AP38" s="88"/>
      <c r="AQ38" s="88"/>
      <c r="AR38" s="88"/>
      <c r="AS38" s="88"/>
      <c r="AT38" s="88"/>
      <c r="AU38" s="89"/>
    </row>
  </sheetData>
  <mergeCells count="166">
    <mergeCell ref="AH6:AN6"/>
    <mergeCell ref="AO6:AU6"/>
    <mergeCell ref="B8:C8"/>
    <mergeCell ref="D8:E8"/>
    <mergeCell ref="F8:G8"/>
    <mergeCell ref="P8:Q8"/>
    <mergeCell ref="Y8:Z8"/>
    <mergeCell ref="B9:C9"/>
    <mergeCell ref="D9:E9"/>
    <mergeCell ref="AA6:AG6"/>
    <mergeCell ref="B7:C7"/>
    <mergeCell ref="D7:E7"/>
    <mergeCell ref="F7:G7"/>
    <mergeCell ref="P7:Q7"/>
    <mergeCell ref="Y7:Z7"/>
    <mergeCell ref="B6:E6"/>
    <mergeCell ref="F6:G6"/>
    <mergeCell ref="P6:Q6"/>
    <mergeCell ref="R6:X6"/>
    <mergeCell ref="Y6:Z6"/>
    <mergeCell ref="H6:O6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8:C38"/>
    <mergeCell ref="D38:E38"/>
    <mergeCell ref="F38:G38"/>
    <mergeCell ref="P38:Q38"/>
    <mergeCell ref="Y38:Z38"/>
    <mergeCell ref="B36:C36"/>
    <mergeCell ref="D36:E36"/>
    <mergeCell ref="F36:G36"/>
    <mergeCell ref="P36:Q36"/>
    <mergeCell ref="Y36:Z36"/>
    <mergeCell ref="B37:C37"/>
    <mergeCell ref="D37:E37"/>
    <mergeCell ref="F37:G37"/>
    <mergeCell ref="P37:Q37"/>
    <mergeCell ref="Y37:Z3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5" max="1048575" man="1"/>
    <brk id="24" max="1048575" man="1"/>
    <brk id="3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zoomScale="80" zoomScaleNormal="80" workbookViewId="0"/>
  </sheetViews>
  <sheetFormatPr defaultRowHeight="15" x14ac:dyDescent="0.3"/>
  <cols>
    <col min="1" max="1" width="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375" style="23" customWidth="1"/>
    <col min="16" max="17" width="7.75" style="23" customWidth="1"/>
    <col min="18" max="24" width="11.375" style="23" customWidth="1"/>
    <col min="25" max="26" width="7.75" style="23" customWidth="1"/>
    <col min="27" max="33" width="11.375" style="23" customWidth="1"/>
    <col min="34" max="43" width="11.25" customWidth="1"/>
    <col min="44" max="45" width="11.25" style="23" customWidth="1"/>
    <col min="46" max="47" width="11.25" customWidth="1"/>
  </cols>
  <sheetData>
    <row r="1" spans="1:47" s="23" customFormat="1" ht="16.5" x14ac:dyDescent="0.3">
      <c r="A1" s="21" t="s">
        <v>65</v>
      </c>
      <c r="B1" s="21"/>
      <c r="C1" s="21" t="s">
        <v>121</v>
      </c>
      <c r="D1" s="21"/>
      <c r="E1" s="22"/>
      <c r="G1" s="21"/>
      <c r="H1" s="21"/>
      <c r="I1" s="21"/>
      <c r="L1" s="104">
        <f>D6</f>
        <v>43374</v>
      </c>
      <c r="O1" s="24" t="s">
        <v>66</v>
      </c>
      <c r="AG1"/>
      <c r="AH1" s="80" t="str">
        <f>'L4'!$AH$2</f>
        <v>Berekening eindejaarspremie 2018:</v>
      </c>
      <c r="AI1"/>
    </row>
    <row r="2" spans="1:47" s="23" customFormat="1" ht="16.5" x14ac:dyDescent="0.3">
      <c r="A2" s="21"/>
      <c r="B2" s="21"/>
      <c r="C2" s="21"/>
      <c r="D2" s="21"/>
      <c r="E2" s="57"/>
      <c r="F2" s="21"/>
      <c r="G2" s="21"/>
      <c r="H2" s="21"/>
      <c r="I2" s="21"/>
      <c r="N2" s="23" t="s">
        <v>21</v>
      </c>
      <c r="O2" s="71">
        <f>'L4'!O3</f>
        <v>1.3459000000000001</v>
      </c>
      <c r="R2" s="24"/>
      <c r="AH2" s="81" t="s">
        <v>94</v>
      </c>
      <c r="AI2"/>
      <c r="AK2" s="82">
        <f>'L4'!$AK$3</f>
        <v>135.36000000000001</v>
      </c>
      <c r="AL2"/>
    </row>
    <row r="3" spans="1:47" x14ac:dyDescent="0.3">
      <c r="AH3" s="81" t="s">
        <v>49</v>
      </c>
      <c r="AJ3" s="23"/>
    </row>
    <row r="4" spans="1:47" x14ac:dyDescent="0.3">
      <c r="A4" s="28"/>
      <c r="B4" s="138" t="s">
        <v>22</v>
      </c>
      <c r="C4" s="153"/>
      <c r="D4" s="153"/>
      <c r="E4" s="139"/>
      <c r="F4" s="138" t="s">
        <v>23</v>
      </c>
      <c r="G4" s="139"/>
      <c r="H4" s="150" t="s">
        <v>38</v>
      </c>
      <c r="I4" s="151"/>
      <c r="J4" s="151"/>
      <c r="K4" s="151"/>
      <c r="L4" s="151"/>
      <c r="M4" s="151"/>
      <c r="N4" s="151"/>
      <c r="O4" s="152"/>
      <c r="P4" s="138" t="s">
        <v>24</v>
      </c>
      <c r="Q4" s="141"/>
      <c r="R4" s="150" t="s">
        <v>39</v>
      </c>
      <c r="S4" s="151"/>
      <c r="T4" s="151"/>
      <c r="U4" s="151"/>
      <c r="V4" s="151"/>
      <c r="W4" s="151"/>
      <c r="X4" s="152"/>
      <c r="Y4" s="138" t="s">
        <v>25</v>
      </c>
      <c r="Z4" s="139"/>
      <c r="AA4" s="150" t="s">
        <v>40</v>
      </c>
      <c r="AB4" s="151"/>
      <c r="AC4" s="151"/>
      <c r="AD4" s="151"/>
      <c r="AE4" s="151"/>
      <c r="AF4" s="151"/>
      <c r="AG4" s="152"/>
      <c r="AH4" s="150" t="s">
        <v>101</v>
      </c>
      <c r="AI4" s="151"/>
      <c r="AJ4" s="151"/>
      <c r="AK4" s="151"/>
      <c r="AL4" s="151"/>
      <c r="AM4" s="151"/>
      <c r="AN4" s="152"/>
      <c r="AO4" s="150" t="s">
        <v>102</v>
      </c>
      <c r="AP4" s="151"/>
      <c r="AQ4" s="151"/>
      <c r="AR4" s="151"/>
      <c r="AS4" s="151"/>
      <c r="AT4" s="151"/>
      <c r="AU4" s="152"/>
    </row>
    <row r="5" spans="1:47" x14ac:dyDescent="0.3">
      <c r="A5" s="32"/>
      <c r="B5" s="154">
        <v>1</v>
      </c>
      <c r="C5" s="155"/>
      <c r="D5" s="154"/>
      <c r="E5" s="155"/>
      <c r="F5" s="154"/>
      <c r="G5" s="155"/>
      <c r="H5" s="43" t="s">
        <v>107</v>
      </c>
      <c r="I5" s="43" t="s">
        <v>108</v>
      </c>
      <c r="J5" s="43" t="s">
        <v>32</v>
      </c>
      <c r="K5" s="43" t="s">
        <v>33</v>
      </c>
      <c r="L5" s="43" t="s">
        <v>34</v>
      </c>
      <c r="M5" s="43" t="s">
        <v>35</v>
      </c>
      <c r="N5" s="43" t="s">
        <v>36</v>
      </c>
      <c r="O5" s="108" t="s">
        <v>37</v>
      </c>
      <c r="P5" s="154"/>
      <c r="Q5" s="155"/>
      <c r="R5" s="43" t="s">
        <v>109</v>
      </c>
      <c r="S5" s="43" t="s">
        <v>32</v>
      </c>
      <c r="T5" s="43" t="s">
        <v>33</v>
      </c>
      <c r="U5" s="43" t="s">
        <v>34</v>
      </c>
      <c r="V5" s="43" t="s">
        <v>35</v>
      </c>
      <c r="W5" s="43" t="s">
        <v>36</v>
      </c>
      <c r="X5" s="108" t="s">
        <v>37</v>
      </c>
      <c r="Y5" s="156" t="s">
        <v>27</v>
      </c>
      <c r="Z5" s="155"/>
      <c r="AA5" s="43" t="s">
        <v>109</v>
      </c>
      <c r="AB5" s="43" t="s">
        <v>32</v>
      </c>
      <c r="AC5" s="43" t="s">
        <v>33</v>
      </c>
      <c r="AD5" s="43" t="s">
        <v>34</v>
      </c>
      <c r="AE5" s="43" t="s">
        <v>35</v>
      </c>
      <c r="AF5" s="43" t="s">
        <v>36</v>
      </c>
      <c r="AG5" s="108" t="s">
        <v>37</v>
      </c>
      <c r="AH5" s="43" t="s">
        <v>109</v>
      </c>
      <c r="AI5" s="43" t="s">
        <v>32</v>
      </c>
      <c r="AJ5" s="43" t="s">
        <v>33</v>
      </c>
      <c r="AK5" s="43" t="s">
        <v>34</v>
      </c>
      <c r="AL5" s="43" t="s">
        <v>35</v>
      </c>
      <c r="AM5" s="43" t="s">
        <v>36</v>
      </c>
      <c r="AN5" s="108" t="s">
        <v>37</v>
      </c>
      <c r="AO5" s="43" t="s">
        <v>109</v>
      </c>
      <c r="AP5" s="43" t="s">
        <v>32</v>
      </c>
      <c r="AQ5" s="43" t="s">
        <v>33</v>
      </c>
      <c r="AR5" s="43" t="s">
        <v>34</v>
      </c>
      <c r="AS5" s="43" t="s">
        <v>35</v>
      </c>
      <c r="AT5" s="43" t="s">
        <v>36</v>
      </c>
      <c r="AU5" s="108" t="s">
        <v>37</v>
      </c>
    </row>
    <row r="6" spans="1:47" x14ac:dyDescent="0.3">
      <c r="A6" s="32"/>
      <c r="B6" s="142" t="s">
        <v>30</v>
      </c>
      <c r="C6" s="143"/>
      <c r="D6" s="148">
        <f>'L4'!$D$8</f>
        <v>43374</v>
      </c>
      <c r="E6" s="147"/>
      <c r="F6" s="148">
        <f>D6</f>
        <v>43374</v>
      </c>
      <c r="G6" s="149"/>
      <c r="H6" s="47"/>
      <c r="I6" s="47" t="s">
        <v>103</v>
      </c>
      <c r="J6" s="47" t="s">
        <v>104</v>
      </c>
      <c r="K6" s="47" t="s">
        <v>105</v>
      </c>
      <c r="L6" s="47" t="s">
        <v>105</v>
      </c>
      <c r="M6" s="47" t="s">
        <v>105</v>
      </c>
      <c r="N6" s="47" t="s">
        <v>106</v>
      </c>
      <c r="O6" s="53" t="s">
        <v>105</v>
      </c>
      <c r="P6" s="146"/>
      <c r="Q6" s="147"/>
      <c r="R6" s="47" t="s">
        <v>103</v>
      </c>
      <c r="S6" s="47" t="s">
        <v>104</v>
      </c>
      <c r="T6" s="47" t="s">
        <v>105</v>
      </c>
      <c r="U6" s="47" t="s">
        <v>105</v>
      </c>
      <c r="V6" s="47" t="s">
        <v>105</v>
      </c>
      <c r="W6" s="47" t="s">
        <v>106</v>
      </c>
      <c r="X6" s="53" t="s">
        <v>105</v>
      </c>
      <c r="Y6" s="146"/>
      <c r="Z6" s="147"/>
      <c r="AA6" s="47" t="s">
        <v>103</v>
      </c>
      <c r="AB6" s="47" t="s">
        <v>104</v>
      </c>
      <c r="AC6" s="47" t="s">
        <v>105</v>
      </c>
      <c r="AD6" s="47" t="s">
        <v>105</v>
      </c>
      <c r="AE6" s="47" t="s">
        <v>105</v>
      </c>
      <c r="AF6" s="47" t="s">
        <v>106</v>
      </c>
      <c r="AG6" s="53" t="s">
        <v>105</v>
      </c>
      <c r="AH6" s="47" t="s">
        <v>103</v>
      </c>
      <c r="AI6" s="47" t="s">
        <v>104</v>
      </c>
      <c r="AJ6" s="47" t="s">
        <v>105</v>
      </c>
      <c r="AK6" s="47" t="s">
        <v>105</v>
      </c>
      <c r="AL6" s="47" t="s">
        <v>105</v>
      </c>
      <c r="AM6" s="47" t="s">
        <v>106</v>
      </c>
      <c r="AN6" s="53" t="s">
        <v>105</v>
      </c>
      <c r="AO6" s="47" t="s">
        <v>103</v>
      </c>
      <c r="AP6" s="47" t="s">
        <v>104</v>
      </c>
      <c r="AQ6" s="47" t="s">
        <v>105</v>
      </c>
      <c r="AR6" s="47" t="s">
        <v>105</v>
      </c>
      <c r="AS6" s="47" t="s">
        <v>105</v>
      </c>
      <c r="AT6" s="47" t="s">
        <v>106</v>
      </c>
      <c r="AU6" s="53" t="s">
        <v>105</v>
      </c>
    </row>
    <row r="7" spans="1:47" x14ac:dyDescent="0.3">
      <c r="A7" s="32"/>
      <c r="B7" s="138"/>
      <c r="C7" s="139"/>
      <c r="D7" s="140"/>
      <c r="E7" s="141"/>
      <c r="F7" s="61"/>
      <c r="G7" s="62"/>
      <c r="H7" s="65"/>
      <c r="I7" s="65"/>
      <c r="J7" s="65"/>
      <c r="K7" s="65"/>
      <c r="L7" s="65"/>
      <c r="M7" s="65"/>
      <c r="N7" s="65"/>
      <c r="O7" s="62"/>
      <c r="P7" s="61"/>
      <c r="Q7" s="62"/>
      <c r="R7" s="44"/>
      <c r="S7" s="44"/>
      <c r="T7" s="44"/>
      <c r="U7" s="44"/>
      <c r="V7" s="44"/>
      <c r="W7" s="44"/>
      <c r="X7" s="78"/>
      <c r="Y7" s="61"/>
      <c r="Z7" s="62"/>
      <c r="AA7" s="77"/>
      <c r="AB7" s="44"/>
      <c r="AC7" s="44"/>
      <c r="AD7" s="44"/>
      <c r="AE7" s="44"/>
      <c r="AF7" s="44"/>
      <c r="AG7" s="78"/>
      <c r="AH7" s="83"/>
      <c r="AI7" s="84"/>
      <c r="AJ7" s="84"/>
      <c r="AK7" s="84"/>
      <c r="AL7" s="84"/>
      <c r="AM7" s="84"/>
      <c r="AN7" s="85"/>
      <c r="AO7" s="83"/>
      <c r="AP7" s="84"/>
      <c r="AQ7" s="84"/>
      <c r="AR7" s="84"/>
      <c r="AS7" s="84"/>
      <c r="AT7" s="84"/>
      <c r="AU7" s="85"/>
    </row>
    <row r="8" spans="1:47" x14ac:dyDescent="0.3">
      <c r="A8" s="32">
        <v>0</v>
      </c>
      <c r="B8" s="129">
        <v>18761.3</v>
      </c>
      <c r="C8" s="130"/>
      <c r="D8" s="129">
        <f t="shared" ref="D8:D35" si="0">B8*$O$2</f>
        <v>25250.83367</v>
      </c>
      <c r="E8" s="131">
        <f t="shared" ref="E8:E35" si="1">D8/40.3399</f>
        <v>625.9518161919093</v>
      </c>
      <c r="F8" s="134">
        <f t="shared" ref="F8:F35" si="2">B8/12*$O$2</f>
        <v>2104.2361391666668</v>
      </c>
      <c r="G8" s="135"/>
      <c r="H8" s="63">
        <f>'L4'!$H$10</f>
        <v>1707.89</v>
      </c>
      <c r="I8" s="63">
        <f>GEW!$E$12+($F8-GEW!$E$12)*SUM(Fasering!$D$5)</f>
        <v>1821.9627753333334</v>
      </c>
      <c r="J8" s="63">
        <f>GEW!$E$12+($F8-GEW!$E$12)*SUM(Fasering!$D$5:$D$6)</f>
        <v>1894.9484185884689</v>
      </c>
      <c r="K8" s="63">
        <f>GEW!$E$12+($F8-GEW!$E$12)*SUM(Fasering!$D$5:$D$7)</f>
        <v>1936.8247904206712</v>
      </c>
      <c r="L8" s="63">
        <f>GEW!$E$12+($F8-GEW!$E$12)*SUM(Fasering!$D$5:$D$8)</f>
        <v>1978.7011622528735</v>
      </c>
      <c r="M8" s="63">
        <f>GEW!$E$12+($F8-GEW!$E$12)*SUM(Fasering!$D$5:$D$9)</f>
        <v>2020.5775340850757</v>
      </c>
      <c r="N8" s="63">
        <f>GEW!$E$12+($F8-GEW!$E$12)*SUM(Fasering!$D$5:$D$10)</f>
        <v>2062.3597673344648</v>
      </c>
      <c r="O8" s="76">
        <f>GEW!$E$12+($F8-GEW!$E$12)*SUM(Fasering!$D$5:$D$11)</f>
        <v>2104.2361391666668</v>
      </c>
      <c r="P8" s="134">
        <f t="shared" ref="P8:P35" si="3">((B8&lt;19968.2)*913.03+(B8&gt;19968.2)*(B8&lt;20424.71)*(20424.71-B8+456.51)+(B8&gt;20424.71)*(B8&lt;22659.62)*456.51+(B8&gt;22659.62)*(B8&lt;23116.13)*(23116.13-B8))/12*$O$2</f>
        <v>102.40392308333332</v>
      </c>
      <c r="Q8" s="135">
        <f t="shared" ref="Q8:Q35" si="4">P8/40.3399</f>
        <v>2.538526944373519</v>
      </c>
      <c r="R8" s="45">
        <f>$P8*SUM(Fasering!$D$5)</f>
        <v>0</v>
      </c>
      <c r="S8" s="45">
        <f>$P8*SUM(Fasering!$D$5:$D$6)</f>
        <v>26.477936481812353</v>
      </c>
      <c r="T8" s="45">
        <f>$P8*SUM(Fasering!$D$5:$D$7)</f>
        <v>41.669964173967912</v>
      </c>
      <c r="U8" s="45">
        <f>$P8*SUM(Fasering!$D$5:$D$8)</f>
        <v>56.861991866123475</v>
      </c>
      <c r="V8" s="45">
        <f>$P8*SUM(Fasering!$D$5:$D$9)</f>
        <v>72.054019558279037</v>
      </c>
      <c r="W8" s="45">
        <f>$P8*SUM(Fasering!$D$5:$D$10)</f>
        <v>87.211895391177777</v>
      </c>
      <c r="X8" s="75">
        <f>$P8*SUM(Fasering!$D$5:$D$11)</f>
        <v>102.40392308333332</v>
      </c>
      <c r="Y8" s="134">
        <f t="shared" ref="Y8:Y35" si="5">((B8&lt;19968.2)*456.51+(B8&gt;19968.2)*(B8&lt;20196.46)*(20196.46-B8+228.26)+(B8&gt;20196.46)*(B8&lt;22659.62)*228.26+(B8&gt;22659.62)*(B8&lt;22887.88)*(22887.88-B8))/12*$O$2</f>
        <v>51.201400749999998</v>
      </c>
      <c r="Z8" s="135">
        <f t="shared" ref="Z8:Z35" si="6">Y8/40.3399</f>
        <v>1.2692495705244682</v>
      </c>
      <c r="AA8" s="74">
        <f>$Y8*SUM(Fasering!$D$5)</f>
        <v>0</v>
      </c>
      <c r="AB8" s="45">
        <f>$Y8*SUM(Fasering!$D$5:$D$6)</f>
        <v>13.238823240542105</v>
      </c>
      <c r="AC8" s="45">
        <f>$Y8*SUM(Fasering!$D$5:$D$7)</f>
        <v>20.834753890954396</v>
      </c>
      <c r="AD8" s="45">
        <f>$Y8*SUM(Fasering!$D$5:$D$8)</f>
        <v>28.430684541366688</v>
      </c>
      <c r="AE8" s="45">
        <f>$Y8*SUM(Fasering!$D$5:$D$9)</f>
        <v>36.02661519177898</v>
      </c>
      <c r="AF8" s="45">
        <f>$Y8*SUM(Fasering!$D$5:$D$10)</f>
        <v>43.605470099587713</v>
      </c>
      <c r="AG8" s="75">
        <f>$Y8*SUM(Fasering!$D$5:$D$11)</f>
        <v>51.201400749999998</v>
      </c>
      <c r="AH8" s="5">
        <f>($AK$2+(I8+R8)*12*7.57%)*SUM(Fasering!$D$5)</f>
        <v>0</v>
      </c>
      <c r="AI8" s="9">
        <f>($AK$2+(J8+S8)*12*7.57%)*SUM(Fasering!$D$5:$D$6)</f>
        <v>486.30237856362999</v>
      </c>
      <c r="AJ8" s="9">
        <f>($AK$2+(K8+T8)*12*7.57%)*SUM(Fasering!$D$5:$D$7)</f>
        <v>786.41908318021081</v>
      </c>
      <c r="AK8" s="9">
        <f>($AK$2+(L8+U8)*12*7.57%)*SUM(Fasering!$D$5:$D$8)</f>
        <v>1101.9174037182397</v>
      </c>
      <c r="AL8" s="9">
        <f>($AK$2+(M8+V8)*12*7.57%)*SUM(Fasering!$D$5:$D$9)</f>
        <v>1432.7973401777172</v>
      </c>
      <c r="AM8" s="9">
        <f>($AK$2+(N8+W8)*12*7.57%)*SUM(Fasering!$D$5:$D$10)</f>
        <v>1778.2632423013824</v>
      </c>
      <c r="AN8" s="86">
        <f>($AK$2+(O8+X8)*12*7.57%)*SUM(Fasering!$D$5:$D$11)</f>
        <v>2139.8718325478999</v>
      </c>
      <c r="AO8" s="5">
        <f>($AK$2+(I8+AA8)*12*7.57%)*SUM(Fasering!$D$5)</f>
        <v>0</v>
      </c>
      <c r="AP8" s="9">
        <f>($AK$2+(J8+AB8)*12*7.57%)*SUM(Fasering!$D$5:$D$6)</f>
        <v>483.19278546506712</v>
      </c>
      <c r="AQ8" s="9">
        <f>($AK$2+(K8+AC8)*12*7.57%)*SUM(Fasering!$D$5:$D$7)</f>
        <v>778.71747276907195</v>
      </c>
      <c r="AR8" s="9">
        <f>($AK$2+(L8+AD8)*12*7.57%)*SUM(Fasering!$D$5:$D$8)</f>
        <v>1087.5764039257103</v>
      </c>
      <c r="AS8" s="9">
        <f>($AK$2+(M8+AE8)*12*7.57%)*SUM(Fasering!$D$5:$D$9)</f>
        <v>1409.7695789349812</v>
      </c>
      <c r="AT8" s="9">
        <f>($AK$2+(N8+AF8)*12*7.57%)*SUM(Fasering!$D$5:$D$10)</f>
        <v>1744.5277740848142</v>
      </c>
      <c r="AU8" s="86">
        <f>($AK$2+(O8+AG8)*12*7.57%)*SUM(Fasering!$D$5:$D$11)</f>
        <v>2093.3594612603001</v>
      </c>
    </row>
    <row r="9" spans="1:47" x14ac:dyDescent="0.3">
      <c r="A9" s="32">
        <f t="shared" ref="A9:A35" si="7">+A8+1</f>
        <v>1</v>
      </c>
      <c r="B9" s="129">
        <v>19380.830000000002</v>
      </c>
      <c r="C9" s="130"/>
      <c r="D9" s="129">
        <f t="shared" si="0"/>
        <v>26084.659097000003</v>
      </c>
      <c r="E9" s="131">
        <f t="shared" si="1"/>
        <v>646.62180860636749</v>
      </c>
      <c r="F9" s="134">
        <f t="shared" si="2"/>
        <v>2173.7215914166673</v>
      </c>
      <c r="G9" s="135">
        <f t="shared" ref="G9:G35" si="8">F9/40.3399</f>
        <v>53.885150717197298</v>
      </c>
      <c r="H9" s="63">
        <f>'L4'!$H$10</f>
        <v>1707.89</v>
      </c>
      <c r="I9" s="63">
        <f>GEW!$E$12+($F9-GEW!$E$12)*SUM(Fasering!$D$5)</f>
        <v>1821.9627753333334</v>
      </c>
      <c r="J9" s="63">
        <f>GEW!$E$12+($F9-GEW!$E$12)*SUM(Fasering!$D$5:$D$6)</f>
        <v>1912.9148336992291</v>
      </c>
      <c r="K9" s="63">
        <f>GEW!$E$12+($F9-GEW!$E$12)*SUM(Fasering!$D$5:$D$7)</f>
        <v>1965.0996476594241</v>
      </c>
      <c r="L9" s="63">
        <f>GEW!$E$12+($F9-GEW!$E$12)*SUM(Fasering!$D$5:$D$8)</f>
        <v>2017.2844616196189</v>
      </c>
      <c r="M9" s="63">
        <f>GEW!$E$12+($F9-GEW!$E$12)*SUM(Fasering!$D$5:$D$9)</f>
        <v>2069.4692755798142</v>
      </c>
      <c r="N9" s="63">
        <f>GEW!$E$12+($F9-GEW!$E$12)*SUM(Fasering!$D$5:$D$10)</f>
        <v>2121.5367774564725</v>
      </c>
      <c r="O9" s="76">
        <f>GEW!$E$12+($F9-GEW!$E$12)*SUM(Fasering!$D$5:$D$11)</f>
        <v>2173.7215914166673</v>
      </c>
      <c r="P9" s="134">
        <f t="shared" si="3"/>
        <v>102.40392308333332</v>
      </c>
      <c r="Q9" s="135">
        <f t="shared" si="4"/>
        <v>2.538526944373519</v>
      </c>
      <c r="R9" s="45">
        <f>$P9*SUM(Fasering!$D$5)</f>
        <v>0</v>
      </c>
      <c r="S9" s="45">
        <f>$P9*SUM(Fasering!$D$5:$D$6)</f>
        <v>26.477936481812353</v>
      </c>
      <c r="T9" s="45">
        <f>$P9*SUM(Fasering!$D$5:$D$7)</f>
        <v>41.669964173967912</v>
      </c>
      <c r="U9" s="45">
        <f>$P9*SUM(Fasering!$D$5:$D$8)</f>
        <v>56.861991866123475</v>
      </c>
      <c r="V9" s="45">
        <f>$P9*SUM(Fasering!$D$5:$D$9)</f>
        <v>72.054019558279037</v>
      </c>
      <c r="W9" s="45">
        <f>$P9*SUM(Fasering!$D$5:$D$10)</f>
        <v>87.211895391177777</v>
      </c>
      <c r="X9" s="75">
        <f>$P9*SUM(Fasering!$D$5:$D$11)</f>
        <v>102.40392308333332</v>
      </c>
      <c r="Y9" s="134">
        <f t="shared" si="5"/>
        <v>51.201400749999998</v>
      </c>
      <c r="Z9" s="135">
        <f t="shared" si="6"/>
        <v>1.2692495705244682</v>
      </c>
      <c r="AA9" s="74">
        <f>$Y9*SUM(Fasering!$D$5)</f>
        <v>0</v>
      </c>
      <c r="AB9" s="45">
        <f>$Y9*SUM(Fasering!$D$5:$D$6)</f>
        <v>13.238823240542105</v>
      </c>
      <c r="AC9" s="45">
        <f>$Y9*SUM(Fasering!$D$5:$D$7)</f>
        <v>20.834753890954396</v>
      </c>
      <c r="AD9" s="45">
        <f>$Y9*SUM(Fasering!$D$5:$D$8)</f>
        <v>28.430684541366688</v>
      </c>
      <c r="AE9" s="45">
        <f>$Y9*SUM(Fasering!$D$5:$D$9)</f>
        <v>36.02661519177898</v>
      </c>
      <c r="AF9" s="45">
        <f>$Y9*SUM(Fasering!$D$5:$D$10)</f>
        <v>43.605470099587713</v>
      </c>
      <c r="AG9" s="75">
        <f>$Y9*SUM(Fasering!$D$5:$D$11)</f>
        <v>51.201400749999998</v>
      </c>
      <c r="AH9" s="5">
        <f>($AK$2+(I9+R9)*12*7.57%)*SUM(Fasering!$D$5)</f>
        <v>0</v>
      </c>
      <c r="AI9" s="9">
        <f>($AK$2+(J9+S9)*12*7.57%)*SUM(Fasering!$D$5:$D$6)</f>
        <v>490.52231681902447</v>
      </c>
      <c r="AJ9" s="9">
        <f>($AK$2+(K9+T9)*12*7.57%)*SUM(Fasering!$D$5:$D$7)</f>
        <v>796.87071442969147</v>
      </c>
      <c r="AK9" s="9">
        <f>($AK$2+(L9+U9)*12*7.57%)*SUM(Fasering!$D$5:$D$8)</f>
        <v>1121.3791569852729</v>
      </c>
      <c r="AL9" s="9">
        <f>($AK$2+(M9+V9)*12*7.57%)*SUM(Fasering!$D$5:$D$9)</f>
        <v>1464.0476444857688</v>
      </c>
      <c r="AM9" s="9">
        <f>($AK$2+(N9+W9)*12*7.57%)*SUM(Fasering!$D$5:$D$10)</f>
        <v>1824.0446639788788</v>
      </c>
      <c r="AN9" s="86">
        <f>($AK$2+(O9+X9)*12*7.57%)*SUM(Fasering!$D$5:$D$11)</f>
        <v>2202.9924173718005</v>
      </c>
      <c r="AO9" s="5">
        <f>($AK$2+(I9+AA9)*12*7.57%)*SUM(Fasering!$D$5)</f>
        <v>0</v>
      </c>
      <c r="AP9" s="9">
        <f>($AK$2+(J9+AB9)*12*7.57%)*SUM(Fasering!$D$5:$D$6)</f>
        <v>487.4127237204616</v>
      </c>
      <c r="AQ9" s="9">
        <f>($AK$2+(K9+AC9)*12*7.57%)*SUM(Fasering!$D$5:$D$7)</f>
        <v>789.16910401855262</v>
      </c>
      <c r="AR9" s="9">
        <f>($AK$2+(L9+AD9)*12*7.57%)*SUM(Fasering!$D$5:$D$8)</f>
        <v>1107.038157192743</v>
      </c>
      <c r="AS9" s="9">
        <f>($AK$2+(M9+AE9)*12*7.57%)*SUM(Fasering!$D$5:$D$9)</f>
        <v>1441.0198832430337</v>
      </c>
      <c r="AT9" s="9">
        <f>($AK$2+(N9+AF9)*12*7.57%)*SUM(Fasering!$D$5:$D$10)</f>
        <v>1790.309195762311</v>
      </c>
      <c r="AU9" s="86">
        <f>($AK$2+(O9+AG9)*12*7.57%)*SUM(Fasering!$D$5:$D$11)</f>
        <v>2156.4800460842007</v>
      </c>
    </row>
    <row r="10" spans="1:47" x14ac:dyDescent="0.3">
      <c r="A10" s="32">
        <f t="shared" si="7"/>
        <v>2</v>
      </c>
      <c r="B10" s="129">
        <v>20139.45</v>
      </c>
      <c r="C10" s="130"/>
      <c r="D10" s="129">
        <f t="shared" si="0"/>
        <v>27105.685755000002</v>
      </c>
      <c r="E10" s="131">
        <f t="shared" si="1"/>
        <v>671.93239832027348</v>
      </c>
      <c r="F10" s="134">
        <f t="shared" si="2"/>
        <v>2258.8071462500002</v>
      </c>
      <c r="G10" s="135">
        <f t="shared" si="8"/>
        <v>55.994366526689461</v>
      </c>
      <c r="H10" s="63">
        <f>'L4'!$H$10</f>
        <v>1707.89</v>
      </c>
      <c r="I10" s="63">
        <f>GEW!$E$12+($F10-GEW!$E$12)*SUM(Fasering!$D$5)</f>
        <v>1821.9627753333334</v>
      </c>
      <c r="J10" s="63">
        <f>GEW!$E$12+($F10-GEW!$E$12)*SUM(Fasering!$D$5:$D$6)</f>
        <v>1934.9148689377562</v>
      </c>
      <c r="K10" s="63">
        <f>GEW!$E$12+($F10-GEW!$E$12)*SUM(Fasering!$D$5:$D$7)</f>
        <v>1999.7224620484972</v>
      </c>
      <c r="L10" s="63">
        <f>GEW!$E$12+($F10-GEW!$E$12)*SUM(Fasering!$D$5:$D$8)</f>
        <v>2064.5300551592381</v>
      </c>
      <c r="M10" s="63">
        <f>GEW!$E$12+($F10-GEW!$E$12)*SUM(Fasering!$D$5:$D$9)</f>
        <v>2129.3376482699791</v>
      </c>
      <c r="N10" s="63">
        <f>GEW!$E$12+($F10-GEW!$E$12)*SUM(Fasering!$D$5:$D$10)</f>
        <v>2193.9995531392592</v>
      </c>
      <c r="O10" s="76">
        <f>GEW!$E$12+($F10-GEW!$E$12)*SUM(Fasering!$D$5:$D$11)</f>
        <v>2258.8071462500002</v>
      </c>
      <c r="P10" s="134">
        <f t="shared" si="3"/>
        <v>83.195686916666489</v>
      </c>
      <c r="Q10" s="135">
        <f t="shared" si="4"/>
        <v>2.0623672075703334</v>
      </c>
      <c r="R10" s="45">
        <f>$P10*SUM(Fasering!$D$5)</f>
        <v>0</v>
      </c>
      <c r="S10" s="45">
        <f>$P10*SUM(Fasering!$D$5:$D$6)</f>
        <v>21.511384011603024</v>
      </c>
      <c r="T10" s="45">
        <f>$P10*SUM(Fasering!$D$5:$D$7)</f>
        <v>33.853793769453489</v>
      </c>
      <c r="U10" s="45">
        <f>$P10*SUM(Fasering!$D$5:$D$8)</f>
        <v>46.19620352730395</v>
      </c>
      <c r="V10" s="45">
        <f>$P10*SUM(Fasering!$D$5:$D$9)</f>
        <v>58.538613285154412</v>
      </c>
      <c r="W10" s="45">
        <f>$P10*SUM(Fasering!$D$5:$D$10)</f>
        <v>70.853277158816041</v>
      </c>
      <c r="X10" s="75">
        <f>$P10*SUM(Fasering!$D$5:$D$11)</f>
        <v>83.195686916666489</v>
      </c>
      <c r="Y10" s="134">
        <f t="shared" si="5"/>
        <v>31.995407749999821</v>
      </c>
      <c r="Z10" s="135">
        <f t="shared" si="6"/>
        <v>0.79314544037044765</v>
      </c>
      <c r="AA10" s="74">
        <f>$Y10*SUM(Fasering!$D$5)</f>
        <v>0</v>
      </c>
      <c r="AB10" s="45">
        <f>$Y10*SUM(Fasering!$D$5:$D$6)</f>
        <v>8.2728507717890629</v>
      </c>
      <c r="AC10" s="45">
        <f>$Y10*SUM(Fasering!$D$5:$D$7)</f>
        <v>13.019496270558209</v>
      </c>
      <c r="AD10" s="45">
        <f>$Y10*SUM(Fasering!$D$5:$D$8)</f>
        <v>17.766141769327355</v>
      </c>
      <c r="AE10" s="45">
        <f>$Y10*SUM(Fasering!$D$5:$D$9)</f>
        <v>22.512787268096499</v>
      </c>
      <c r="AF10" s="45">
        <f>$Y10*SUM(Fasering!$D$5:$D$10)</f>
        <v>27.24876225123068</v>
      </c>
      <c r="AG10" s="75">
        <f>$Y10*SUM(Fasering!$D$5:$D$11)</f>
        <v>31.995407749999821</v>
      </c>
      <c r="AH10" s="5">
        <f>($AK$2+(I10+R10)*12*7.57%)*SUM(Fasering!$D$5)</f>
        <v>0</v>
      </c>
      <c r="AI10" s="9">
        <f>($AK$2+(J10+S10)*12*7.57%)*SUM(Fasering!$D$5:$D$6)</f>
        <v>494.52312861778893</v>
      </c>
      <c r="AJ10" s="9">
        <f>($AK$2+(K10+T10)*12*7.57%)*SUM(Fasering!$D$5:$D$7)</f>
        <v>806.77962946317609</v>
      </c>
      <c r="AK10" s="9">
        <f>($AK$2+(L10+U10)*12*7.57%)*SUM(Fasering!$D$5:$D$8)</f>
        <v>1139.8303302923355</v>
      </c>
      <c r="AL10" s="9">
        <f>($AK$2+(M10+V10)*12*7.57%)*SUM(Fasering!$D$5:$D$9)</f>
        <v>1493.6752311052669</v>
      </c>
      <c r="AM10" s="9">
        <f>($AK$2+(N10+W10)*12*7.57%)*SUM(Fasering!$D$5:$D$10)</f>
        <v>1867.4488184774407</v>
      </c>
      <c r="AN10" s="86">
        <f>($AK$2+(O10+X10)*12*7.57%)*SUM(Fasering!$D$5:$D$11)</f>
        <v>2262.8353736486001</v>
      </c>
      <c r="AO10" s="5">
        <f>($AK$2+(I10+AA10)*12*7.57%)*SUM(Fasering!$D$5)</f>
        <v>0</v>
      </c>
      <c r="AP10" s="9">
        <f>($AK$2+(J10+AB10)*12*7.57%)*SUM(Fasering!$D$5:$D$6)</f>
        <v>491.4136717495378</v>
      </c>
      <c r="AQ10" s="9">
        <f>($AK$2+(K10+AC10)*12*7.57%)*SUM(Fasering!$D$5:$D$7)</f>
        <v>799.07835645720741</v>
      </c>
      <c r="AR10" s="9">
        <f>($AK$2+(L10+AD10)*12*7.57%)*SUM(Fasering!$D$5:$D$8)</f>
        <v>1125.4899587745711</v>
      </c>
      <c r="AS10" s="9">
        <f>($AK$2+(M10+AE10)*12*7.57%)*SUM(Fasering!$D$5:$D$9)</f>
        <v>1470.6484787016288</v>
      </c>
      <c r="AT10" s="9">
        <f>($AK$2+(N10+AF10)*12*7.57%)*SUM(Fasering!$D$5:$D$10)</f>
        <v>1833.7148282013004</v>
      </c>
      <c r="AU10" s="86">
        <f>($AK$2+(O10+AG10)*12*7.57%)*SUM(Fasering!$D$5:$D$11)</f>
        <v>2216.3250400536003</v>
      </c>
    </row>
    <row r="11" spans="1:47" x14ac:dyDescent="0.3">
      <c r="A11" s="32">
        <f t="shared" si="7"/>
        <v>3</v>
      </c>
      <c r="B11" s="129">
        <v>20898.05</v>
      </c>
      <c r="C11" s="130"/>
      <c r="D11" s="129">
        <f t="shared" si="0"/>
        <v>28126.685495000002</v>
      </c>
      <c r="E11" s="131">
        <f t="shared" si="1"/>
        <v>697.24232075438965</v>
      </c>
      <c r="F11" s="134">
        <f t="shared" si="2"/>
        <v>2343.8904579166669</v>
      </c>
      <c r="G11" s="135">
        <f t="shared" si="8"/>
        <v>58.103526729532469</v>
      </c>
      <c r="H11" s="63">
        <f>'L4'!$H$10</f>
        <v>1707.89</v>
      </c>
      <c r="I11" s="63">
        <f>GEW!$E$12+($F11-GEW!$E$12)*SUM(Fasering!$D$5)</f>
        <v>1821.9627753333334</v>
      </c>
      <c r="J11" s="63">
        <f>GEW!$E$12+($F11-GEW!$E$12)*SUM(Fasering!$D$5:$D$6)</f>
        <v>1956.9143241748272</v>
      </c>
      <c r="K11" s="63">
        <f>GEW!$E$12+($F11-GEW!$E$12)*SUM(Fasering!$D$5:$D$7)</f>
        <v>2034.3443636534521</v>
      </c>
      <c r="L11" s="63">
        <f>GEW!$E$12+($F11-GEW!$E$12)*SUM(Fasering!$D$5:$D$8)</f>
        <v>2111.7744031320772</v>
      </c>
      <c r="M11" s="63">
        <f>GEW!$E$12+($F11-GEW!$E$12)*SUM(Fasering!$D$5:$D$9)</f>
        <v>2189.2044426107022</v>
      </c>
      <c r="N11" s="63">
        <f>GEW!$E$12+($F11-GEW!$E$12)*SUM(Fasering!$D$5:$D$10)</f>
        <v>2266.4604184380419</v>
      </c>
      <c r="O11" s="76">
        <f>GEW!$E$12+($F11-GEW!$E$12)*SUM(Fasering!$D$5:$D$11)</f>
        <v>2343.8904579166669</v>
      </c>
      <c r="P11" s="134">
        <f t="shared" si="3"/>
        <v>51.201400749999998</v>
      </c>
      <c r="Q11" s="135">
        <f t="shared" si="4"/>
        <v>1.2692495705244682</v>
      </c>
      <c r="R11" s="45">
        <f>$P11*SUM(Fasering!$D$5)</f>
        <v>0</v>
      </c>
      <c r="S11" s="45">
        <f>$P11*SUM(Fasering!$D$5:$D$6)</f>
        <v>13.238823240542105</v>
      </c>
      <c r="T11" s="45">
        <f>$P11*SUM(Fasering!$D$5:$D$7)</f>
        <v>20.834753890954396</v>
      </c>
      <c r="U11" s="45">
        <f>$P11*SUM(Fasering!$D$5:$D$8)</f>
        <v>28.430684541366688</v>
      </c>
      <c r="V11" s="45">
        <f>$P11*SUM(Fasering!$D$5:$D$9)</f>
        <v>36.02661519177898</v>
      </c>
      <c r="W11" s="45">
        <f>$P11*SUM(Fasering!$D$5:$D$10)</f>
        <v>43.605470099587713</v>
      </c>
      <c r="X11" s="75">
        <f>$P11*SUM(Fasering!$D$5:$D$11)</f>
        <v>51.201400749999998</v>
      </c>
      <c r="Y11" s="134">
        <f t="shared" si="5"/>
        <v>25.601261166666667</v>
      </c>
      <c r="Z11" s="135">
        <f t="shared" si="6"/>
        <v>0.63463868692452552</v>
      </c>
      <c r="AA11" s="74">
        <f>$Y11*SUM(Fasering!$D$5)</f>
        <v>0</v>
      </c>
      <c r="AB11" s="45">
        <f>$Y11*SUM(Fasering!$D$5:$D$6)</f>
        <v>6.6195566206351257</v>
      </c>
      <c r="AC11" s="45">
        <f>$Y11*SUM(Fasering!$D$5:$D$7)</f>
        <v>10.41760514150676</v>
      </c>
      <c r="AD11" s="45">
        <f>$Y11*SUM(Fasering!$D$5:$D$8)</f>
        <v>14.215653662378395</v>
      </c>
      <c r="AE11" s="45">
        <f>$Y11*SUM(Fasering!$D$5:$D$9)</f>
        <v>18.013702183250029</v>
      </c>
      <c r="AF11" s="45">
        <f>$Y11*SUM(Fasering!$D$5:$D$10)</f>
        <v>21.803212645795035</v>
      </c>
      <c r="AG11" s="75">
        <f>$Y11*SUM(Fasering!$D$5:$D$11)</f>
        <v>25.601261166666667</v>
      </c>
      <c r="AH11" s="5">
        <f>($AK$2+(I11+R11)*12*7.57%)*SUM(Fasering!$D$5)</f>
        <v>0</v>
      </c>
      <c r="AI11" s="9">
        <f>($AK$2+(J11+S11)*12*7.57%)*SUM(Fasering!$D$5:$D$6)</f>
        <v>497.74729140862786</v>
      </c>
      <c r="AJ11" s="9">
        <f>($AK$2+(K11+T11)*12*7.57%)*SUM(Fasering!$D$5:$D$7)</f>
        <v>814.76499762231128</v>
      </c>
      <c r="AK11" s="9">
        <f>($AK$2+(L11+U11)*12*7.57%)*SUM(Fasering!$D$5:$D$8)</f>
        <v>1154.6997091624746</v>
      </c>
      <c r="AL11" s="9">
        <f>($AK$2+(M11+V11)*12*7.57%)*SUM(Fasering!$D$5:$D$9)</f>
        <v>1517.5514260291177</v>
      </c>
      <c r="AM11" s="9">
        <f>($AK$2+(N11+W11)*12*7.57%)*SUM(Fasering!$D$5:$D$10)</f>
        <v>1902.4272345942168</v>
      </c>
      <c r="AN11" s="86">
        <f>($AK$2+(O11+X11)*12*7.57%)*SUM(Fasering!$D$5:$D$11)</f>
        <v>2311.0614444128009</v>
      </c>
      <c r="AO11" s="5">
        <f>($AK$2+(I11+AA11)*12*7.57%)*SUM(Fasering!$D$5)</f>
        <v>0</v>
      </c>
      <c r="AP11" s="9">
        <f>($AK$2+(J11+AB11)*12*7.57%)*SUM(Fasering!$D$5:$D$6)</f>
        <v>496.19256297450232</v>
      </c>
      <c r="AQ11" s="9">
        <f>($AK$2+(K11+AC11)*12*7.57%)*SUM(Fasering!$D$5:$D$7)</f>
        <v>810.91436111932694</v>
      </c>
      <c r="AR11" s="9">
        <f>($AK$2+(L11+AD11)*12*7.57%)*SUM(Fasering!$D$5:$D$8)</f>
        <v>1147.5295234035925</v>
      </c>
      <c r="AS11" s="9">
        <f>($AK$2+(M11+AE11)*12*7.57%)*SUM(Fasering!$D$5:$D$9)</f>
        <v>1506.0380498272987</v>
      </c>
      <c r="AT11" s="9">
        <f>($AK$2+(N11+AF11)*12*7.57%)*SUM(Fasering!$D$5:$D$10)</f>
        <v>1885.5602394561467</v>
      </c>
      <c r="AU11" s="86">
        <f>($AK$2+(O11+AG11)*12*7.57%)*SUM(Fasering!$D$5:$D$11)</f>
        <v>2287.8062776153006</v>
      </c>
    </row>
    <row r="12" spans="1:47" x14ac:dyDescent="0.3">
      <c r="A12" s="32">
        <f t="shared" si="7"/>
        <v>4</v>
      </c>
      <c r="B12" s="129">
        <v>21652.61</v>
      </c>
      <c r="C12" s="130"/>
      <c r="D12" s="129">
        <f t="shared" si="0"/>
        <v>29142.247799000004</v>
      </c>
      <c r="E12" s="131">
        <f t="shared" si="1"/>
        <v>722.41745267092892</v>
      </c>
      <c r="F12" s="134">
        <f t="shared" si="2"/>
        <v>2428.520649916667</v>
      </c>
      <c r="G12" s="135">
        <f t="shared" si="8"/>
        <v>60.201454389244077</v>
      </c>
      <c r="H12" s="63">
        <f>'L4'!$H$10</f>
        <v>1707.89</v>
      </c>
      <c r="I12" s="63">
        <f>GEW!$E$12+($F12-GEW!$E$12)*SUM(Fasering!$D$5)</f>
        <v>1821.9627753333334</v>
      </c>
      <c r="J12" s="63">
        <f>GEW!$E$12+($F12-GEW!$E$12)*SUM(Fasering!$D$5:$D$6)</f>
        <v>1978.7966191177275</v>
      </c>
      <c r="K12" s="63">
        <f>GEW!$E$12+($F12-GEW!$E$12)*SUM(Fasering!$D$5:$D$7)</f>
        <v>2068.7818828665222</v>
      </c>
      <c r="L12" s="63">
        <f>GEW!$E$12+($F12-GEW!$E$12)*SUM(Fasering!$D$5:$D$8)</f>
        <v>2158.767146615317</v>
      </c>
      <c r="M12" s="63">
        <f>GEW!$E$12+($F12-GEW!$E$12)*SUM(Fasering!$D$5:$D$9)</f>
        <v>2248.7524103641113</v>
      </c>
      <c r="N12" s="63">
        <f>GEW!$E$12+($F12-GEW!$E$12)*SUM(Fasering!$D$5:$D$10)</f>
        <v>2338.5353861678723</v>
      </c>
      <c r="O12" s="76">
        <f>GEW!$E$12+($F12-GEW!$E$12)*SUM(Fasering!$D$5:$D$11)</f>
        <v>2428.520649916667</v>
      </c>
      <c r="P12" s="134">
        <f t="shared" si="3"/>
        <v>51.201400749999998</v>
      </c>
      <c r="Q12" s="135">
        <f t="shared" si="4"/>
        <v>1.2692495705244682</v>
      </c>
      <c r="R12" s="45">
        <f>$P12*SUM(Fasering!$D$5)</f>
        <v>0</v>
      </c>
      <c r="S12" s="45">
        <f>$P12*SUM(Fasering!$D$5:$D$6)</f>
        <v>13.238823240542105</v>
      </c>
      <c r="T12" s="45">
        <f>$P12*SUM(Fasering!$D$5:$D$7)</f>
        <v>20.834753890954396</v>
      </c>
      <c r="U12" s="45">
        <f>$P12*SUM(Fasering!$D$5:$D$8)</f>
        <v>28.430684541366688</v>
      </c>
      <c r="V12" s="45">
        <f>$P12*SUM(Fasering!$D$5:$D$9)</f>
        <v>36.02661519177898</v>
      </c>
      <c r="W12" s="45">
        <f>$P12*SUM(Fasering!$D$5:$D$10)</f>
        <v>43.605470099587713</v>
      </c>
      <c r="X12" s="75">
        <f>$P12*SUM(Fasering!$D$5:$D$11)</f>
        <v>51.201400749999998</v>
      </c>
      <c r="Y12" s="134">
        <f t="shared" si="5"/>
        <v>25.601261166666667</v>
      </c>
      <c r="Z12" s="135">
        <f t="shared" si="6"/>
        <v>0.63463868692452552</v>
      </c>
      <c r="AA12" s="74">
        <f>$Y12*SUM(Fasering!$D$5)</f>
        <v>0</v>
      </c>
      <c r="AB12" s="45">
        <f>$Y12*SUM(Fasering!$D$5:$D$6)</f>
        <v>6.6195566206351257</v>
      </c>
      <c r="AC12" s="45">
        <f>$Y12*SUM(Fasering!$D$5:$D$7)</f>
        <v>10.41760514150676</v>
      </c>
      <c r="AD12" s="45">
        <f>$Y12*SUM(Fasering!$D$5:$D$8)</f>
        <v>14.215653662378395</v>
      </c>
      <c r="AE12" s="45">
        <f>$Y12*SUM(Fasering!$D$5:$D$9)</f>
        <v>18.013702183250029</v>
      </c>
      <c r="AF12" s="45">
        <f>$Y12*SUM(Fasering!$D$5:$D$10)</f>
        <v>21.803212645795035</v>
      </c>
      <c r="AG12" s="75">
        <f>$Y12*SUM(Fasering!$D$5:$D$11)</f>
        <v>25.601261166666667</v>
      </c>
      <c r="AH12" s="5">
        <f>($AK$2+(I12+R12)*12*7.57%)*SUM(Fasering!$D$5)</f>
        <v>0</v>
      </c>
      <c r="AI12" s="9">
        <f>($AK$2+(J12+S12)*12*7.57%)*SUM(Fasering!$D$5:$D$6)</f>
        <v>502.88698861455885</v>
      </c>
      <c r="AJ12" s="9">
        <f>($AK$2+(K12+T12)*12*7.57%)*SUM(Fasering!$D$5:$D$7)</f>
        <v>827.49461987725954</v>
      </c>
      <c r="AK12" s="9">
        <f>($AK$2+(L12+U12)*12*7.57%)*SUM(Fasering!$D$5:$D$8)</f>
        <v>1178.4032595073693</v>
      </c>
      <c r="AL12" s="9">
        <f>($AK$2+(M12+V12)*12*7.57%)*SUM(Fasering!$D$5:$D$9)</f>
        <v>1555.6129075048875</v>
      </c>
      <c r="AM12" s="9">
        <f>($AK$2+(N12+W12)*12*7.57%)*SUM(Fasering!$D$5:$D$10)</f>
        <v>1958.1869710734372</v>
      </c>
      <c r="AN12" s="86">
        <f>($AK$2+(O12+X12)*12*7.57%)*SUM(Fasering!$D$5:$D$11)</f>
        <v>2387.9395108256008</v>
      </c>
      <c r="AO12" s="5">
        <f>($AK$2+(I12+AA12)*12*7.57%)*SUM(Fasering!$D$5)</f>
        <v>0</v>
      </c>
      <c r="AP12" s="9">
        <f>($AK$2+(J12+AB12)*12*7.57%)*SUM(Fasering!$D$5:$D$6)</f>
        <v>501.33226018043331</v>
      </c>
      <c r="AQ12" s="9">
        <f>($AK$2+(K12+AC12)*12*7.57%)*SUM(Fasering!$D$5:$D$7)</f>
        <v>823.64398337427497</v>
      </c>
      <c r="AR12" s="9">
        <f>($AK$2+(L12+AD12)*12*7.57%)*SUM(Fasering!$D$5:$D$8)</f>
        <v>1171.233073748487</v>
      </c>
      <c r="AS12" s="9">
        <f>($AK$2+(M12+AE12)*12*7.57%)*SUM(Fasering!$D$5:$D$9)</f>
        <v>1544.0995313030687</v>
      </c>
      <c r="AT12" s="9">
        <f>($AK$2+(N12+AF12)*12*7.57%)*SUM(Fasering!$D$5:$D$10)</f>
        <v>1941.3199759353672</v>
      </c>
      <c r="AU12" s="86">
        <f>($AK$2+(O12+AG12)*12*7.57%)*SUM(Fasering!$D$5:$D$11)</f>
        <v>2364.6843440281004</v>
      </c>
    </row>
    <row r="13" spans="1:47" x14ac:dyDescent="0.3">
      <c r="A13" s="32">
        <f t="shared" si="7"/>
        <v>5</v>
      </c>
      <c r="B13" s="129">
        <v>21661.919999999998</v>
      </c>
      <c r="C13" s="130"/>
      <c r="D13" s="129">
        <f t="shared" si="0"/>
        <v>29154.778127999998</v>
      </c>
      <c r="E13" s="131">
        <f t="shared" si="1"/>
        <v>722.72807141316662</v>
      </c>
      <c r="F13" s="134">
        <f t="shared" si="2"/>
        <v>2429.564844</v>
      </c>
      <c r="G13" s="135">
        <f t="shared" si="8"/>
        <v>60.227339284430549</v>
      </c>
      <c r="H13" s="63">
        <f>'L4'!$H$10</f>
        <v>1707.89</v>
      </c>
      <c r="I13" s="63">
        <f>GEW!$E$12+($F13-GEW!$E$12)*SUM(Fasering!$D$5)</f>
        <v>1821.9627753333334</v>
      </c>
      <c r="J13" s="63">
        <f>GEW!$E$12+($F13-GEW!$E$12)*SUM(Fasering!$D$5:$D$6)</f>
        <v>1979.0666097956303</v>
      </c>
      <c r="K13" s="63">
        <f>GEW!$E$12+($F13-GEW!$E$12)*SUM(Fasering!$D$5:$D$7)</f>
        <v>2069.2067838735643</v>
      </c>
      <c r="L13" s="63">
        <f>GEW!$E$12+($F13-GEW!$E$12)*SUM(Fasering!$D$5:$D$8)</f>
        <v>2159.3469579514976</v>
      </c>
      <c r="M13" s="63">
        <f>GEW!$E$12+($F13-GEW!$E$12)*SUM(Fasering!$D$5:$D$9)</f>
        <v>2249.4871320294315</v>
      </c>
      <c r="N13" s="63">
        <f>GEW!$E$12+($F13-GEW!$E$12)*SUM(Fasering!$D$5:$D$10)</f>
        <v>2339.4246699220662</v>
      </c>
      <c r="O13" s="76">
        <f>GEW!$E$12+($F13-GEW!$E$12)*SUM(Fasering!$D$5:$D$11)</f>
        <v>2429.564844</v>
      </c>
      <c r="P13" s="134">
        <f t="shared" si="3"/>
        <v>51.201400749999998</v>
      </c>
      <c r="Q13" s="135">
        <f t="shared" si="4"/>
        <v>1.2692495705244682</v>
      </c>
      <c r="R13" s="45">
        <f>$P13*SUM(Fasering!$D$5)</f>
        <v>0</v>
      </c>
      <c r="S13" s="45">
        <f>$P13*SUM(Fasering!$D$5:$D$6)</f>
        <v>13.238823240542105</v>
      </c>
      <c r="T13" s="45">
        <f>$P13*SUM(Fasering!$D$5:$D$7)</f>
        <v>20.834753890954396</v>
      </c>
      <c r="U13" s="45">
        <f>$P13*SUM(Fasering!$D$5:$D$8)</f>
        <v>28.430684541366688</v>
      </c>
      <c r="V13" s="45">
        <f>$P13*SUM(Fasering!$D$5:$D$9)</f>
        <v>36.02661519177898</v>
      </c>
      <c r="W13" s="45">
        <f>$P13*SUM(Fasering!$D$5:$D$10)</f>
        <v>43.605470099587713</v>
      </c>
      <c r="X13" s="75">
        <f>$P13*SUM(Fasering!$D$5:$D$11)</f>
        <v>51.201400749999998</v>
      </c>
      <c r="Y13" s="134">
        <f t="shared" si="5"/>
        <v>25.601261166666667</v>
      </c>
      <c r="Z13" s="135">
        <f t="shared" si="6"/>
        <v>0.63463868692452552</v>
      </c>
      <c r="AA13" s="74">
        <f>$Y13*SUM(Fasering!$D$5)</f>
        <v>0</v>
      </c>
      <c r="AB13" s="45">
        <f>$Y13*SUM(Fasering!$D$5:$D$6)</f>
        <v>6.6195566206351257</v>
      </c>
      <c r="AC13" s="45">
        <f>$Y13*SUM(Fasering!$D$5:$D$7)</f>
        <v>10.41760514150676</v>
      </c>
      <c r="AD13" s="45">
        <f>$Y13*SUM(Fasering!$D$5:$D$8)</f>
        <v>14.215653662378395</v>
      </c>
      <c r="AE13" s="45">
        <f>$Y13*SUM(Fasering!$D$5:$D$9)</f>
        <v>18.013702183250029</v>
      </c>
      <c r="AF13" s="45">
        <f>$Y13*SUM(Fasering!$D$5:$D$10)</f>
        <v>21.803212645795035</v>
      </c>
      <c r="AG13" s="75">
        <f>$Y13*SUM(Fasering!$D$5:$D$11)</f>
        <v>25.601261166666667</v>
      </c>
      <c r="AH13" s="5">
        <f>($AK$2+(I13+R13)*12*7.57%)*SUM(Fasering!$D$5)</f>
        <v>0</v>
      </c>
      <c r="AI13" s="9">
        <f>($AK$2+(J13+S13)*12*7.57%)*SUM(Fasering!$D$5:$D$6)</f>
        <v>502.95040382473059</v>
      </c>
      <c r="AJ13" s="9">
        <f>($AK$2+(K13+T13)*12*7.57%)*SUM(Fasering!$D$5:$D$7)</f>
        <v>827.65168198390916</v>
      </c>
      <c r="AK13" s="9">
        <f>($AK$2+(L13+U13)*12*7.57%)*SUM(Fasering!$D$5:$D$8)</f>
        <v>1178.6957214106119</v>
      </c>
      <c r="AL13" s="9">
        <f>($AK$2+(M13+V13)*12*7.57%)*SUM(Fasering!$D$5:$D$9)</f>
        <v>1556.082522104839</v>
      </c>
      <c r="AM13" s="9">
        <f>($AK$2+(N13+W13)*12*7.57%)*SUM(Fasering!$D$5:$D$10)</f>
        <v>1958.8749523428146</v>
      </c>
      <c r="AN13" s="86">
        <f>($AK$2+(O13+X13)*12*7.57%)*SUM(Fasering!$D$5:$D$11)</f>
        <v>2388.8880567309002</v>
      </c>
      <c r="AO13" s="5">
        <f>($AK$2+(I13+AA13)*12*7.57%)*SUM(Fasering!$D$5)</f>
        <v>0</v>
      </c>
      <c r="AP13" s="9">
        <f>($AK$2+(J13+AB13)*12*7.57%)*SUM(Fasering!$D$5:$D$6)</f>
        <v>501.39567539060505</v>
      </c>
      <c r="AQ13" s="9">
        <f>($AK$2+(K13+AC13)*12*7.57%)*SUM(Fasering!$D$5:$D$7)</f>
        <v>823.80104548092481</v>
      </c>
      <c r="AR13" s="9">
        <f>($AK$2+(L13+AD13)*12*7.57%)*SUM(Fasering!$D$5:$D$8)</f>
        <v>1171.5255356517298</v>
      </c>
      <c r="AS13" s="9">
        <f>($AK$2+(M13+AE13)*12*7.57%)*SUM(Fasering!$D$5:$D$9)</f>
        <v>1544.5691459030199</v>
      </c>
      <c r="AT13" s="9">
        <f>($AK$2+(N13+AF13)*12*7.57%)*SUM(Fasering!$D$5:$D$10)</f>
        <v>1942.0079572047446</v>
      </c>
      <c r="AU13" s="86">
        <f>($AK$2+(O13+AG13)*12*7.57%)*SUM(Fasering!$D$5:$D$11)</f>
        <v>2365.6328899333998</v>
      </c>
    </row>
    <row r="14" spans="1:47" x14ac:dyDescent="0.3">
      <c r="A14" s="32">
        <f t="shared" si="7"/>
        <v>6</v>
      </c>
      <c r="B14" s="129">
        <v>22737.37</v>
      </c>
      <c r="C14" s="130"/>
      <c r="D14" s="129">
        <f t="shared" si="0"/>
        <v>30602.226283</v>
      </c>
      <c r="E14" s="131">
        <f t="shared" si="1"/>
        <v>758.60937392011385</v>
      </c>
      <c r="F14" s="129">
        <f t="shared" si="2"/>
        <v>2550.1855235833332</v>
      </c>
      <c r="G14" s="131">
        <f t="shared" si="8"/>
        <v>63.21744782667615</v>
      </c>
      <c r="H14" s="63">
        <f>'L4'!$H$10</f>
        <v>1707.89</v>
      </c>
      <c r="I14" s="63">
        <f>GEW!$E$12+($F14-GEW!$E$12)*SUM(Fasering!$D$5)</f>
        <v>1821.9627753333334</v>
      </c>
      <c r="J14" s="63">
        <f>GEW!$E$12+($F14-GEW!$E$12)*SUM(Fasering!$D$5:$D$6)</f>
        <v>2010.2547381039719</v>
      </c>
      <c r="K14" s="63">
        <f>GEW!$E$12+($F14-GEW!$E$12)*SUM(Fasering!$D$5:$D$7)</f>
        <v>2118.289467871783</v>
      </c>
      <c r="L14" s="63">
        <f>GEW!$E$12+($F14-GEW!$E$12)*SUM(Fasering!$D$5:$D$8)</f>
        <v>2226.3241976395939</v>
      </c>
      <c r="M14" s="63">
        <f>GEW!$E$12+($F14-GEW!$E$12)*SUM(Fasering!$D$5:$D$9)</f>
        <v>2334.3589274074047</v>
      </c>
      <c r="N14" s="63">
        <f>GEW!$E$12+($F14-GEW!$E$12)*SUM(Fasering!$D$5:$D$10)</f>
        <v>2442.1507938155223</v>
      </c>
      <c r="O14" s="76">
        <f>GEW!$E$12+($F14-GEW!$E$12)*SUM(Fasering!$D$5:$D$11)</f>
        <v>2550.1855235833332</v>
      </c>
      <c r="P14" s="134">
        <f t="shared" si="3"/>
        <v>42.481090333333562</v>
      </c>
      <c r="Q14" s="135">
        <f t="shared" si="4"/>
        <v>1.0530787218940445</v>
      </c>
      <c r="R14" s="45">
        <f>$P14*SUM(Fasering!$D$5)</f>
        <v>0</v>
      </c>
      <c r="S14" s="45">
        <f>$P14*SUM(Fasering!$D$5:$D$6)</f>
        <v>10.98406757921569</v>
      </c>
      <c r="T14" s="45">
        <f>$P14*SUM(Fasering!$D$5:$D$7)</f>
        <v>17.286305631285032</v>
      </c>
      <c r="U14" s="45">
        <f>$P14*SUM(Fasering!$D$5:$D$8)</f>
        <v>23.588543683354374</v>
      </c>
      <c r="V14" s="45">
        <f>$P14*SUM(Fasering!$D$5:$D$9)</f>
        <v>29.890781735423715</v>
      </c>
      <c r="W14" s="45">
        <f>$P14*SUM(Fasering!$D$5:$D$10)</f>
        <v>36.178852281264227</v>
      </c>
      <c r="X14" s="75">
        <f>$P14*SUM(Fasering!$D$5:$D$11)</f>
        <v>42.481090333333562</v>
      </c>
      <c r="Y14" s="134">
        <f t="shared" si="5"/>
        <v>16.880950750000228</v>
      </c>
      <c r="Z14" s="135">
        <f t="shared" si="6"/>
        <v>0.41846783829410156</v>
      </c>
      <c r="AA14" s="74">
        <f>$Y14*SUM(Fasering!$D$5)</f>
        <v>0</v>
      </c>
      <c r="AB14" s="45">
        <f>$Y14*SUM(Fasering!$D$5:$D$6)</f>
        <v>4.3648009593087105</v>
      </c>
      <c r="AC14" s="45">
        <f>$Y14*SUM(Fasering!$D$5:$D$7)</f>
        <v>6.8691568818373945</v>
      </c>
      <c r="AD14" s="45">
        <f>$Y14*SUM(Fasering!$D$5:$D$8)</f>
        <v>9.3735128043660776</v>
      </c>
      <c r="AE14" s="45">
        <f>$Y14*SUM(Fasering!$D$5:$D$9)</f>
        <v>11.877868726894762</v>
      </c>
      <c r="AF14" s="45">
        <f>$Y14*SUM(Fasering!$D$5:$D$10)</f>
        <v>14.376594827471546</v>
      </c>
      <c r="AG14" s="75">
        <f>$Y14*SUM(Fasering!$D$5:$D$11)</f>
        <v>16.880950750000228</v>
      </c>
      <c r="AH14" s="5">
        <f>($AK$2+(I14+R14)*12*7.57%)*SUM(Fasering!$D$5)</f>
        <v>0</v>
      </c>
      <c r="AI14" s="9">
        <f>($AK$2+(J14+S14)*12*7.57%)*SUM(Fasering!$D$5:$D$6)</f>
        <v>509.74625293196846</v>
      </c>
      <c r="AJ14" s="9">
        <f>($AK$2+(K14+T14)*12*7.57%)*SUM(Fasering!$D$5:$D$7)</f>
        <v>844.48313889093015</v>
      </c>
      <c r="AK14" s="9">
        <f>($AK$2+(L14+U14)*12*7.57%)*SUM(Fasering!$D$5:$D$8)</f>
        <v>1210.0372080771474</v>
      </c>
      <c r="AL14" s="9">
        <f>($AK$2+(M14+V14)*12*7.57%)*SUM(Fasering!$D$5:$D$9)</f>
        <v>1606.4084604906207</v>
      </c>
      <c r="AM14" s="9">
        <f>($AK$2+(N14+W14)*12*7.57%)*SUM(Fasering!$D$5:$D$10)</f>
        <v>2032.6020106089813</v>
      </c>
      <c r="AN14" s="86">
        <f>($AK$2+(O14+X14)*12*7.57%)*SUM(Fasering!$D$5:$D$11)</f>
        <v>2490.5383520819005</v>
      </c>
      <c r="AO14" s="5">
        <f>($AK$2+(I14+AA14)*12*7.57%)*SUM(Fasering!$D$5)</f>
        <v>0</v>
      </c>
      <c r="AP14" s="9">
        <f>($AK$2+(J14+AB14)*12*7.57%)*SUM(Fasering!$D$5:$D$6)</f>
        <v>508.19152449784286</v>
      </c>
      <c r="AQ14" s="9">
        <f>($AK$2+(K14+AC14)*12*7.57%)*SUM(Fasering!$D$5:$D$7)</f>
        <v>840.63250238794581</v>
      </c>
      <c r="AR14" s="9">
        <f>($AK$2+(L14+AD14)*12*7.57%)*SUM(Fasering!$D$5:$D$8)</f>
        <v>1202.8670223182653</v>
      </c>
      <c r="AS14" s="9">
        <f>($AK$2+(M14+AE14)*12*7.57%)*SUM(Fasering!$D$5:$D$9)</f>
        <v>1594.8950842888016</v>
      </c>
      <c r="AT14" s="9">
        <f>($AK$2+(N14+AF14)*12*7.57%)*SUM(Fasering!$D$5:$D$10)</f>
        <v>2015.7350154709113</v>
      </c>
      <c r="AU14" s="86">
        <f>($AK$2+(O14+AG14)*12*7.57%)*SUM(Fasering!$D$5:$D$11)</f>
        <v>2467.2831852844001</v>
      </c>
    </row>
    <row r="15" spans="1:47" x14ac:dyDescent="0.3">
      <c r="A15" s="32">
        <f t="shared" si="7"/>
        <v>7</v>
      </c>
      <c r="B15" s="129">
        <v>22749.06</v>
      </c>
      <c r="C15" s="130"/>
      <c r="D15" s="129">
        <f t="shared" si="0"/>
        <v>30617.959854000004</v>
      </c>
      <c r="E15" s="131">
        <f t="shared" si="1"/>
        <v>758.99939895735997</v>
      </c>
      <c r="F15" s="129">
        <f t="shared" si="2"/>
        <v>2551.4966545000002</v>
      </c>
      <c r="G15" s="131">
        <f t="shared" si="8"/>
        <v>63.249949913113326</v>
      </c>
      <c r="H15" s="63">
        <f>'L4'!$H$10</f>
        <v>1707.89</v>
      </c>
      <c r="I15" s="63">
        <f>GEW!$E$12+($F15-GEW!$E$12)*SUM(Fasering!$D$5)</f>
        <v>1821.9627753333334</v>
      </c>
      <c r="J15" s="63">
        <f>GEW!$E$12+($F15-GEW!$E$12)*SUM(Fasering!$D$5:$D$6)</f>
        <v>2010.5937489551734</v>
      </c>
      <c r="K15" s="63">
        <f>GEW!$E$12+($F15-GEW!$E$12)*SUM(Fasering!$D$5:$D$7)</f>
        <v>2118.8229901888963</v>
      </c>
      <c r="L15" s="63">
        <f>GEW!$E$12+($F15-GEW!$E$12)*SUM(Fasering!$D$5:$D$8)</f>
        <v>2227.0522314226187</v>
      </c>
      <c r="M15" s="63">
        <f>GEW!$E$12+($F15-GEW!$E$12)*SUM(Fasering!$D$5:$D$9)</f>
        <v>2335.2814726563415</v>
      </c>
      <c r="N15" s="63">
        <f>GEW!$E$12+($F15-GEW!$E$12)*SUM(Fasering!$D$5:$D$10)</f>
        <v>2443.2674132662778</v>
      </c>
      <c r="O15" s="76">
        <f>GEW!$E$12+($F15-GEW!$E$12)*SUM(Fasering!$D$5:$D$11)</f>
        <v>2551.4966545000002</v>
      </c>
      <c r="P15" s="134">
        <f t="shared" si="3"/>
        <v>41.169959416666636</v>
      </c>
      <c r="Q15" s="135">
        <f t="shared" si="4"/>
        <v>1.0205766354568711</v>
      </c>
      <c r="R15" s="45">
        <f>$P15*SUM(Fasering!$D$5)</f>
        <v>0</v>
      </c>
      <c r="S15" s="45">
        <f>$P15*SUM(Fasering!$D$5:$D$6)</f>
        <v>10.645056728014254</v>
      </c>
      <c r="T15" s="45">
        <f>$P15*SUM(Fasering!$D$5:$D$7)</f>
        <v>16.752783314171925</v>
      </c>
      <c r="U15" s="45">
        <f>$P15*SUM(Fasering!$D$5:$D$8)</f>
        <v>22.860509900329596</v>
      </c>
      <c r="V15" s="45">
        <f>$P15*SUM(Fasering!$D$5:$D$9)</f>
        <v>28.968236486487264</v>
      </c>
      <c r="W15" s="45">
        <f>$P15*SUM(Fasering!$D$5:$D$10)</f>
        <v>35.062232830508968</v>
      </c>
      <c r="X15" s="75">
        <f>$P15*SUM(Fasering!$D$5:$D$11)</f>
        <v>41.169959416666636</v>
      </c>
      <c r="Y15" s="134">
        <f t="shared" si="5"/>
        <v>15.569819833333302</v>
      </c>
      <c r="Z15" s="135">
        <f t="shared" si="6"/>
        <v>0.38596575185692827</v>
      </c>
      <c r="AA15" s="74">
        <f>$Y15*SUM(Fasering!$D$5)</f>
        <v>0</v>
      </c>
      <c r="AB15" s="45">
        <f>$Y15*SUM(Fasering!$D$5:$D$6)</f>
        <v>4.0257901081072731</v>
      </c>
      <c r="AC15" s="45">
        <f>$Y15*SUM(Fasering!$D$5:$D$7)</f>
        <v>6.3356345647242858</v>
      </c>
      <c r="AD15" s="45">
        <f>$Y15*SUM(Fasering!$D$5:$D$8)</f>
        <v>8.6454790213412984</v>
      </c>
      <c r="AE15" s="45">
        <f>$Y15*SUM(Fasering!$D$5:$D$9)</f>
        <v>10.955323477958311</v>
      </c>
      <c r="AF15" s="45">
        <f>$Y15*SUM(Fasering!$D$5:$D$10)</f>
        <v>13.259975376716291</v>
      </c>
      <c r="AG15" s="75">
        <f>$Y15*SUM(Fasering!$D$5:$D$11)</f>
        <v>15.569819833333302</v>
      </c>
      <c r="AH15" s="5">
        <f>($AK$2+(I15+R15)*12*7.57%)*SUM(Fasering!$D$5)</f>
        <v>0</v>
      </c>
      <c r="AI15" s="9">
        <f>($AK$2+(J15+S15)*12*7.57%)*SUM(Fasering!$D$5:$D$6)</f>
        <v>509.74625293196846</v>
      </c>
      <c r="AJ15" s="9">
        <f>($AK$2+(K15+T15)*12*7.57%)*SUM(Fasering!$D$5:$D$7)</f>
        <v>844.48313889093015</v>
      </c>
      <c r="AK15" s="9">
        <f>($AK$2+(L15+U15)*12*7.57%)*SUM(Fasering!$D$5:$D$8)</f>
        <v>1210.0372080771474</v>
      </c>
      <c r="AL15" s="9">
        <f>($AK$2+(M15+V15)*12*7.57%)*SUM(Fasering!$D$5:$D$9)</f>
        <v>1606.4084604906207</v>
      </c>
      <c r="AM15" s="9">
        <f>($AK$2+(N15+W15)*12*7.57%)*SUM(Fasering!$D$5:$D$10)</f>
        <v>2032.6020106089813</v>
      </c>
      <c r="AN15" s="86">
        <f>($AK$2+(O15+X15)*12*7.57%)*SUM(Fasering!$D$5:$D$11)</f>
        <v>2490.5383520819005</v>
      </c>
      <c r="AO15" s="5">
        <f>($AK$2+(I15+AA15)*12*7.57%)*SUM(Fasering!$D$5)</f>
        <v>0</v>
      </c>
      <c r="AP15" s="9">
        <f>($AK$2+(J15+AB15)*12*7.57%)*SUM(Fasering!$D$5:$D$6)</f>
        <v>508.19152449784286</v>
      </c>
      <c r="AQ15" s="9">
        <f>($AK$2+(K15+AC15)*12*7.57%)*SUM(Fasering!$D$5:$D$7)</f>
        <v>840.63250238794581</v>
      </c>
      <c r="AR15" s="9">
        <f>($AK$2+(L15+AD15)*12*7.57%)*SUM(Fasering!$D$5:$D$8)</f>
        <v>1202.8670223182653</v>
      </c>
      <c r="AS15" s="9">
        <f>($AK$2+(M15+AE15)*12*7.57%)*SUM(Fasering!$D$5:$D$9)</f>
        <v>1594.8950842888021</v>
      </c>
      <c r="AT15" s="9">
        <f>($AK$2+(N15+AF15)*12*7.57%)*SUM(Fasering!$D$5:$D$10)</f>
        <v>2015.7350154709113</v>
      </c>
      <c r="AU15" s="86">
        <f>($AK$2+(O15+AG15)*12*7.57%)*SUM(Fasering!$D$5:$D$11)</f>
        <v>2467.2831852844006</v>
      </c>
    </row>
    <row r="16" spans="1:47" x14ac:dyDescent="0.3">
      <c r="A16" s="32">
        <f t="shared" si="7"/>
        <v>8</v>
      </c>
      <c r="B16" s="129">
        <v>23824.51</v>
      </c>
      <c r="C16" s="130"/>
      <c r="D16" s="129">
        <f t="shared" si="0"/>
        <v>32065.408008999999</v>
      </c>
      <c r="E16" s="131">
        <f t="shared" si="1"/>
        <v>794.88070146430698</v>
      </c>
      <c r="F16" s="129">
        <f t="shared" si="2"/>
        <v>2672.1173340833334</v>
      </c>
      <c r="G16" s="131">
        <f t="shared" si="8"/>
        <v>66.24005845535892</v>
      </c>
      <c r="H16" s="63">
        <f>'L4'!$H$10</f>
        <v>1707.89</v>
      </c>
      <c r="I16" s="63">
        <f>GEW!$E$12+($F16-GEW!$E$12)*SUM(Fasering!$D$5)</f>
        <v>1821.9627753333334</v>
      </c>
      <c r="J16" s="63">
        <f>GEW!$E$12+($F16-GEW!$E$12)*SUM(Fasering!$D$5:$D$6)</f>
        <v>2041.7818772635148</v>
      </c>
      <c r="K16" s="63">
        <f>GEW!$E$12+($F16-GEW!$E$12)*SUM(Fasering!$D$5:$D$7)</f>
        <v>2167.905674187115</v>
      </c>
      <c r="L16" s="63">
        <f>GEW!$E$12+($F16-GEW!$E$12)*SUM(Fasering!$D$5:$D$8)</f>
        <v>2294.0294711107149</v>
      </c>
      <c r="M16" s="63">
        <f>GEW!$E$12+($F16-GEW!$E$12)*SUM(Fasering!$D$5:$D$9)</f>
        <v>2420.1532680343153</v>
      </c>
      <c r="N16" s="63">
        <f>GEW!$E$12+($F16-GEW!$E$12)*SUM(Fasering!$D$5:$D$10)</f>
        <v>2545.9935371597335</v>
      </c>
      <c r="O16" s="76">
        <f>GEW!$E$12+($F16-GEW!$E$12)*SUM(Fasering!$D$5:$D$11)</f>
        <v>2672.1173340833334</v>
      </c>
      <c r="P16" s="134">
        <f t="shared" si="3"/>
        <v>0</v>
      </c>
      <c r="Q16" s="135">
        <f t="shared" si="4"/>
        <v>0</v>
      </c>
      <c r="R16" s="45">
        <f>$P16*SUM(Fasering!$D$5)</f>
        <v>0</v>
      </c>
      <c r="S16" s="45">
        <f>$P16*SUM(Fasering!$D$5:$D$6)</f>
        <v>0</v>
      </c>
      <c r="T16" s="45">
        <f>$P16*SUM(Fasering!$D$5:$D$7)</f>
        <v>0</v>
      </c>
      <c r="U16" s="45">
        <f>$P16*SUM(Fasering!$D$5:$D$8)</f>
        <v>0</v>
      </c>
      <c r="V16" s="45">
        <f>$P16*SUM(Fasering!$D$5:$D$9)</f>
        <v>0</v>
      </c>
      <c r="W16" s="45">
        <f>$P16*SUM(Fasering!$D$5:$D$10)</f>
        <v>0</v>
      </c>
      <c r="X16" s="75">
        <f>$P16*SUM(Fasering!$D$5:$D$11)</f>
        <v>0</v>
      </c>
      <c r="Y16" s="134">
        <f t="shared" si="5"/>
        <v>0</v>
      </c>
      <c r="Z16" s="135">
        <f t="shared" si="6"/>
        <v>0</v>
      </c>
      <c r="AA16" s="74">
        <f>$Y16*SUM(Fasering!$D$5)</f>
        <v>0</v>
      </c>
      <c r="AB16" s="45">
        <f>$Y16*SUM(Fasering!$D$5:$D$6)</f>
        <v>0</v>
      </c>
      <c r="AC16" s="45">
        <f>$Y16*SUM(Fasering!$D$5:$D$7)</f>
        <v>0</v>
      </c>
      <c r="AD16" s="45">
        <f>$Y16*SUM(Fasering!$D$5:$D$8)</f>
        <v>0</v>
      </c>
      <c r="AE16" s="45">
        <f>$Y16*SUM(Fasering!$D$5:$D$9)</f>
        <v>0</v>
      </c>
      <c r="AF16" s="45">
        <f>$Y16*SUM(Fasering!$D$5:$D$10)</f>
        <v>0</v>
      </c>
      <c r="AG16" s="75">
        <f>$Y16*SUM(Fasering!$D$5:$D$11)</f>
        <v>0</v>
      </c>
      <c r="AH16" s="5">
        <f>($AK$2+(I16+R16)*12*7.57%)*SUM(Fasering!$D$5)</f>
        <v>0</v>
      </c>
      <c r="AI16" s="9">
        <f>($AK$2+(J16+S16)*12*7.57%)*SUM(Fasering!$D$5:$D$6)</f>
        <v>514.57139434781004</v>
      </c>
      <c r="AJ16" s="9">
        <f>($AK$2+(K16+T16)*12*7.57%)*SUM(Fasering!$D$5:$D$7)</f>
        <v>856.43369260827535</v>
      </c>
      <c r="AK16" s="9">
        <f>($AK$2+(L16+U16)*12*7.57%)*SUM(Fasering!$D$5:$D$8)</f>
        <v>1232.2900719889851</v>
      </c>
      <c r="AL16" s="9">
        <f>($AK$2+(M16+V16)*12*7.57%)*SUM(Fasering!$D$5:$D$9)</f>
        <v>1642.1405324899395</v>
      </c>
      <c r="AM16" s="9">
        <f>($AK$2+(N16+W16)*12*7.57%)*SUM(Fasering!$D$5:$D$10)</f>
        <v>2084.9491826392373</v>
      </c>
      <c r="AN16" s="86">
        <f>($AK$2+(O16+X16)*12*7.57%)*SUM(Fasering!$D$5:$D$11)</f>
        <v>2562.7113862813003</v>
      </c>
      <c r="AO16" s="5">
        <f>($AK$2+(I16+AA16)*12*7.57%)*SUM(Fasering!$D$5)</f>
        <v>0</v>
      </c>
      <c r="AP16" s="9">
        <f>($AK$2+(J16+AB16)*12*7.57%)*SUM(Fasering!$D$5:$D$6)</f>
        <v>514.57139434781004</v>
      </c>
      <c r="AQ16" s="9">
        <f>($AK$2+(K16+AC16)*12*7.57%)*SUM(Fasering!$D$5:$D$7)</f>
        <v>856.43369260827535</v>
      </c>
      <c r="AR16" s="9">
        <f>($AK$2+(L16+AD16)*12*7.57%)*SUM(Fasering!$D$5:$D$8)</f>
        <v>1232.2900719889851</v>
      </c>
      <c r="AS16" s="9">
        <f>($AK$2+(M16+AE16)*12*7.57%)*SUM(Fasering!$D$5:$D$9)</f>
        <v>1642.1405324899395</v>
      </c>
      <c r="AT16" s="9">
        <f>($AK$2+(N16+AF16)*12*7.57%)*SUM(Fasering!$D$5:$D$10)</f>
        <v>2084.9491826392373</v>
      </c>
      <c r="AU16" s="86">
        <f>($AK$2+(O16+AG16)*12*7.57%)*SUM(Fasering!$D$5:$D$11)</f>
        <v>2562.7113862813003</v>
      </c>
    </row>
    <row r="17" spans="1:47" x14ac:dyDescent="0.3">
      <c r="A17" s="32">
        <f t="shared" si="7"/>
        <v>9</v>
      </c>
      <c r="B17" s="129">
        <v>23847.68</v>
      </c>
      <c r="C17" s="130"/>
      <c r="D17" s="129">
        <f t="shared" si="0"/>
        <v>32096.592512000003</v>
      </c>
      <c r="E17" s="131">
        <f t="shared" si="1"/>
        <v>795.65374510100423</v>
      </c>
      <c r="F17" s="129">
        <f t="shared" si="2"/>
        <v>2674.7160426666669</v>
      </c>
      <c r="G17" s="131">
        <f t="shared" si="8"/>
        <v>66.304478758417019</v>
      </c>
      <c r="H17" s="63">
        <f>'L4'!$H$10</f>
        <v>1707.89</v>
      </c>
      <c r="I17" s="63">
        <f>GEW!$E$12+($F17-GEW!$E$12)*SUM(Fasering!$D$5)</f>
        <v>1821.9627753333334</v>
      </c>
      <c r="J17" s="63">
        <f>GEW!$E$12+($F17-GEW!$E$12)*SUM(Fasering!$D$5:$D$6)</f>
        <v>2042.4538089506266</v>
      </c>
      <c r="K17" s="63">
        <f>GEW!$E$12+($F17-GEW!$E$12)*SUM(Fasering!$D$5:$D$7)</f>
        <v>2168.9631345880994</v>
      </c>
      <c r="L17" s="63">
        <f>GEW!$E$12+($F17-GEW!$E$12)*SUM(Fasering!$D$5:$D$8)</f>
        <v>2295.4724602255724</v>
      </c>
      <c r="M17" s="63">
        <f>GEW!$E$12+($F17-GEW!$E$12)*SUM(Fasering!$D$5:$D$9)</f>
        <v>2421.9817858630449</v>
      </c>
      <c r="N17" s="63">
        <f>GEW!$E$12+($F17-GEW!$E$12)*SUM(Fasering!$D$5:$D$10)</f>
        <v>2548.2067170291939</v>
      </c>
      <c r="O17" s="76">
        <f>GEW!$E$12+($F17-GEW!$E$12)*SUM(Fasering!$D$5:$D$11)</f>
        <v>2674.7160426666669</v>
      </c>
      <c r="P17" s="134">
        <f t="shared" si="3"/>
        <v>0</v>
      </c>
      <c r="Q17" s="135">
        <f t="shared" si="4"/>
        <v>0</v>
      </c>
      <c r="R17" s="45">
        <f>$P17*SUM(Fasering!$D$5)</f>
        <v>0</v>
      </c>
      <c r="S17" s="45">
        <f>$P17*SUM(Fasering!$D$5:$D$6)</f>
        <v>0</v>
      </c>
      <c r="T17" s="45">
        <f>$P17*SUM(Fasering!$D$5:$D$7)</f>
        <v>0</v>
      </c>
      <c r="U17" s="45">
        <f>$P17*SUM(Fasering!$D$5:$D$8)</f>
        <v>0</v>
      </c>
      <c r="V17" s="45">
        <f>$P17*SUM(Fasering!$D$5:$D$9)</f>
        <v>0</v>
      </c>
      <c r="W17" s="45">
        <f>$P17*SUM(Fasering!$D$5:$D$10)</f>
        <v>0</v>
      </c>
      <c r="X17" s="75">
        <f>$P17*SUM(Fasering!$D$5:$D$11)</f>
        <v>0</v>
      </c>
      <c r="Y17" s="134">
        <f t="shared" si="5"/>
        <v>0</v>
      </c>
      <c r="Z17" s="135">
        <f t="shared" si="6"/>
        <v>0</v>
      </c>
      <c r="AA17" s="74">
        <f>$Y17*SUM(Fasering!$D$5)</f>
        <v>0</v>
      </c>
      <c r="AB17" s="45">
        <f>$Y17*SUM(Fasering!$D$5:$D$6)</f>
        <v>0</v>
      </c>
      <c r="AC17" s="45">
        <f>$Y17*SUM(Fasering!$D$5:$D$7)</f>
        <v>0</v>
      </c>
      <c r="AD17" s="45">
        <f>$Y17*SUM(Fasering!$D$5:$D$8)</f>
        <v>0</v>
      </c>
      <c r="AE17" s="45">
        <f>$Y17*SUM(Fasering!$D$5:$D$9)</f>
        <v>0</v>
      </c>
      <c r="AF17" s="45">
        <f>$Y17*SUM(Fasering!$D$5:$D$10)</f>
        <v>0</v>
      </c>
      <c r="AG17" s="75">
        <f>$Y17*SUM(Fasering!$D$5:$D$11)</f>
        <v>0</v>
      </c>
      <c r="AH17" s="5">
        <f>($AK$2+(I17+R17)*12*7.57%)*SUM(Fasering!$D$5)</f>
        <v>0</v>
      </c>
      <c r="AI17" s="9">
        <f>($AK$2+(J17+S17)*12*7.57%)*SUM(Fasering!$D$5:$D$6)</f>
        <v>514.72921716410212</v>
      </c>
      <c r="AJ17" s="9">
        <f>($AK$2+(K17+T17)*12*7.57%)*SUM(Fasering!$D$5:$D$7)</f>
        <v>856.82457649775688</v>
      </c>
      <c r="AK17" s="9">
        <f>($AK$2+(L17+U17)*12*7.57%)*SUM(Fasering!$D$5:$D$8)</f>
        <v>1233.0179283045748</v>
      </c>
      <c r="AL17" s="9">
        <f>($AK$2+(M17+V17)*12*7.57%)*SUM(Fasering!$D$5:$D$9)</f>
        <v>1643.3092725845554</v>
      </c>
      <c r="AM17" s="9">
        <f>($AK$2+(N17+W17)*12*7.57%)*SUM(Fasering!$D$5:$D$10)</f>
        <v>2086.6613766254327</v>
      </c>
      <c r="AN17" s="86">
        <f>($AK$2+(O17+X17)*12*7.57%)*SUM(Fasering!$D$5:$D$11)</f>
        <v>2565.0720531584006</v>
      </c>
      <c r="AO17" s="5">
        <f>($AK$2+(I17+AA17)*12*7.57%)*SUM(Fasering!$D$5)</f>
        <v>0</v>
      </c>
      <c r="AP17" s="9">
        <f>($AK$2+(J17+AB17)*12*7.57%)*SUM(Fasering!$D$5:$D$6)</f>
        <v>514.72921716410212</v>
      </c>
      <c r="AQ17" s="9">
        <f>($AK$2+(K17+AC17)*12*7.57%)*SUM(Fasering!$D$5:$D$7)</f>
        <v>856.82457649775688</v>
      </c>
      <c r="AR17" s="9">
        <f>($AK$2+(L17+AD17)*12*7.57%)*SUM(Fasering!$D$5:$D$8)</f>
        <v>1233.0179283045748</v>
      </c>
      <c r="AS17" s="9">
        <f>($AK$2+(M17+AE17)*12*7.57%)*SUM(Fasering!$D$5:$D$9)</f>
        <v>1643.3092725845554</v>
      </c>
      <c r="AT17" s="9">
        <f>($AK$2+(N17+AF17)*12*7.57%)*SUM(Fasering!$D$5:$D$10)</f>
        <v>2086.6613766254327</v>
      </c>
      <c r="AU17" s="86">
        <f>($AK$2+(O17+AG17)*12*7.57%)*SUM(Fasering!$D$5:$D$11)</f>
        <v>2565.0720531584006</v>
      </c>
    </row>
    <row r="18" spans="1:47" x14ac:dyDescent="0.3">
      <c r="A18" s="32">
        <f t="shared" si="7"/>
        <v>10</v>
      </c>
      <c r="B18" s="129">
        <v>24923.16</v>
      </c>
      <c r="C18" s="130"/>
      <c r="D18" s="129">
        <f t="shared" si="0"/>
        <v>33544.081043999999</v>
      </c>
      <c r="E18" s="131">
        <f t="shared" si="1"/>
        <v>831.53604852763635</v>
      </c>
      <c r="F18" s="129">
        <f t="shared" si="2"/>
        <v>2795.340087</v>
      </c>
      <c r="G18" s="131">
        <f t="shared" si="8"/>
        <v>69.294670710636368</v>
      </c>
      <c r="H18" s="63">
        <f>'L4'!$H$10</f>
        <v>1707.89</v>
      </c>
      <c r="I18" s="63">
        <f>GEW!$E$12+($F18-GEW!$E$12)*SUM(Fasering!$D$5)</f>
        <v>1821.9627753333334</v>
      </c>
      <c r="J18" s="63">
        <f>GEW!$E$12+($F18-GEW!$E$12)*SUM(Fasering!$D$5:$D$6)</f>
        <v>2073.6428072611525</v>
      </c>
      <c r="K18" s="63">
        <f>GEW!$E$12+($F18-GEW!$E$12)*SUM(Fasering!$D$5:$D$7)</f>
        <v>2218.0471877624955</v>
      </c>
      <c r="L18" s="63">
        <f>GEW!$E$12+($F18-GEW!$E$12)*SUM(Fasering!$D$5:$D$8)</f>
        <v>2362.4515682638385</v>
      </c>
      <c r="M18" s="63">
        <f>GEW!$E$12+($F18-GEW!$E$12)*SUM(Fasering!$D$5:$D$9)</f>
        <v>2506.8559487651819</v>
      </c>
      <c r="N18" s="63">
        <f>GEW!$E$12+($F18-GEW!$E$12)*SUM(Fasering!$D$5:$D$10)</f>
        <v>2650.9357064986571</v>
      </c>
      <c r="O18" s="76">
        <f>GEW!$E$12+($F18-GEW!$E$12)*SUM(Fasering!$D$5:$D$11)</f>
        <v>2795.340087</v>
      </c>
      <c r="P18" s="129">
        <f t="shared" si="3"/>
        <v>0</v>
      </c>
      <c r="Q18" s="131">
        <f t="shared" si="4"/>
        <v>0</v>
      </c>
      <c r="R18" s="45">
        <f>$P18*SUM(Fasering!$D$5)</f>
        <v>0</v>
      </c>
      <c r="S18" s="45">
        <f>$P18*SUM(Fasering!$D$5:$D$6)</f>
        <v>0</v>
      </c>
      <c r="T18" s="45">
        <f>$P18*SUM(Fasering!$D$5:$D$7)</f>
        <v>0</v>
      </c>
      <c r="U18" s="45">
        <f>$P18*SUM(Fasering!$D$5:$D$8)</f>
        <v>0</v>
      </c>
      <c r="V18" s="45">
        <f>$P18*SUM(Fasering!$D$5:$D$9)</f>
        <v>0</v>
      </c>
      <c r="W18" s="45">
        <f>$P18*SUM(Fasering!$D$5:$D$10)</f>
        <v>0</v>
      </c>
      <c r="X18" s="75">
        <f>$P18*SUM(Fasering!$D$5:$D$11)</f>
        <v>0</v>
      </c>
      <c r="Y18" s="129">
        <f t="shared" si="5"/>
        <v>0</v>
      </c>
      <c r="Z18" s="131">
        <f t="shared" si="6"/>
        <v>0</v>
      </c>
      <c r="AA18" s="74">
        <f>$Y18*SUM(Fasering!$D$5)</f>
        <v>0</v>
      </c>
      <c r="AB18" s="45">
        <f>$Y18*SUM(Fasering!$D$5:$D$6)</f>
        <v>0</v>
      </c>
      <c r="AC18" s="45">
        <f>$Y18*SUM(Fasering!$D$5:$D$7)</f>
        <v>0</v>
      </c>
      <c r="AD18" s="45">
        <f>$Y18*SUM(Fasering!$D$5:$D$8)</f>
        <v>0</v>
      </c>
      <c r="AE18" s="45">
        <f>$Y18*SUM(Fasering!$D$5:$D$9)</f>
        <v>0</v>
      </c>
      <c r="AF18" s="45">
        <f>$Y18*SUM(Fasering!$D$5:$D$10)</f>
        <v>0</v>
      </c>
      <c r="AG18" s="75">
        <f>$Y18*SUM(Fasering!$D$5:$D$11)</f>
        <v>0</v>
      </c>
      <c r="AH18" s="5">
        <f>($AK$2+(I18+R18)*12*7.57%)*SUM(Fasering!$D$5)</f>
        <v>0</v>
      </c>
      <c r="AI18" s="9">
        <f>($AK$2+(J18+S18)*12*7.57%)*SUM(Fasering!$D$5:$D$6)</f>
        <v>522.05486595417153</v>
      </c>
      <c r="AJ18" s="9">
        <f>($AK$2+(K18+T18)*12*7.57%)*SUM(Fasering!$D$5:$D$7)</f>
        <v>874.96820211103022</v>
      </c>
      <c r="AK18" s="9">
        <f>($AK$2+(L18+U18)*12*7.57%)*SUM(Fasering!$D$5:$D$8)</f>
        <v>1266.8027755333267</v>
      </c>
      <c r="AL18" s="9">
        <f>($AK$2+(M18+V18)*12*7.57%)*SUM(Fasering!$D$5:$D$9)</f>
        <v>1697.5585862210605</v>
      </c>
      <c r="AM18" s="9">
        <f>($AK$2+(N18+W18)*12*7.57%)*SUM(Fasering!$D$5:$D$10)</f>
        <v>2166.1361452172905</v>
      </c>
      <c r="AN18" s="86">
        <f>($AK$2+(O18+X18)*12*7.57%)*SUM(Fasering!$D$5:$D$11)</f>
        <v>2674.6469350308003</v>
      </c>
      <c r="AO18" s="5">
        <f>($AK$2+(I18+AA18)*12*7.57%)*SUM(Fasering!$D$5)</f>
        <v>0</v>
      </c>
      <c r="AP18" s="9">
        <f>($AK$2+(J18+AB18)*12*7.57%)*SUM(Fasering!$D$5:$D$6)</f>
        <v>522.05486595417153</v>
      </c>
      <c r="AQ18" s="9">
        <f>($AK$2+(K18+AC18)*12*7.57%)*SUM(Fasering!$D$5:$D$7)</f>
        <v>874.96820211103022</v>
      </c>
      <c r="AR18" s="9">
        <f>($AK$2+(L18+AD18)*12*7.57%)*SUM(Fasering!$D$5:$D$8)</f>
        <v>1266.8027755333267</v>
      </c>
      <c r="AS18" s="9">
        <f>($AK$2+(M18+AE18)*12*7.57%)*SUM(Fasering!$D$5:$D$9)</f>
        <v>1697.5585862210605</v>
      </c>
      <c r="AT18" s="9">
        <f>($AK$2+(N18+AF18)*12*7.57%)*SUM(Fasering!$D$5:$D$10)</f>
        <v>2166.1361452172905</v>
      </c>
      <c r="AU18" s="86">
        <f>($AK$2+(O18+AG18)*12*7.57%)*SUM(Fasering!$D$5:$D$11)</f>
        <v>2674.6469350308003</v>
      </c>
    </row>
    <row r="19" spans="1:47" x14ac:dyDescent="0.3">
      <c r="A19" s="32">
        <f t="shared" si="7"/>
        <v>11</v>
      </c>
      <c r="B19" s="129">
        <v>24931.24</v>
      </c>
      <c r="C19" s="130"/>
      <c r="D19" s="129">
        <f t="shared" si="0"/>
        <v>33554.955916000006</v>
      </c>
      <c r="E19" s="131">
        <f t="shared" si="1"/>
        <v>831.80562956279039</v>
      </c>
      <c r="F19" s="129">
        <f t="shared" si="2"/>
        <v>2796.2463263333339</v>
      </c>
      <c r="G19" s="131">
        <f t="shared" si="8"/>
        <v>69.317135796899194</v>
      </c>
      <c r="H19" s="63">
        <f>'L4'!$H$10</f>
        <v>1707.89</v>
      </c>
      <c r="I19" s="63">
        <f>GEW!$E$12+($F19-GEW!$E$12)*SUM(Fasering!$D$5)</f>
        <v>1821.9627753333334</v>
      </c>
      <c r="J19" s="63">
        <f>GEW!$E$12+($F19-GEW!$E$12)*SUM(Fasering!$D$5:$D$6)</f>
        <v>2073.8771278494937</v>
      </c>
      <c r="K19" s="63">
        <f>GEW!$E$12+($F19-GEW!$E$12)*SUM(Fasering!$D$5:$D$7)</f>
        <v>2218.415952546266</v>
      </c>
      <c r="L19" s="63">
        <f>GEW!$E$12+($F19-GEW!$E$12)*SUM(Fasering!$D$5:$D$8)</f>
        <v>2362.9547772430383</v>
      </c>
      <c r="M19" s="63">
        <f>GEW!$E$12+($F19-GEW!$E$12)*SUM(Fasering!$D$5:$D$9)</f>
        <v>2507.4936019398101</v>
      </c>
      <c r="N19" s="63">
        <f>GEW!$E$12+($F19-GEW!$E$12)*SUM(Fasering!$D$5:$D$10)</f>
        <v>2651.7075016365616</v>
      </c>
      <c r="O19" s="76">
        <f>GEW!$E$12+($F19-GEW!$E$12)*SUM(Fasering!$D$5:$D$11)</f>
        <v>2796.2463263333339</v>
      </c>
      <c r="P19" s="129">
        <f t="shared" si="3"/>
        <v>0</v>
      </c>
      <c r="Q19" s="131">
        <f t="shared" si="4"/>
        <v>0</v>
      </c>
      <c r="R19" s="45">
        <f>$P19*SUM(Fasering!$D$5)</f>
        <v>0</v>
      </c>
      <c r="S19" s="45">
        <f>$P19*SUM(Fasering!$D$5:$D$6)</f>
        <v>0</v>
      </c>
      <c r="T19" s="45">
        <f>$P19*SUM(Fasering!$D$5:$D$7)</f>
        <v>0</v>
      </c>
      <c r="U19" s="45">
        <f>$P19*SUM(Fasering!$D$5:$D$8)</f>
        <v>0</v>
      </c>
      <c r="V19" s="45">
        <f>$P19*SUM(Fasering!$D$5:$D$9)</f>
        <v>0</v>
      </c>
      <c r="W19" s="45">
        <f>$P19*SUM(Fasering!$D$5:$D$10)</f>
        <v>0</v>
      </c>
      <c r="X19" s="75">
        <f>$P19*SUM(Fasering!$D$5:$D$11)</f>
        <v>0</v>
      </c>
      <c r="Y19" s="129">
        <f t="shared" si="5"/>
        <v>0</v>
      </c>
      <c r="Z19" s="131">
        <f t="shared" si="6"/>
        <v>0</v>
      </c>
      <c r="AA19" s="74">
        <f>$Y19*SUM(Fasering!$D$5)</f>
        <v>0</v>
      </c>
      <c r="AB19" s="45">
        <f>$Y19*SUM(Fasering!$D$5:$D$6)</f>
        <v>0</v>
      </c>
      <c r="AC19" s="45">
        <f>$Y19*SUM(Fasering!$D$5:$D$7)</f>
        <v>0</v>
      </c>
      <c r="AD19" s="45">
        <f>$Y19*SUM(Fasering!$D$5:$D$8)</f>
        <v>0</v>
      </c>
      <c r="AE19" s="45">
        <f>$Y19*SUM(Fasering!$D$5:$D$9)</f>
        <v>0</v>
      </c>
      <c r="AF19" s="45">
        <f>$Y19*SUM(Fasering!$D$5:$D$10)</f>
        <v>0</v>
      </c>
      <c r="AG19" s="75">
        <f>$Y19*SUM(Fasering!$D$5:$D$11)</f>
        <v>0</v>
      </c>
      <c r="AH19" s="5">
        <f>($AK$2+(I19+R19)*12*7.57%)*SUM(Fasering!$D$5)</f>
        <v>0</v>
      </c>
      <c r="AI19" s="9">
        <f>($AK$2+(J19+S19)*12*7.57%)*SUM(Fasering!$D$5:$D$6)</f>
        <v>522.10990300016385</v>
      </c>
      <c r="AJ19" s="9">
        <f>($AK$2+(K19+T19)*12*7.57%)*SUM(Fasering!$D$5:$D$7)</f>
        <v>875.10451379972312</v>
      </c>
      <c r="AK19" s="9">
        <f>($AK$2+(L19+U19)*12*7.57%)*SUM(Fasering!$D$5:$D$8)</f>
        <v>1267.0565985385044</v>
      </c>
      <c r="AL19" s="9">
        <f>($AK$2+(M19+V19)*12*7.57%)*SUM(Fasering!$D$5:$D$9)</f>
        <v>1697.9661572165069</v>
      </c>
      <c r="AM19" s="9">
        <f>($AK$2+(N19+W19)*12*7.57%)*SUM(Fasering!$D$5:$D$10)</f>
        <v>2166.7332331503271</v>
      </c>
      <c r="AN19" s="86">
        <f>($AK$2+(O19+X19)*12*7.57%)*SUM(Fasering!$D$5:$D$11)</f>
        <v>2675.4701628412008</v>
      </c>
      <c r="AO19" s="5">
        <f>($AK$2+(I19+AA19)*12*7.57%)*SUM(Fasering!$D$5)</f>
        <v>0</v>
      </c>
      <c r="AP19" s="9">
        <f>($AK$2+(J19+AB19)*12*7.57%)*SUM(Fasering!$D$5:$D$6)</f>
        <v>522.10990300016385</v>
      </c>
      <c r="AQ19" s="9">
        <f>($AK$2+(K19+AC19)*12*7.57%)*SUM(Fasering!$D$5:$D$7)</f>
        <v>875.10451379972312</v>
      </c>
      <c r="AR19" s="9">
        <f>($AK$2+(L19+AD19)*12*7.57%)*SUM(Fasering!$D$5:$D$8)</f>
        <v>1267.0565985385044</v>
      </c>
      <c r="AS19" s="9">
        <f>($AK$2+(M19+AE19)*12*7.57%)*SUM(Fasering!$D$5:$D$9)</f>
        <v>1697.9661572165069</v>
      </c>
      <c r="AT19" s="9">
        <f>($AK$2+(N19+AF19)*12*7.57%)*SUM(Fasering!$D$5:$D$10)</f>
        <v>2166.7332331503271</v>
      </c>
      <c r="AU19" s="86">
        <f>($AK$2+(O19+AG19)*12*7.57%)*SUM(Fasering!$D$5:$D$11)</f>
        <v>2675.4701628412008</v>
      </c>
    </row>
    <row r="20" spans="1:47" x14ac:dyDescent="0.3">
      <c r="A20" s="32">
        <f t="shared" si="7"/>
        <v>12</v>
      </c>
      <c r="B20" s="129">
        <v>26006.69</v>
      </c>
      <c r="C20" s="130"/>
      <c r="D20" s="129">
        <f t="shared" si="0"/>
        <v>35002.404070999997</v>
      </c>
      <c r="E20" s="131">
        <f t="shared" si="1"/>
        <v>867.68693206973728</v>
      </c>
      <c r="F20" s="129">
        <f t="shared" si="2"/>
        <v>2916.8670059166666</v>
      </c>
      <c r="G20" s="131">
        <f t="shared" si="8"/>
        <v>72.307244339144788</v>
      </c>
      <c r="H20" s="63">
        <f>'L4'!$H$10</f>
        <v>1707.89</v>
      </c>
      <c r="I20" s="63">
        <f>GEW!$E$12+($F20-GEW!$E$12)*SUM(Fasering!$D$5)</f>
        <v>1821.9627753333334</v>
      </c>
      <c r="J20" s="63">
        <f>GEW!$E$12+($F20-GEW!$E$12)*SUM(Fasering!$D$5:$D$6)</f>
        <v>2105.0652561578354</v>
      </c>
      <c r="K20" s="63">
        <f>GEW!$E$12+($F20-GEW!$E$12)*SUM(Fasering!$D$5:$D$7)</f>
        <v>2267.4986365444847</v>
      </c>
      <c r="L20" s="63">
        <f>GEW!$E$12+($F20-GEW!$E$12)*SUM(Fasering!$D$5:$D$8)</f>
        <v>2429.9320169311341</v>
      </c>
      <c r="M20" s="63">
        <f>GEW!$E$12+($F20-GEW!$E$12)*SUM(Fasering!$D$5:$D$9)</f>
        <v>2592.3653973177834</v>
      </c>
      <c r="N20" s="63">
        <f>GEW!$E$12+($F20-GEW!$E$12)*SUM(Fasering!$D$5:$D$10)</f>
        <v>2754.4336255300173</v>
      </c>
      <c r="O20" s="76">
        <f>GEW!$E$12+($F20-GEW!$E$12)*SUM(Fasering!$D$5:$D$11)</f>
        <v>2916.8670059166666</v>
      </c>
      <c r="P20" s="129">
        <f t="shared" si="3"/>
        <v>0</v>
      </c>
      <c r="Q20" s="131">
        <f t="shared" si="4"/>
        <v>0</v>
      </c>
      <c r="R20" s="45">
        <f>$P20*SUM(Fasering!$D$5)</f>
        <v>0</v>
      </c>
      <c r="S20" s="45">
        <f>$P20*SUM(Fasering!$D$5:$D$6)</f>
        <v>0</v>
      </c>
      <c r="T20" s="45">
        <f>$P20*SUM(Fasering!$D$5:$D$7)</f>
        <v>0</v>
      </c>
      <c r="U20" s="45">
        <f>$P20*SUM(Fasering!$D$5:$D$8)</f>
        <v>0</v>
      </c>
      <c r="V20" s="45">
        <f>$P20*SUM(Fasering!$D$5:$D$9)</f>
        <v>0</v>
      </c>
      <c r="W20" s="45">
        <f>$P20*SUM(Fasering!$D$5:$D$10)</f>
        <v>0</v>
      </c>
      <c r="X20" s="75">
        <f>$P20*SUM(Fasering!$D$5:$D$11)</f>
        <v>0</v>
      </c>
      <c r="Y20" s="129">
        <f t="shared" si="5"/>
        <v>0</v>
      </c>
      <c r="Z20" s="131">
        <f t="shared" si="6"/>
        <v>0</v>
      </c>
      <c r="AA20" s="74">
        <f>$Y20*SUM(Fasering!$D$5)</f>
        <v>0</v>
      </c>
      <c r="AB20" s="45">
        <f>$Y20*SUM(Fasering!$D$5:$D$6)</f>
        <v>0</v>
      </c>
      <c r="AC20" s="45">
        <f>$Y20*SUM(Fasering!$D$5:$D$7)</f>
        <v>0</v>
      </c>
      <c r="AD20" s="45">
        <f>$Y20*SUM(Fasering!$D$5:$D$8)</f>
        <v>0</v>
      </c>
      <c r="AE20" s="45">
        <f>$Y20*SUM(Fasering!$D$5:$D$9)</f>
        <v>0</v>
      </c>
      <c r="AF20" s="45">
        <f>$Y20*SUM(Fasering!$D$5:$D$10)</f>
        <v>0</v>
      </c>
      <c r="AG20" s="75">
        <f>$Y20*SUM(Fasering!$D$5:$D$11)</f>
        <v>0</v>
      </c>
      <c r="AH20" s="5">
        <f>($AK$2+(I20+R20)*12*7.57%)*SUM(Fasering!$D$5)</f>
        <v>0</v>
      </c>
      <c r="AI20" s="9">
        <f>($AK$2+(J20+S20)*12*7.57%)*SUM(Fasering!$D$5:$D$6)</f>
        <v>529.43534744476528</v>
      </c>
      <c r="AJ20" s="9">
        <f>($AK$2+(K20+T20)*12*7.57%)*SUM(Fasering!$D$5:$D$7)</f>
        <v>893.24763330524149</v>
      </c>
      <c r="AK20" s="9">
        <f>($AK$2+(L20+U20)*12*7.57%)*SUM(Fasering!$D$5:$D$8)</f>
        <v>1300.840503355108</v>
      </c>
      <c r="AL20" s="9">
        <f>($AK$2+(M20+V20)*12*7.57%)*SUM(Fasering!$D$5:$D$9)</f>
        <v>1752.2139575943652</v>
      </c>
      <c r="AM20" s="9">
        <f>($AK$2+(N20+W20)*12*7.57%)*SUM(Fasering!$D$5:$D$10)</f>
        <v>2246.2057848315421</v>
      </c>
      <c r="AN20" s="86">
        <f>($AK$2+(O20+X20)*12*7.57%)*SUM(Fasering!$D$5:$D$11)</f>
        <v>2785.0419881747002</v>
      </c>
      <c r="AO20" s="5">
        <f>($AK$2+(I20+AA20)*12*7.57%)*SUM(Fasering!$D$5)</f>
        <v>0</v>
      </c>
      <c r="AP20" s="9">
        <f>($AK$2+(J20+AB20)*12*7.57%)*SUM(Fasering!$D$5:$D$6)</f>
        <v>529.43534744476528</v>
      </c>
      <c r="AQ20" s="9">
        <f>($AK$2+(K20+AC20)*12*7.57%)*SUM(Fasering!$D$5:$D$7)</f>
        <v>893.24763330524149</v>
      </c>
      <c r="AR20" s="9">
        <f>($AK$2+(L20+AD20)*12*7.57%)*SUM(Fasering!$D$5:$D$8)</f>
        <v>1300.840503355108</v>
      </c>
      <c r="AS20" s="9">
        <f>($AK$2+(M20+AE20)*12*7.57%)*SUM(Fasering!$D$5:$D$9)</f>
        <v>1752.2139575943652</v>
      </c>
      <c r="AT20" s="9">
        <f>($AK$2+(N20+AF20)*12*7.57%)*SUM(Fasering!$D$5:$D$10)</f>
        <v>2246.2057848315421</v>
      </c>
      <c r="AU20" s="86">
        <f>($AK$2+(O20+AG20)*12*7.57%)*SUM(Fasering!$D$5:$D$11)</f>
        <v>2785.0419881747002</v>
      </c>
    </row>
    <row r="21" spans="1:47" x14ac:dyDescent="0.3">
      <c r="A21" s="32">
        <f t="shared" si="7"/>
        <v>13</v>
      </c>
      <c r="B21" s="129">
        <v>26014.77</v>
      </c>
      <c r="C21" s="130"/>
      <c r="D21" s="129">
        <f t="shared" si="0"/>
        <v>35013.278943000005</v>
      </c>
      <c r="E21" s="131">
        <f t="shared" si="1"/>
        <v>867.95651310489131</v>
      </c>
      <c r="F21" s="129">
        <f t="shared" si="2"/>
        <v>2917.7732452500004</v>
      </c>
      <c r="G21" s="131">
        <f t="shared" si="8"/>
        <v>72.329709425407614</v>
      </c>
      <c r="H21" s="63">
        <f>'L4'!$H$10</f>
        <v>1707.89</v>
      </c>
      <c r="I21" s="63">
        <f>GEW!$E$12+($F21-GEW!$E$12)*SUM(Fasering!$D$5)</f>
        <v>1821.9627753333334</v>
      </c>
      <c r="J21" s="63">
        <f>GEW!$E$12+($F21-GEW!$E$12)*SUM(Fasering!$D$5:$D$6)</f>
        <v>2105.2995767461762</v>
      </c>
      <c r="K21" s="63">
        <f>GEW!$E$12+($F21-GEW!$E$12)*SUM(Fasering!$D$5:$D$7)</f>
        <v>2267.8674013282548</v>
      </c>
      <c r="L21" s="63">
        <f>GEW!$E$12+($F21-GEW!$E$12)*SUM(Fasering!$D$5:$D$8)</f>
        <v>2430.4352259103334</v>
      </c>
      <c r="M21" s="63">
        <f>GEW!$E$12+($F21-GEW!$E$12)*SUM(Fasering!$D$5:$D$9)</f>
        <v>2593.0030504924121</v>
      </c>
      <c r="N21" s="63">
        <f>GEW!$E$12+($F21-GEW!$E$12)*SUM(Fasering!$D$5:$D$10)</f>
        <v>2755.2054206679218</v>
      </c>
      <c r="O21" s="76">
        <f>GEW!$E$12+($F21-GEW!$E$12)*SUM(Fasering!$D$5:$D$11)</f>
        <v>2917.7732452500004</v>
      </c>
      <c r="P21" s="129">
        <f t="shared" si="3"/>
        <v>0</v>
      </c>
      <c r="Q21" s="131">
        <f t="shared" si="4"/>
        <v>0</v>
      </c>
      <c r="R21" s="45">
        <f>$P21*SUM(Fasering!$D$5)</f>
        <v>0</v>
      </c>
      <c r="S21" s="45">
        <f>$P21*SUM(Fasering!$D$5:$D$6)</f>
        <v>0</v>
      </c>
      <c r="T21" s="45">
        <f>$P21*SUM(Fasering!$D$5:$D$7)</f>
        <v>0</v>
      </c>
      <c r="U21" s="45">
        <f>$P21*SUM(Fasering!$D$5:$D$8)</f>
        <v>0</v>
      </c>
      <c r="V21" s="45">
        <f>$P21*SUM(Fasering!$D$5:$D$9)</f>
        <v>0</v>
      </c>
      <c r="W21" s="45">
        <f>$P21*SUM(Fasering!$D$5:$D$10)</f>
        <v>0</v>
      </c>
      <c r="X21" s="75">
        <f>$P21*SUM(Fasering!$D$5:$D$11)</f>
        <v>0</v>
      </c>
      <c r="Y21" s="129">
        <f t="shared" si="5"/>
        <v>0</v>
      </c>
      <c r="Z21" s="131">
        <f t="shared" si="6"/>
        <v>0</v>
      </c>
      <c r="AA21" s="74">
        <f>$Y21*SUM(Fasering!$D$5)</f>
        <v>0</v>
      </c>
      <c r="AB21" s="45">
        <f>$Y21*SUM(Fasering!$D$5:$D$6)</f>
        <v>0</v>
      </c>
      <c r="AC21" s="45">
        <f>$Y21*SUM(Fasering!$D$5:$D$7)</f>
        <v>0</v>
      </c>
      <c r="AD21" s="45">
        <f>$Y21*SUM(Fasering!$D$5:$D$8)</f>
        <v>0</v>
      </c>
      <c r="AE21" s="45">
        <f>$Y21*SUM(Fasering!$D$5:$D$9)</f>
        <v>0</v>
      </c>
      <c r="AF21" s="45">
        <f>$Y21*SUM(Fasering!$D$5:$D$10)</f>
        <v>0</v>
      </c>
      <c r="AG21" s="75">
        <f>$Y21*SUM(Fasering!$D$5:$D$11)</f>
        <v>0</v>
      </c>
      <c r="AH21" s="5">
        <f>($AK$2+(I21+R21)*12*7.57%)*SUM(Fasering!$D$5)</f>
        <v>0</v>
      </c>
      <c r="AI21" s="9">
        <f>($AK$2+(J21+S21)*12*7.57%)*SUM(Fasering!$D$5:$D$6)</f>
        <v>529.49038449075749</v>
      </c>
      <c r="AJ21" s="9">
        <f>($AK$2+(K21+T21)*12*7.57%)*SUM(Fasering!$D$5:$D$7)</f>
        <v>893.38394499393416</v>
      </c>
      <c r="AK21" s="9">
        <f>($AK$2+(L21+U21)*12*7.57%)*SUM(Fasering!$D$5:$D$8)</f>
        <v>1301.0943263602855</v>
      </c>
      <c r="AL21" s="9">
        <f>($AK$2+(M21+V21)*12*7.57%)*SUM(Fasering!$D$5:$D$9)</f>
        <v>1752.621528589812</v>
      </c>
      <c r="AM21" s="9">
        <f>($AK$2+(N21+W21)*12*7.57%)*SUM(Fasering!$D$5:$D$10)</f>
        <v>2246.8028727645788</v>
      </c>
      <c r="AN21" s="86">
        <f>($AK$2+(O21+X21)*12*7.57%)*SUM(Fasering!$D$5:$D$11)</f>
        <v>2785.8652159851008</v>
      </c>
      <c r="AO21" s="5">
        <f>($AK$2+(I21+AA21)*12*7.57%)*SUM(Fasering!$D$5)</f>
        <v>0</v>
      </c>
      <c r="AP21" s="9">
        <f>($AK$2+(J21+AB21)*12*7.57%)*SUM(Fasering!$D$5:$D$6)</f>
        <v>529.49038449075749</v>
      </c>
      <c r="AQ21" s="9">
        <f>($AK$2+(K21+AC21)*12*7.57%)*SUM(Fasering!$D$5:$D$7)</f>
        <v>893.38394499393416</v>
      </c>
      <c r="AR21" s="9">
        <f>($AK$2+(L21+AD21)*12*7.57%)*SUM(Fasering!$D$5:$D$8)</f>
        <v>1301.0943263602855</v>
      </c>
      <c r="AS21" s="9">
        <f>($AK$2+(M21+AE21)*12*7.57%)*SUM(Fasering!$D$5:$D$9)</f>
        <v>1752.621528589812</v>
      </c>
      <c r="AT21" s="9">
        <f>($AK$2+(N21+AF21)*12*7.57%)*SUM(Fasering!$D$5:$D$10)</f>
        <v>2246.8028727645788</v>
      </c>
      <c r="AU21" s="86">
        <f>($AK$2+(O21+AG21)*12*7.57%)*SUM(Fasering!$D$5:$D$11)</f>
        <v>2785.8652159851008</v>
      </c>
    </row>
    <row r="22" spans="1:47" x14ac:dyDescent="0.3">
      <c r="A22" s="32">
        <f t="shared" si="7"/>
        <v>14</v>
      </c>
      <c r="B22" s="129">
        <v>27090.25</v>
      </c>
      <c r="C22" s="130"/>
      <c r="D22" s="129">
        <f t="shared" si="0"/>
        <v>36460.767475000001</v>
      </c>
      <c r="E22" s="131">
        <f t="shared" si="1"/>
        <v>903.83881653152343</v>
      </c>
      <c r="F22" s="129">
        <f t="shared" si="2"/>
        <v>3038.3972895833335</v>
      </c>
      <c r="G22" s="131">
        <f t="shared" si="8"/>
        <v>75.319901377626948</v>
      </c>
      <c r="H22" s="63">
        <f>'L4'!$H$10</f>
        <v>1707.89</v>
      </c>
      <c r="I22" s="63">
        <f>GEW!$E$12+($F22-GEW!$E$12)*SUM(Fasering!$D$5)</f>
        <v>1821.9627753333334</v>
      </c>
      <c r="J22" s="63">
        <f>GEW!$E$12+($F22-GEW!$E$12)*SUM(Fasering!$D$5:$D$6)</f>
        <v>2136.4885750567023</v>
      </c>
      <c r="K22" s="63">
        <f>GEW!$E$12+($F22-GEW!$E$12)*SUM(Fasering!$D$5:$D$7)</f>
        <v>2316.9514545026514</v>
      </c>
      <c r="L22" s="63">
        <f>GEW!$E$12+($F22-GEW!$E$12)*SUM(Fasering!$D$5:$D$8)</f>
        <v>2497.4143339486</v>
      </c>
      <c r="M22" s="63">
        <f>GEW!$E$12+($F22-GEW!$E$12)*SUM(Fasering!$D$5:$D$9)</f>
        <v>2677.8772133945486</v>
      </c>
      <c r="N22" s="63">
        <f>GEW!$E$12+($F22-GEW!$E$12)*SUM(Fasering!$D$5:$D$10)</f>
        <v>2857.9344101373849</v>
      </c>
      <c r="O22" s="76">
        <f>GEW!$E$12+($F22-GEW!$E$12)*SUM(Fasering!$D$5:$D$11)</f>
        <v>3038.3972895833335</v>
      </c>
      <c r="P22" s="129">
        <f t="shared" si="3"/>
        <v>0</v>
      </c>
      <c r="Q22" s="131">
        <f t="shared" si="4"/>
        <v>0</v>
      </c>
      <c r="R22" s="45">
        <f>$P22*SUM(Fasering!$D$5)</f>
        <v>0</v>
      </c>
      <c r="S22" s="45">
        <f>$P22*SUM(Fasering!$D$5:$D$6)</f>
        <v>0</v>
      </c>
      <c r="T22" s="45">
        <f>$P22*SUM(Fasering!$D$5:$D$7)</f>
        <v>0</v>
      </c>
      <c r="U22" s="45">
        <f>$P22*SUM(Fasering!$D$5:$D$8)</f>
        <v>0</v>
      </c>
      <c r="V22" s="45">
        <f>$P22*SUM(Fasering!$D$5:$D$9)</f>
        <v>0</v>
      </c>
      <c r="W22" s="45">
        <f>$P22*SUM(Fasering!$D$5:$D$10)</f>
        <v>0</v>
      </c>
      <c r="X22" s="75">
        <f>$P22*SUM(Fasering!$D$5:$D$11)</f>
        <v>0</v>
      </c>
      <c r="Y22" s="129">
        <f t="shared" si="5"/>
        <v>0</v>
      </c>
      <c r="Z22" s="131">
        <f t="shared" si="6"/>
        <v>0</v>
      </c>
      <c r="AA22" s="74">
        <f>$Y22*SUM(Fasering!$D$5)</f>
        <v>0</v>
      </c>
      <c r="AB22" s="45">
        <f>$Y22*SUM(Fasering!$D$5:$D$6)</f>
        <v>0</v>
      </c>
      <c r="AC22" s="45">
        <f>$Y22*SUM(Fasering!$D$5:$D$7)</f>
        <v>0</v>
      </c>
      <c r="AD22" s="45">
        <f>$Y22*SUM(Fasering!$D$5:$D$8)</f>
        <v>0</v>
      </c>
      <c r="AE22" s="45">
        <f>$Y22*SUM(Fasering!$D$5:$D$9)</f>
        <v>0</v>
      </c>
      <c r="AF22" s="45">
        <f>$Y22*SUM(Fasering!$D$5:$D$10)</f>
        <v>0</v>
      </c>
      <c r="AG22" s="75">
        <f>$Y22*SUM(Fasering!$D$5:$D$11)</f>
        <v>0</v>
      </c>
      <c r="AH22" s="5">
        <f>($AK$2+(I22+R22)*12*7.57%)*SUM(Fasering!$D$5)</f>
        <v>0</v>
      </c>
      <c r="AI22" s="9">
        <f>($AK$2+(J22+S22)*12*7.57%)*SUM(Fasering!$D$5:$D$6)</f>
        <v>536.81603328082679</v>
      </c>
      <c r="AJ22" s="9">
        <f>($AK$2+(K22+T22)*12*7.57%)*SUM(Fasering!$D$5:$D$7)</f>
        <v>911.52757060720751</v>
      </c>
      <c r="AK22" s="9">
        <f>($AK$2+(L22+U22)*12*7.57%)*SUM(Fasering!$D$5:$D$8)</f>
        <v>1334.8791735890375</v>
      </c>
      <c r="AL22" s="9">
        <f>($AK$2+(M22+V22)*12*7.57%)*SUM(Fasering!$D$5:$D$9)</f>
        <v>1806.8708422263167</v>
      </c>
      <c r="AM22" s="9">
        <f>($AK$2+(N22+W22)*12*7.57%)*SUM(Fasering!$D$5:$D$10)</f>
        <v>2326.277641356437</v>
      </c>
      <c r="AN22" s="86">
        <f>($AK$2+(O22+X22)*12*7.57%)*SUM(Fasering!$D$5:$D$11)</f>
        <v>2895.4400978575004</v>
      </c>
      <c r="AO22" s="5">
        <f>($AK$2+(I22+AA22)*12*7.57%)*SUM(Fasering!$D$5)</f>
        <v>0</v>
      </c>
      <c r="AP22" s="9">
        <f>($AK$2+(J22+AB22)*12*7.57%)*SUM(Fasering!$D$5:$D$6)</f>
        <v>536.81603328082679</v>
      </c>
      <c r="AQ22" s="9">
        <f>($AK$2+(K22+AC22)*12*7.57%)*SUM(Fasering!$D$5:$D$7)</f>
        <v>911.52757060720751</v>
      </c>
      <c r="AR22" s="9">
        <f>($AK$2+(L22+AD22)*12*7.57%)*SUM(Fasering!$D$5:$D$8)</f>
        <v>1334.8791735890375</v>
      </c>
      <c r="AS22" s="9">
        <f>($AK$2+(M22+AE22)*12*7.57%)*SUM(Fasering!$D$5:$D$9)</f>
        <v>1806.8708422263167</v>
      </c>
      <c r="AT22" s="9">
        <f>($AK$2+(N22+AF22)*12*7.57%)*SUM(Fasering!$D$5:$D$10)</f>
        <v>2326.277641356437</v>
      </c>
      <c r="AU22" s="86">
        <f>($AK$2+(O22+AG22)*12*7.57%)*SUM(Fasering!$D$5:$D$11)</f>
        <v>2895.4400978575004</v>
      </c>
    </row>
    <row r="23" spans="1:47" x14ac:dyDescent="0.3">
      <c r="A23" s="32">
        <f t="shared" si="7"/>
        <v>15</v>
      </c>
      <c r="B23" s="129">
        <v>27098.3</v>
      </c>
      <c r="C23" s="130"/>
      <c r="D23" s="129">
        <f t="shared" si="0"/>
        <v>36471.601970000003</v>
      </c>
      <c r="E23" s="131">
        <f t="shared" si="1"/>
        <v>904.10739664699224</v>
      </c>
      <c r="F23" s="129">
        <f t="shared" si="2"/>
        <v>3039.3001641666669</v>
      </c>
      <c r="G23" s="131">
        <f t="shared" si="8"/>
        <v>75.34228305391602</v>
      </c>
      <c r="H23" s="63">
        <f>'L4'!$H$10</f>
        <v>1707.89</v>
      </c>
      <c r="I23" s="63">
        <f>GEW!$E$12+($F23-GEW!$E$12)*SUM(Fasering!$D$5)</f>
        <v>1821.9627753333334</v>
      </c>
      <c r="J23" s="63">
        <f>GEW!$E$12+($F23-GEW!$E$12)*SUM(Fasering!$D$5:$D$6)</f>
        <v>2136.7220256428591</v>
      </c>
      <c r="K23" s="63">
        <f>GEW!$E$12+($F23-GEW!$E$12)*SUM(Fasering!$D$5:$D$7)</f>
        <v>2317.3188501102441</v>
      </c>
      <c r="L23" s="63">
        <f>GEW!$E$12+($F23-GEW!$E$12)*SUM(Fasering!$D$5:$D$8)</f>
        <v>2497.915674577629</v>
      </c>
      <c r="M23" s="63">
        <f>GEW!$E$12+($F23-GEW!$E$12)*SUM(Fasering!$D$5:$D$9)</f>
        <v>2678.512499045014</v>
      </c>
      <c r="N23" s="63">
        <f>GEW!$E$12+($F23-GEW!$E$12)*SUM(Fasering!$D$5:$D$10)</f>
        <v>2858.703339699282</v>
      </c>
      <c r="O23" s="76">
        <f>GEW!$E$12+($F23-GEW!$E$12)*SUM(Fasering!$D$5:$D$11)</f>
        <v>3039.3001641666669</v>
      </c>
      <c r="P23" s="129">
        <f t="shared" si="3"/>
        <v>0</v>
      </c>
      <c r="Q23" s="131">
        <f t="shared" si="4"/>
        <v>0</v>
      </c>
      <c r="R23" s="45">
        <f>$P23*SUM(Fasering!$D$5)</f>
        <v>0</v>
      </c>
      <c r="S23" s="45">
        <f>$P23*SUM(Fasering!$D$5:$D$6)</f>
        <v>0</v>
      </c>
      <c r="T23" s="45">
        <f>$P23*SUM(Fasering!$D$5:$D$7)</f>
        <v>0</v>
      </c>
      <c r="U23" s="45">
        <f>$P23*SUM(Fasering!$D$5:$D$8)</f>
        <v>0</v>
      </c>
      <c r="V23" s="45">
        <f>$P23*SUM(Fasering!$D$5:$D$9)</f>
        <v>0</v>
      </c>
      <c r="W23" s="45">
        <f>$P23*SUM(Fasering!$D$5:$D$10)</f>
        <v>0</v>
      </c>
      <c r="X23" s="75">
        <f>$P23*SUM(Fasering!$D$5:$D$11)</f>
        <v>0</v>
      </c>
      <c r="Y23" s="129">
        <f t="shared" si="5"/>
        <v>0</v>
      </c>
      <c r="Z23" s="131">
        <f t="shared" si="6"/>
        <v>0</v>
      </c>
      <c r="AA23" s="74">
        <f>$Y23*SUM(Fasering!$D$5)</f>
        <v>0</v>
      </c>
      <c r="AB23" s="45">
        <f>$Y23*SUM(Fasering!$D$5:$D$6)</f>
        <v>0</v>
      </c>
      <c r="AC23" s="45">
        <f>$Y23*SUM(Fasering!$D$5:$D$7)</f>
        <v>0</v>
      </c>
      <c r="AD23" s="45">
        <f>$Y23*SUM(Fasering!$D$5:$D$8)</f>
        <v>0</v>
      </c>
      <c r="AE23" s="45">
        <f>$Y23*SUM(Fasering!$D$5:$D$9)</f>
        <v>0</v>
      </c>
      <c r="AF23" s="45">
        <f>$Y23*SUM(Fasering!$D$5:$D$10)</f>
        <v>0</v>
      </c>
      <c r="AG23" s="75">
        <f>$Y23*SUM(Fasering!$D$5:$D$11)</f>
        <v>0</v>
      </c>
      <c r="AH23" s="5">
        <f>($AK$2+(I23+R23)*12*7.57%)*SUM(Fasering!$D$5)</f>
        <v>0</v>
      </c>
      <c r="AI23" s="9">
        <f>($AK$2+(J23+S23)*12*7.57%)*SUM(Fasering!$D$5:$D$6)</f>
        <v>536.87086598135147</v>
      </c>
      <c r="AJ23" s="9">
        <f>($AK$2+(K23+T23)*12*7.57%)*SUM(Fasering!$D$5:$D$7)</f>
        <v>911.66337618814532</v>
      </c>
      <c r="AK23" s="9">
        <f>($AK$2+(L23+U23)*12*7.57%)*SUM(Fasering!$D$5:$D$8)</f>
        <v>1335.1320541820671</v>
      </c>
      <c r="AL23" s="9">
        <f>($AK$2+(M23+V23)*12*7.57%)*SUM(Fasering!$D$5:$D$9)</f>
        <v>1807.2768999631169</v>
      </c>
      <c r="AM23" s="9">
        <f>($AK$2+(N23+W23)*12*7.57%)*SUM(Fasering!$D$5:$D$10)</f>
        <v>2326.8725123788308</v>
      </c>
      <c r="AN23" s="86">
        <f>($AK$2+(O23+X23)*12*7.57%)*SUM(Fasering!$D$5:$D$11)</f>
        <v>2896.2602691290003</v>
      </c>
      <c r="AO23" s="5">
        <f>($AK$2+(I23+AA23)*12*7.57%)*SUM(Fasering!$D$5)</f>
        <v>0</v>
      </c>
      <c r="AP23" s="9">
        <f>($AK$2+(J23+AB23)*12*7.57%)*SUM(Fasering!$D$5:$D$6)</f>
        <v>536.87086598135147</v>
      </c>
      <c r="AQ23" s="9">
        <f>($AK$2+(K23+AC23)*12*7.57%)*SUM(Fasering!$D$5:$D$7)</f>
        <v>911.66337618814532</v>
      </c>
      <c r="AR23" s="9">
        <f>($AK$2+(L23+AD23)*12*7.57%)*SUM(Fasering!$D$5:$D$8)</f>
        <v>1335.1320541820671</v>
      </c>
      <c r="AS23" s="9">
        <f>($AK$2+(M23+AE23)*12*7.57%)*SUM(Fasering!$D$5:$D$9)</f>
        <v>1807.2768999631169</v>
      </c>
      <c r="AT23" s="9">
        <f>($AK$2+(N23+AF23)*12*7.57%)*SUM(Fasering!$D$5:$D$10)</f>
        <v>2326.8725123788308</v>
      </c>
      <c r="AU23" s="86">
        <f>($AK$2+(O23+AG23)*12*7.57%)*SUM(Fasering!$D$5:$D$11)</f>
        <v>2896.2602691290003</v>
      </c>
    </row>
    <row r="24" spans="1:47" x14ac:dyDescent="0.3">
      <c r="A24" s="32">
        <f t="shared" si="7"/>
        <v>16</v>
      </c>
      <c r="B24" s="129">
        <v>28173.78</v>
      </c>
      <c r="C24" s="130"/>
      <c r="D24" s="129">
        <f t="shared" si="0"/>
        <v>37919.090501999999</v>
      </c>
      <c r="E24" s="131">
        <f t="shared" si="1"/>
        <v>939.98970007362436</v>
      </c>
      <c r="F24" s="129">
        <f t="shared" si="2"/>
        <v>3159.9242085000001</v>
      </c>
      <c r="G24" s="131">
        <f t="shared" si="8"/>
        <v>78.332475006135368</v>
      </c>
      <c r="H24" s="63">
        <f>'L4'!$H$10</f>
        <v>1707.89</v>
      </c>
      <c r="I24" s="63">
        <f>GEW!$E$12+($F24-GEW!$E$12)*SUM(Fasering!$D$5)</f>
        <v>1821.9627753333334</v>
      </c>
      <c r="J24" s="63">
        <f>GEW!$E$12+($F24-GEW!$E$12)*SUM(Fasering!$D$5:$D$6)</f>
        <v>2167.9110239533848</v>
      </c>
      <c r="K24" s="63">
        <f>GEW!$E$12+($F24-GEW!$E$12)*SUM(Fasering!$D$5:$D$7)</f>
        <v>2366.4029032846402</v>
      </c>
      <c r="L24" s="63">
        <f>GEW!$E$12+($F24-GEW!$E$12)*SUM(Fasering!$D$5:$D$8)</f>
        <v>2564.8947826158956</v>
      </c>
      <c r="M24" s="63">
        <f>GEW!$E$12+($F24-GEW!$E$12)*SUM(Fasering!$D$5:$D$9)</f>
        <v>2763.3866619471505</v>
      </c>
      <c r="N24" s="63">
        <f>GEW!$E$12+($F24-GEW!$E$12)*SUM(Fasering!$D$5:$D$10)</f>
        <v>2961.4323291687451</v>
      </c>
      <c r="O24" s="76">
        <f>GEW!$E$12+($F24-GEW!$E$12)*SUM(Fasering!$D$5:$D$11)</f>
        <v>3159.9242085000001</v>
      </c>
      <c r="P24" s="129">
        <f t="shared" si="3"/>
        <v>0</v>
      </c>
      <c r="Q24" s="131">
        <f t="shared" si="4"/>
        <v>0</v>
      </c>
      <c r="R24" s="45">
        <f>$P24*SUM(Fasering!$D$5)</f>
        <v>0</v>
      </c>
      <c r="S24" s="45">
        <f>$P24*SUM(Fasering!$D$5:$D$6)</f>
        <v>0</v>
      </c>
      <c r="T24" s="45">
        <f>$P24*SUM(Fasering!$D$5:$D$7)</f>
        <v>0</v>
      </c>
      <c r="U24" s="45">
        <f>$P24*SUM(Fasering!$D$5:$D$8)</f>
        <v>0</v>
      </c>
      <c r="V24" s="45">
        <f>$P24*SUM(Fasering!$D$5:$D$9)</f>
        <v>0</v>
      </c>
      <c r="W24" s="45">
        <f>$P24*SUM(Fasering!$D$5:$D$10)</f>
        <v>0</v>
      </c>
      <c r="X24" s="75">
        <f>$P24*SUM(Fasering!$D$5:$D$11)</f>
        <v>0</v>
      </c>
      <c r="Y24" s="129">
        <f t="shared" si="5"/>
        <v>0</v>
      </c>
      <c r="Z24" s="131">
        <f t="shared" si="6"/>
        <v>0</v>
      </c>
      <c r="AA24" s="74">
        <f>$Y24*SUM(Fasering!$D$5)</f>
        <v>0</v>
      </c>
      <c r="AB24" s="45">
        <f>$Y24*SUM(Fasering!$D$5:$D$6)</f>
        <v>0</v>
      </c>
      <c r="AC24" s="45">
        <f>$Y24*SUM(Fasering!$D$5:$D$7)</f>
        <v>0</v>
      </c>
      <c r="AD24" s="45">
        <f>$Y24*SUM(Fasering!$D$5:$D$8)</f>
        <v>0</v>
      </c>
      <c r="AE24" s="45">
        <f>$Y24*SUM(Fasering!$D$5:$D$9)</f>
        <v>0</v>
      </c>
      <c r="AF24" s="45">
        <f>$Y24*SUM(Fasering!$D$5:$D$10)</f>
        <v>0</v>
      </c>
      <c r="AG24" s="75">
        <f>$Y24*SUM(Fasering!$D$5:$D$11)</f>
        <v>0</v>
      </c>
      <c r="AH24" s="5">
        <f>($AK$2+(I24+R24)*12*7.57%)*SUM(Fasering!$D$5)</f>
        <v>0</v>
      </c>
      <c r="AI24" s="9">
        <f>($AK$2+(J24+S24)*12*7.57%)*SUM(Fasering!$D$5:$D$6)</f>
        <v>544.19651477142054</v>
      </c>
      <c r="AJ24" s="9">
        <f>($AK$2+(K24+T24)*12*7.57%)*SUM(Fasering!$D$5:$D$7)</f>
        <v>929.80700180141855</v>
      </c>
      <c r="AK24" s="9">
        <f>($AK$2+(L24+U24)*12*7.57%)*SUM(Fasering!$D$5:$D$8)</f>
        <v>1368.9169014108188</v>
      </c>
      <c r="AL24" s="9">
        <f>($AK$2+(M24+V24)*12*7.57%)*SUM(Fasering!$D$5:$D$9)</f>
        <v>1861.5262135996213</v>
      </c>
      <c r="AM24" s="9">
        <f>($AK$2+(N24+W24)*12*7.57%)*SUM(Fasering!$D$5:$D$10)</f>
        <v>2406.3472809706886</v>
      </c>
      <c r="AN24" s="86">
        <f>($AK$2+(O24+X24)*12*7.57%)*SUM(Fasering!$D$5:$D$11)</f>
        <v>3005.8351510014004</v>
      </c>
      <c r="AO24" s="5">
        <f>($AK$2+(I24+AA24)*12*7.57%)*SUM(Fasering!$D$5)</f>
        <v>0</v>
      </c>
      <c r="AP24" s="9">
        <f>($AK$2+(J24+AB24)*12*7.57%)*SUM(Fasering!$D$5:$D$6)</f>
        <v>544.19651477142054</v>
      </c>
      <c r="AQ24" s="9">
        <f>($AK$2+(K24+AC24)*12*7.57%)*SUM(Fasering!$D$5:$D$7)</f>
        <v>929.80700180141855</v>
      </c>
      <c r="AR24" s="9">
        <f>($AK$2+(L24+AD24)*12*7.57%)*SUM(Fasering!$D$5:$D$8)</f>
        <v>1368.9169014108188</v>
      </c>
      <c r="AS24" s="9">
        <f>($AK$2+(M24+AE24)*12*7.57%)*SUM(Fasering!$D$5:$D$9)</f>
        <v>1861.5262135996213</v>
      </c>
      <c r="AT24" s="9">
        <f>($AK$2+(N24+AF24)*12*7.57%)*SUM(Fasering!$D$5:$D$10)</f>
        <v>2406.3472809706886</v>
      </c>
      <c r="AU24" s="86">
        <f>($AK$2+(O24+AG24)*12*7.57%)*SUM(Fasering!$D$5:$D$11)</f>
        <v>3005.8351510014004</v>
      </c>
    </row>
    <row r="25" spans="1:47" x14ac:dyDescent="0.3">
      <c r="A25" s="32">
        <f t="shared" si="7"/>
        <v>17</v>
      </c>
      <c r="B25" s="129">
        <v>28184.81</v>
      </c>
      <c r="C25" s="130"/>
      <c r="D25" s="129">
        <f t="shared" si="0"/>
        <v>37933.935779000007</v>
      </c>
      <c r="E25" s="131">
        <f t="shared" si="1"/>
        <v>940.3577048778011</v>
      </c>
      <c r="F25" s="129">
        <f t="shared" si="2"/>
        <v>3161.1613149166669</v>
      </c>
      <c r="G25" s="131">
        <f t="shared" si="8"/>
        <v>78.363142073150087</v>
      </c>
      <c r="H25" s="63">
        <f>'L4'!$H$10</f>
        <v>1707.89</v>
      </c>
      <c r="I25" s="63">
        <f>GEW!$E$12+($F25-GEW!$E$12)*SUM(Fasering!$D$5)</f>
        <v>1821.9627753333334</v>
      </c>
      <c r="J25" s="63">
        <f>GEW!$E$12+($F25-GEW!$E$12)*SUM(Fasering!$D$5:$D$6)</f>
        <v>2168.2308947565289</v>
      </c>
      <c r="K25" s="63">
        <f>GEW!$E$12+($F25-GEW!$E$12)*SUM(Fasering!$D$5:$D$7)</f>
        <v>2366.9063037258511</v>
      </c>
      <c r="L25" s="63">
        <f>GEW!$E$12+($F25-GEW!$E$12)*SUM(Fasering!$D$5:$D$8)</f>
        <v>2565.5817126951733</v>
      </c>
      <c r="M25" s="63">
        <f>GEW!$E$12+($F25-GEW!$E$12)*SUM(Fasering!$D$5:$D$9)</f>
        <v>2764.257121664496</v>
      </c>
      <c r="N25" s="63">
        <f>GEW!$E$12+($F25-GEW!$E$12)*SUM(Fasering!$D$5:$D$10)</f>
        <v>2962.4859059473447</v>
      </c>
      <c r="O25" s="76">
        <f>GEW!$E$12+($F25-GEW!$E$12)*SUM(Fasering!$D$5:$D$11)</f>
        <v>3161.1613149166669</v>
      </c>
      <c r="P25" s="129">
        <f t="shared" si="3"/>
        <v>0</v>
      </c>
      <c r="Q25" s="131">
        <f t="shared" si="4"/>
        <v>0</v>
      </c>
      <c r="R25" s="45">
        <f>$P25*SUM(Fasering!$D$5)</f>
        <v>0</v>
      </c>
      <c r="S25" s="45">
        <f>$P25*SUM(Fasering!$D$5:$D$6)</f>
        <v>0</v>
      </c>
      <c r="T25" s="45">
        <f>$P25*SUM(Fasering!$D$5:$D$7)</f>
        <v>0</v>
      </c>
      <c r="U25" s="45">
        <f>$P25*SUM(Fasering!$D$5:$D$8)</f>
        <v>0</v>
      </c>
      <c r="V25" s="45">
        <f>$P25*SUM(Fasering!$D$5:$D$9)</f>
        <v>0</v>
      </c>
      <c r="W25" s="45">
        <f>$P25*SUM(Fasering!$D$5:$D$10)</f>
        <v>0</v>
      </c>
      <c r="X25" s="75">
        <f>$P25*SUM(Fasering!$D$5:$D$11)</f>
        <v>0</v>
      </c>
      <c r="Y25" s="129">
        <f t="shared" si="5"/>
        <v>0</v>
      </c>
      <c r="Z25" s="131">
        <f t="shared" si="6"/>
        <v>0</v>
      </c>
      <c r="AA25" s="74">
        <f>$Y25*SUM(Fasering!$D$5)</f>
        <v>0</v>
      </c>
      <c r="AB25" s="45">
        <f>$Y25*SUM(Fasering!$D$5:$D$6)</f>
        <v>0</v>
      </c>
      <c r="AC25" s="45">
        <f>$Y25*SUM(Fasering!$D$5:$D$7)</f>
        <v>0</v>
      </c>
      <c r="AD25" s="45">
        <f>$Y25*SUM(Fasering!$D$5:$D$8)</f>
        <v>0</v>
      </c>
      <c r="AE25" s="45">
        <f>$Y25*SUM(Fasering!$D$5:$D$9)</f>
        <v>0</v>
      </c>
      <c r="AF25" s="45">
        <f>$Y25*SUM(Fasering!$D$5:$D$10)</f>
        <v>0</v>
      </c>
      <c r="AG25" s="75">
        <f>$Y25*SUM(Fasering!$D$5:$D$11)</f>
        <v>0</v>
      </c>
      <c r="AH25" s="5">
        <f>($AK$2+(I25+R25)*12*7.57%)*SUM(Fasering!$D$5)</f>
        <v>0</v>
      </c>
      <c r="AI25" s="9">
        <f>($AK$2+(J25+S25)*12*7.57%)*SUM(Fasering!$D$5:$D$6)</f>
        <v>544.27164578841268</v>
      </c>
      <c r="AJ25" s="9">
        <f>($AK$2+(K25+T25)*12*7.57%)*SUM(Fasering!$D$5:$D$7)</f>
        <v>929.99308075269084</v>
      </c>
      <c r="AK25" s="9">
        <f>($AK$2+(L25+U25)*12*7.57%)*SUM(Fasering!$D$5:$D$8)</f>
        <v>1369.2633949438766</v>
      </c>
      <c r="AL25" s="9">
        <f>($AK$2+(M25+V25)*12*7.57%)*SUM(Fasering!$D$5:$D$9)</f>
        <v>1862.0825883619702</v>
      </c>
      <c r="AM25" s="9">
        <f>($AK$2+(N25+W25)*12*7.57%)*SUM(Fasering!$D$5:$D$10)</f>
        <v>2407.1623651169002</v>
      </c>
      <c r="AN25" s="86">
        <f>($AK$2+(O25+X25)*12*7.57%)*SUM(Fasering!$D$5:$D$11)</f>
        <v>3006.9589384703008</v>
      </c>
      <c r="AO25" s="5">
        <f>($AK$2+(I25+AA25)*12*7.57%)*SUM(Fasering!$D$5)</f>
        <v>0</v>
      </c>
      <c r="AP25" s="9">
        <f>($AK$2+(J25+AB25)*12*7.57%)*SUM(Fasering!$D$5:$D$6)</f>
        <v>544.27164578841268</v>
      </c>
      <c r="AQ25" s="9">
        <f>($AK$2+(K25+AC25)*12*7.57%)*SUM(Fasering!$D$5:$D$7)</f>
        <v>929.99308075269084</v>
      </c>
      <c r="AR25" s="9">
        <f>($AK$2+(L25+AD25)*12*7.57%)*SUM(Fasering!$D$5:$D$8)</f>
        <v>1369.2633949438766</v>
      </c>
      <c r="AS25" s="9">
        <f>($AK$2+(M25+AE25)*12*7.57%)*SUM(Fasering!$D$5:$D$9)</f>
        <v>1862.0825883619702</v>
      </c>
      <c r="AT25" s="9">
        <f>($AK$2+(N25+AF25)*12*7.57%)*SUM(Fasering!$D$5:$D$10)</f>
        <v>2407.1623651169002</v>
      </c>
      <c r="AU25" s="86">
        <f>($AK$2+(O25+AG25)*12*7.57%)*SUM(Fasering!$D$5:$D$11)</f>
        <v>3006.9589384703008</v>
      </c>
    </row>
    <row r="26" spans="1:47" x14ac:dyDescent="0.3">
      <c r="A26" s="32">
        <f t="shared" si="7"/>
        <v>18</v>
      </c>
      <c r="B26" s="129">
        <v>29260.29</v>
      </c>
      <c r="C26" s="130"/>
      <c r="D26" s="129">
        <f t="shared" si="0"/>
        <v>39381.424311000002</v>
      </c>
      <c r="E26" s="131">
        <f t="shared" si="1"/>
        <v>976.2400083044331</v>
      </c>
      <c r="F26" s="129">
        <f t="shared" si="2"/>
        <v>3281.7853592500005</v>
      </c>
      <c r="G26" s="131">
        <f t="shared" si="8"/>
        <v>81.353334025369435</v>
      </c>
      <c r="H26" s="63">
        <f>'L4'!$H$10</f>
        <v>1707.89</v>
      </c>
      <c r="I26" s="63">
        <f>GEW!$E$12+($F26-GEW!$E$12)*SUM(Fasering!$D$5)</f>
        <v>1821.9627753333334</v>
      </c>
      <c r="J26" s="63">
        <f>GEW!$E$12+($F26-GEW!$E$12)*SUM(Fasering!$D$5:$D$6)</f>
        <v>2199.419893067055</v>
      </c>
      <c r="K26" s="63">
        <f>GEW!$E$12+($F26-GEW!$E$12)*SUM(Fasering!$D$5:$D$7)</f>
        <v>2415.9903569002477</v>
      </c>
      <c r="L26" s="63">
        <f>GEW!$E$12+($F26-GEW!$E$12)*SUM(Fasering!$D$5:$D$8)</f>
        <v>2632.5608207334403</v>
      </c>
      <c r="M26" s="63">
        <f>GEW!$E$12+($F26-GEW!$E$12)*SUM(Fasering!$D$5:$D$9)</f>
        <v>2849.131284566633</v>
      </c>
      <c r="N26" s="63">
        <f>GEW!$E$12+($F26-GEW!$E$12)*SUM(Fasering!$D$5:$D$10)</f>
        <v>3065.2148954168078</v>
      </c>
      <c r="O26" s="76">
        <f>GEW!$E$12+($F26-GEW!$E$12)*SUM(Fasering!$D$5:$D$11)</f>
        <v>3281.7853592500005</v>
      </c>
      <c r="P26" s="129">
        <f t="shared" si="3"/>
        <v>0</v>
      </c>
      <c r="Q26" s="131">
        <f t="shared" si="4"/>
        <v>0</v>
      </c>
      <c r="R26" s="45">
        <f>$P26*SUM(Fasering!$D$5)</f>
        <v>0</v>
      </c>
      <c r="S26" s="45">
        <f>$P26*SUM(Fasering!$D$5:$D$6)</f>
        <v>0</v>
      </c>
      <c r="T26" s="45">
        <f>$P26*SUM(Fasering!$D$5:$D$7)</f>
        <v>0</v>
      </c>
      <c r="U26" s="45">
        <f>$P26*SUM(Fasering!$D$5:$D$8)</f>
        <v>0</v>
      </c>
      <c r="V26" s="45">
        <f>$P26*SUM(Fasering!$D$5:$D$9)</f>
        <v>0</v>
      </c>
      <c r="W26" s="45">
        <f>$P26*SUM(Fasering!$D$5:$D$10)</f>
        <v>0</v>
      </c>
      <c r="X26" s="75">
        <f>$P26*SUM(Fasering!$D$5:$D$11)</f>
        <v>0</v>
      </c>
      <c r="Y26" s="129">
        <f t="shared" si="5"/>
        <v>0</v>
      </c>
      <c r="Z26" s="131">
        <f t="shared" si="6"/>
        <v>0</v>
      </c>
      <c r="AA26" s="74">
        <f>$Y26*SUM(Fasering!$D$5)</f>
        <v>0</v>
      </c>
      <c r="AB26" s="45">
        <f>$Y26*SUM(Fasering!$D$5:$D$6)</f>
        <v>0</v>
      </c>
      <c r="AC26" s="45">
        <f>$Y26*SUM(Fasering!$D$5:$D$7)</f>
        <v>0</v>
      </c>
      <c r="AD26" s="45">
        <f>$Y26*SUM(Fasering!$D$5:$D$8)</f>
        <v>0</v>
      </c>
      <c r="AE26" s="45">
        <f>$Y26*SUM(Fasering!$D$5:$D$9)</f>
        <v>0</v>
      </c>
      <c r="AF26" s="45">
        <f>$Y26*SUM(Fasering!$D$5:$D$10)</f>
        <v>0</v>
      </c>
      <c r="AG26" s="75">
        <f>$Y26*SUM(Fasering!$D$5:$D$11)</f>
        <v>0</v>
      </c>
      <c r="AH26" s="5">
        <f>($AK$2+(I26+R26)*12*7.57%)*SUM(Fasering!$D$5)</f>
        <v>0</v>
      </c>
      <c r="AI26" s="9">
        <f>($AK$2+(J26+S26)*12*7.57%)*SUM(Fasering!$D$5:$D$6)</f>
        <v>551.59729457848186</v>
      </c>
      <c r="AJ26" s="9">
        <f>($AK$2+(K26+T26)*12*7.57%)*SUM(Fasering!$D$5:$D$7)</f>
        <v>948.13670636596453</v>
      </c>
      <c r="AK26" s="9">
        <f>($AK$2+(L26+U26)*12*7.57%)*SUM(Fasering!$D$5:$D$8)</f>
        <v>1403.0482421726288</v>
      </c>
      <c r="AL26" s="9">
        <f>($AK$2+(M26+V26)*12*7.57%)*SUM(Fasering!$D$5:$D$9)</f>
        <v>1916.3319019984751</v>
      </c>
      <c r="AM26" s="9">
        <f>($AK$2+(N26+W26)*12*7.57%)*SUM(Fasering!$D$5:$D$10)</f>
        <v>2486.6371337087585</v>
      </c>
      <c r="AN26" s="86">
        <f>($AK$2+(O26+X26)*12*7.57%)*SUM(Fasering!$D$5:$D$11)</f>
        <v>3116.5338203427009</v>
      </c>
      <c r="AO26" s="5">
        <f>($AK$2+(I26+AA26)*12*7.57%)*SUM(Fasering!$D$5)</f>
        <v>0</v>
      </c>
      <c r="AP26" s="9">
        <f>($AK$2+(J26+AB26)*12*7.57%)*SUM(Fasering!$D$5:$D$6)</f>
        <v>551.59729457848186</v>
      </c>
      <c r="AQ26" s="9">
        <f>($AK$2+(K26+AC26)*12*7.57%)*SUM(Fasering!$D$5:$D$7)</f>
        <v>948.13670636596453</v>
      </c>
      <c r="AR26" s="9">
        <f>($AK$2+(L26+AD26)*12*7.57%)*SUM(Fasering!$D$5:$D$8)</f>
        <v>1403.0482421726288</v>
      </c>
      <c r="AS26" s="9">
        <f>($AK$2+(M26+AE26)*12*7.57%)*SUM(Fasering!$D$5:$D$9)</f>
        <v>1916.3319019984751</v>
      </c>
      <c r="AT26" s="9">
        <f>($AK$2+(N26+AF26)*12*7.57%)*SUM(Fasering!$D$5:$D$10)</f>
        <v>2486.6371337087585</v>
      </c>
      <c r="AU26" s="86">
        <f>($AK$2+(O26+AG26)*12*7.57%)*SUM(Fasering!$D$5:$D$11)</f>
        <v>3116.5338203427009</v>
      </c>
    </row>
    <row r="27" spans="1:47" x14ac:dyDescent="0.3">
      <c r="A27" s="32">
        <f t="shared" si="7"/>
        <v>19</v>
      </c>
      <c r="B27" s="129">
        <v>29271.99</v>
      </c>
      <c r="C27" s="130"/>
      <c r="D27" s="129">
        <f t="shared" si="0"/>
        <v>39397.171341000008</v>
      </c>
      <c r="E27" s="131">
        <f t="shared" si="1"/>
        <v>976.6303669815743</v>
      </c>
      <c r="F27" s="129">
        <f t="shared" si="2"/>
        <v>3283.0976117500004</v>
      </c>
      <c r="G27" s="131">
        <f t="shared" si="8"/>
        <v>81.385863915131182</v>
      </c>
      <c r="H27" s="63">
        <f>'L4'!$H$10</f>
        <v>1707.89</v>
      </c>
      <c r="I27" s="63">
        <f>GEW!$E$12+($F27-GEW!$E$12)*SUM(Fasering!$D$5)</f>
        <v>1821.9627753333334</v>
      </c>
      <c r="J27" s="63">
        <f>GEW!$E$12+($F27-GEW!$E$12)*SUM(Fasering!$D$5:$D$6)</f>
        <v>2199.7591939189842</v>
      </c>
      <c r="K27" s="63">
        <f>GEW!$E$12+($F27-GEW!$E$12)*SUM(Fasering!$D$5:$D$7)</f>
        <v>2416.5243356094197</v>
      </c>
      <c r="L27" s="63">
        <f>GEW!$E$12+($F27-GEW!$E$12)*SUM(Fasering!$D$5:$D$8)</f>
        <v>2633.2894772998552</v>
      </c>
      <c r="M27" s="63">
        <f>GEW!$E$12+($F27-GEW!$E$12)*SUM(Fasering!$D$5:$D$9)</f>
        <v>2850.0546189902902</v>
      </c>
      <c r="N27" s="63">
        <f>GEW!$E$12+($F27-GEW!$E$12)*SUM(Fasering!$D$5:$D$10)</f>
        <v>3066.3324700595649</v>
      </c>
      <c r="O27" s="76">
        <f>GEW!$E$12+($F27-GEW!$E$12)*SUM(Fasering!$D$5:$D$11)</f>
        <v>3283.0976117500004</v>
      </c>
      <c r="P27" s="129">
        <f t="shared" si="3"/>
        <v>0</v>
      </c>
      <c r="Q27" s="131">
        <f t="shared" si="4"/>
        <v>0</v>
      </c>
      <c r="R27" s="45">
        <f>$P27*SUM(Fasering!$D$5)</f>
        <v>0</v>
      </c>
      <c r="S27" s="45">
        <f>$P27*SUM(Fasering!$D$5:$D$6)</f>
        <v>0</v>
      </c>
      <c r="T27" s="45">
        <f>$P27*SUM(Fasering!$D$5:$D$7)</f>
        <v>0</v>
      </c>
      <c r="U27" s="45">
        <f>$P27*SUM(Fasering!$D$5:$D$8)</f>
        <v>0</v>
      </c>
      <c r="V27" s="45">
        <f>$P27*SUM(Fasering!$D$5:$D$9)</f>
        <v>0</v>
      </c>
      <c r="W27" s="45">
        <f>$P27*SUM(Fasering!$D$5:$D$10)</f>
        <v>0</v>
      </c>
      <c r="X27" s="75">
        <f>$P27*SUM(Fasering!$D$5:$D$11)</f>
        <v>0</v>
      </c>
      <c r="Y27" s="129">
        <f t="shared" si="5"/>
        <v>0</v>
      </c>
      <c r="Z27" s="131">
        <f t="shared" si="6"/>
        <v>0</v>
      </c>
      <c r="AA27" s="74">
        <f>$Y27*SUM(Fasering!$D$5)</f>
        <v>0</v>
      </c>
      <c r="AB27" s="45">
        <f>$Y27*SUM(Fasering!$D$5:$D$6)</f>
        <v>0</v>
      </c>
      <c r="AC27" s="45">
        <f>$Y27*SUM(Fasering!$D$5:$D$7)</f>
        <v>0</v>
      </c>
      <c r="AD27" s="45">
        <f>$Y27*SUM(Fasering!$D$5:$D$8)</f>
        <v>0</v>
      </c>
      <c r="AE27" s="45">
        <f>$Y27*SUM(Fasering!$D$5:$D$9)</f>
        <v>0</v>
      </c>
      <c r="AF27" s="45">
        <f>$Y27*SUM(Fasering!$D$5:$D$10)</f>
        <v>0</v>
      </c>
      <c r="AG27" s="75">
        <f>$Y27*SUM(Fasering!$D$5:$D$11)</f>
        <v>0</v>
      </c>
      <c r="AH27" s="5">
        <f>($AK$2+(I27+R27)*12*7.57%)*SUM(Fasering!$D$5)</f>
        <v>0</v>
      </c>
      <c r="AI27" s="9">
        <f>($AK$2+(J27+S27)*12*7.57%)*SUM(Fasering!$D$5:$D$6)</f>
        <v>551.67698931092116</v>
      </c>
      <c r="AJ27" s="9">
        <f>($AK$2+(K27+T27)*12*7.57%)*SUM(Fasering!$D$5:$D$7)</f>
        <v>948.33408839043284</v>
      </c>
      <c r="AK27" s="9">
        <f>($AK$2+(L27+U27)*12*7.57%)*SUM(Fasering!$D$5:$D$8)</f>
        <v>1403.415782910324</v>
      </c>
      <c r="AL27" s="9">
        <f>($AK$2+(M27+V27)*12*7.57%)*SUM(Fasering!$D$5:$D$9)</f>
        <v>1916.9220728705943</v>
      </c>
      <c r="AM27" s="9">
        <f>($AK$2+(N27+W27)*12*7.57%)*SUM(Fasering!$D$5:$D$10)</f>
        <v>2487.5017288593185</v>
      </c>
      <c r="AN27" s="86">
        <f>($AK$2+(O27+X27)*12*7.57%)*SUM(Fasering!$D$5:$D$11)</f>
        <v>3117.725870513701</v>
      </c>
      <c r="AO27" s="5">
        <f>($AK$2+(I27+AA27)*12*7.57%)*SUM(Fasering!$D$5)</f>
        <v>0</v>
      </c>
      <c r="AP27" s="9">
        <f>($AK$2+(J27+AB27)*12*7.57%)*SUM(Fasering!$D$5:$D$6)</f>
        <v>551.67698931092116</v>
      </c>
      <c r="AQ27" s="9">
        <f>($AK$2+(K27+AC27)*12*7.57%)*SUM(Fasering!$D$5:$D$7)</f>
        <v>948.33408839043284</v>
      </c>
      <c r="AR27" s="9">
        <f>($AK$2+(L27+AD27)*12*7.57%)*SUM(Fasering!$D$5:$D$8)</f>
        <v>1403.415782910324</v>
      </c>
      <c r="AS27" s="9">
        <f>($AK$2+(M27+AE27)*12*7.57%)*SUM(Fasering!$D$5:$D$9)</f>
        <v>1916.9220728705943</v>
      </c>
      <c r="AT27" s="9">
        <f>($AK$2+(N27+AF27)*12*7.57%)*SUM(Fasering!$D$5:$D$10)</f>
        <v>2487.5017288593185</v>
      </c>
      <c r="AU27" s="86">
        <f>($AK$2+(O27+AG27)*12*7.57%)*SUM(Fasering!$D$5:$D$11)</f>
        <v>3117.725870513701</v>
      </c>
    </row>
    <row r="28" spans="1:47" x14ac:dyDescent="0.3">
      <c r="A28" s="32">
        <f t="shared" si="7"/>
        <v>20</v>
      </c>
      <c r="B28" s="129">
        <v>30347.439999999999</v>
      </c>
      <c r="C28" s="130"/>
      <c r="D28" s="129">
        <f t="shared" si="0"/>
        <v>40844.619495999999</v>
      </c>
      <c r="E28" s="131">
        <f t="shared" si="1"/>
        <v>1012.5116694885213</v>
      </c>
      <c r="F28" s="129">
        <f t="shared" si="2"/>
        <v>3403.7182913333336</v>
      </c>
      <c r="G28" s="131">
        <f t="shared" si="8"/>
        <v>84.375972457376776</v>
      </c>
      <c r="H28" s="63">
        <f>'L4'!$H$10</f>
        <v>1707.89</v>
      </c>
      <c r="I28" s="63">
        <f>GEW!$E$12+($F28-GEW!$E$12)*SUM(Fasering!$D$5)</f>
        <v>1821.9627753333334</v>
      </c>
      <c r="J28" s="63">
        <f>GEW!$E$12+($F28-GEW!$E$12)*SUM(Fasering!$D$5:$D$6)</f>
        <v>2230.9473222273259</v>
      </c>
      <c r="K28" s="63">
        <f>GEW!$E$12+($F28-GEW!$E$12)*SUM(Fasering!$D$5:$D$7)</f>
        <v>2465.6070196076384</v>
      </c>
      <c r="L28" s="63">
        <f>GEW!$E$12+($F28-GEW!$E$12)*SUM(Fasering!$D$5:$D$8)</f>
        <v>2700.266716987951</v>
      </c>
      <c r="M28" s="63">
        <f>GEW!$E$12+($F28-GEW!$E$12)*SUM(Fasering!$D$5:$D$9)</f>
        <v>2934.926414368264</v>
      </c>
      <c r="N28" s="63">
        <f>GEW!$E$12+($F28-GEW!$E$12)*SUM(Fasering!$D$5:$D$10)</f>
        <v>3169.058593953021</v>
      </c>
      <c r="O28" s="76">
        <f>GEW!$E$12+($F28-GEW!$E$12)*SUM(Fasering!$D$5:$D$11)</f>
        <v>3403.7182913333336</v>
      </c>
      <c r="P28" s="129">
        <f t="shared" si="3"/>
        <v>0</v>
      </c>
      <c r="Q28" s="131">
        <f t="shared" si="4"/>
        <v>0</v>
      </c>
      <c r="R28" s="45">
        <f>$P28*SUM(Fasering!$D$5)</f>
        <v>0</v>
      </c>
      <c r="S28" s="45">
        <f>$P28*SUM(Fasering!$D$5:$D$6)</f>
        <v>0</v>
      </c>
      <c r="T28" s="45">
        <f>$P28*SUM(Fasering!$D$5:$D$7)</f>
        <v>0</v>
      </c>
      <c r="U28" s="45">
        <f>$P28*SUM(Fasering!$D$5:$D$8)</f>
        <v>0</v>
      </c>
      <c r="V28" s="45">
        <f>$P28*SUM(Fasering!$D$5:$D$9)</f>
        <v>0</v>
      </c>
      <c r="W28" s="45">
        <f>$P28*SUM(Fasering!$D$5:$D$10)</f>
        <v>0</v>
      </c>
      <c r="X28" s="75">
        <f>$P28*SUM(Fasering!$D$5:$D$11)</f>
        <v>0</v>
      </c>
      <c r="Y28" s="129">
        <f t="shared" si="5"/>
        <v>0</v>
      </c>
      <c r="Z28" s="131">
        <f t="shared" si="6"/>
        <v>0</v>
      </c>
      <c r="AA28" s="74">
        <f>$Y28*SUM(Fasering!$D$5)</f>
        <v>0</v>
      </c>
      <c r="AB28" s="45">
        <f>$Y28*SUM(Fasering!$D$5:$D$6)</f>
        <v>0</v>
      </c>
      <c r="AC28" s="45">
        <f>$Y28*SUM(Fasering!$D$5:$D$7)</f>
        <v>0</v>
      </c>
      <c r="AD28" s="45">
        <f>$Y28*SUM(Fasering!$D$5:$D$8)</f>
        <v>0</v>
      </c>
      <c r="AE28" s="45">
        <f>$Y28*SUM(Fasering!$D$5:$D$9)</f>
        <v>0</v>
      </c>
      <c r="AF28" s="45">
        <f>$Y28*SUM(Fasering!$D$5:$D$10)</f>
        <v>0</v>
      </c>
      <c r="AG28" s="75">
        <f>$Y28*SUM(Fasering!$D$5:$D$11)</f>
        <v>0</v>
      </c>
      <c r="AH28" s="5">
        <f>($AK$2+(I28+R28)*12*7.57%)*SUM(Fasering!$D$5)</f>
        <v>0</v>
      </c>
      <c r="AI28" s="9">
        <f>($AK$2+(J28+S28)*12*7.57%)*SUM(Fasering!$D$5:$D$6)</f>
        <v>559.0024337555227</v>
      </c>
      <c r="AJ28" s="9">
        <f>($AK$2+(K28+T28)*12*7.57%)*SUM(Fasering!$D$5:$D$7)</f>
        <v>966.47720789595121</v>
      </c>
      <c r="AK28" s="9">
        <f>($AK$2+(L28+U28)*12*7.57%)*SUM(Fasering!$D$5:$D$8)</f>
        <v>1437.1996877269276</v>
      </c>
      <c r="AL28" s="9">
        <f>($AK$2+(M28+V28)*12*7.57%)*SUM(Fasering!$D$5:$D$9)</f>
        <v>1971.1698732484529</v>
      </c>
      <c r="AM28" s="9">
        <f>($AK$2+(N28+W28)*12*7.57%)*SUM(Fasering!$D$5:$D$10)</f>
        <v>2566.974280540534</v>
      </c>
      <c r="AN28" s="86">
        <f>($AK$2+(O28+X28)*12*7.57%)*SUM(Fasering!$D$5:$D$11)</f>
        <v>3227.2976958472004</v>
      </c>
      <c r="AO28" s="5">
        <f>($AK$2+(I28+AA28)*12*7.57%)*SUM(Fasering!$D$5)</f>
        <v>0</v>
      </c>
      <c r="AP28" s="9">
        <f>($AK$2+(J28+AB28)*12*7.57%)*SUM(Fasering!$D$5:$D$6)</f>
        <v>559.0024337555227</v>
      </c>
      <c r="AQ28" s="9">
        <f>($AK$2+(K28+AC28)*12*7.57%)*SUM(Fasering!$D$5:$D$7)</f>
        <v>966.47720789595121</v>
      </c>
      <c r="AR28" s="9">
        <f>($AK$2+(L28+AD28)*12*7.57%)*SUM(Fasering!$D$5:$D$8)</f>
        <v>1437.1996877269276</v>
      </c>
      <c r="AS28" s="9">
        <f>($AK$2+(M28+AE28)*12*7.57%)*SUM(Fasering!$D$5:$D$9)</f>
        <v>1971.1698732484529</v>
      </c>
      <c r="AT28" s="9">
        <f>($AK$2+(N28+AF28)*12*7.57%)*SUM(Fasering!$D$5:$D$10)</f>
        <v>2566.974280540534</v>
      </c>
      <c r="AU28" s="86">
        <f>($AK$2+(O28+AG28)*12*7.57%)*SUM(Fasering!$D$5:$D$11)</f>
        <v>3227.2976958472004</v>
      </c>
    </row>
    <row r="29" spans="1:47" x14ac:dyDescent="0.3">
      <c r="A29" s="32">
        <f t="shared" si="7"/>
        <v>21</v>
      </c>
      <c r="B29" s="129">
        <v>30359.13</v>
      </c>
      <c r="C29" s="130"/>
      <c r="D29" s="129">
        <f t="shared" si="0"/>
        <v>40860.353067000004</v>
      </c>
      <c r="E29" s="131">
        <f t="shared" si="1"/>
        <v>1012.9016945257674</v>
      </c>
      <c r="F29" s="129">
        <f t="shared" si="2"/>
        <v>3405.0294222500006</v>
      </c>
      <c r="G29" s="131">
        <f t="shared" si="8"/>
        <v>84.408474543813952</v>
      </c>
      <c r="H29" s="63">
        <f>'L4'!$H$10</f>
        <v>1707.89</v>
      </c>
      <c r="I29" s="63">
        <f>GEW!$E$12+($F29-GEW!$E$12)*SUM(Fasering!$D$5)</f>
        <v>1821.9627753333334</v>
      </c>
      <c r="J29" s="63">
        <f>GEW!$E$12+($F29-GEW!$E$12)*SUM(Fasering!$D$5:$D$6)</f>
        <v>2231.2863330785272</v>
      </c>
      <c r="K29" s="63">
        <f>GEW!$E$12+($F29-GEW!$E$12)*SUM(Fasering!$D$5:$D$7)</f>
        <v>2466.1405419247517</v>
      </c>
      <c r="L29" s="63">
        <f>GEW!$E$12+($F29-GEW!$E$12)*SUM(Fasering!$D$5:$D$8)</f>
        <v>2700.9947507709758</v>
      </c>
      <c r="M29" s="63">
        <f>GEW!$E$12+($F29-GEW!$E$12)*SUM(Fasering!$D$5:$D$9)</f>
        <v>2935.8489596172003</v>
      </c>
      <c r="N29" s="63">
        <f>GEW!$E$12+($F29-GEW!$E$12)*SUM(Fasering!$D$5:$D$10)</f>
        <v>3170.1752134037765</v>
      </c>
      <c r="O29" s="76">
        <f>GEW!$E$12+($F29-GEW!$E$12)*SUM(Fasering!$D$5:$D$11)</f>
        <v>3405.0294222500006</v>
      </c>
      <c r="P29" s="129">
        <f t="shared" si="3"/>
        <v>0</v>
      </c>
      <c r="Q29" s="131">
        <f t="shared" si="4"/>
        <v>0</v>
      </c>
      <c r="R29" s="45">
        <f>$P29*SUM(Fasering!$D$5)</f>
        <v>0</v>
      </c>
      <c r="S29" s="45">
        <f>$P29*SUM(Fasering!$D$5:$D$6)</f>
        <v>0</v>
      </c>
      <c r="T29" s="45">
        <f>$P29*SUM(Fasering!$D$5:$D$7)</f>
        <v>0</v>
      </c>
      <c r="U29" s="45">
        <f>$P29*SUM(Fasering!$D$5:$D$8)</f>
        <v>0</v>
      </c>
      <c r="V29" s="45">
        <f>$P29*SUM(Fasering!$D$5:$D$9)</f>
        <v>0</v>
      </c>
      <c r="W29" s="45">
        <f>$P29*SUM(Fasering!$D$5:$D$10)</f>
        <v>0</v>
      </c>
      <c r="X29" s="75">
        <f>$P29*SUM(Fasering!$D$5:$D$11)</f>
        <v>0</v>
      </c>
      <c r="Y29" s="129">
        <f t="shared" si="5"/>
        <v>0</v>
      </c>
      <c r="Z29" s="131">
        <f t="shared" si="6"/>
        <v>0</v>
      </c>
      <c r="AA29" s="74">
        <f>$Y29*SUM(Fasering!$D$5)</f>
        <v>0</v>
      </c>
      <c r="AB29" s="45">
        <f>$Y29*SUM(Fasering!$D$5:$D$6)</f>
        <v>0</v>
      </c>
      <c r="AC29" s="45">
        <f>$Y29*SUM(Fasering!$D$5:$D$7)</f>
        <v>0</v>
      </c>
      <c r="AD29" s="45">
        <f>$Y29*SUM(Fasering!$D$5:$D$8)</f>
        <v>0</v>
      </c>
      <c r="AE29" s="45">
        <f>$Y29*SUM(Fasering!$D$5:$D$9)</f>
        <v>0</v>
      </c>
      <c r="AF29" s="45">
        <f>$Y29*SUM(Fasering!$D$5:$D$10)</f>
        <v>0</v>
      </c>
      <c r="AG29" s="75">
        <f>$Y29*SUM(Fasering!$D$5:$D$11)</f>
        <v>0</v>
      </c>
      <c r="AH29" s="5">
        <f>($AK$2+(I29+R29)*12*7.57%)*SUM(Fasering!$D$5)</f>
        <v>0</v>
      </c>
      <c r="AI29" s="9">
        <f>($AK$2+(J29+S29)*12*7.57%)*SUM(Fasering!$D$5:$D$6)</f>
        <v>559.08206037280604</v>
      </c>
      <c r="AJ29" s="9">
        <f>($AK$2+(K29+T29)*12*7.57%)*SUM(Fasering!$D$5:$D$7)</f>
        <v>966.67442121783449</v>
      </c>
      <c r="AK29" s="9">
        <f>($AK$2+(L29+U29)*12*7.57%)*SUM(Fasering!$D$5:$D$8)</f>
        <v>1437.5669143272403</v>
      </c>
      <c r="AL29" s="9">
        <f>($AK$2+(M29+V29)*12*7.57%)*SUM(Fasering!$D$5:$D$9)</f>
        <v>1971.7595397010236</v>
      </c>
      <c r="AM29" s="9">
        <f>($AK$2+(N29+W29)*12*7.57%)*SUM(Fasering!$D$5:$D$10)</f>
        <v>2567.8381367208808</v>
      </c>
      <c r="AN29" s="86">
        <f>($AK$2+(O29+X29)*12*7.57%)*SUM(Fasering!$D$5:$D$11)</f>
        <v>3228.4887271719003</v>
      </c>
      <c r="AO29" s="5">
        <f>($AK$2+(I29+AA29)*12*7.57%)*SUM(Fasering!$D$5)</f>
        <v>0</v>
      </c>
      <c r="AP29" s="9">
        <f>($AK$2+(J29+AB29)*12*7.57%)*SUM(Fasering!$D$5:$D$6)</f>
        <v>559.08206037280604</v>
      </c>
      <c r="AQ29" s="9">
        <f>($AK$2+(K29+AC29)*12*7.57%)*SUM(Fasering!$D$5:$D$7)</f>
        <v>966.67442121783449</v>
      </c>
      <c r="AR29" s="9">
        <f>($AK$2+(L29+AD29)*12*7.57%)*SUM(Fasering!$D$5:$D$8)</f>
        <v>1437.5669143272403</v>
      </c>
      <c r="AS29" s="9">
        <f>($AK$2+(M29+AE29)*12*7.57%)*SUM(Fasering!$D$5:$D$9)</f>
        <v>1971.7595397010236</v>
      </c>
      <c r="AT29" s="9">
        <f>($AK$2+(N29+AF29)*12*7.57%)*SUM(Fasering!$D$5:$D$10)</f>
        <v>2567.8381367208808</v>
      </c>
      <c r="AU29" s="86">
        <f>($AK$2+(O29+AG29)*12*7.57%)*SUM(Fasering!$D$5:$D$11)</f>
        <v>3228.4887271719003</v>
      </c>
    </row>
    <row r="30" spans="1:47" x14ac:dyDescent="0.3">
      <c r="A30" s="32">
        <f t="shared" si="7"/>
        <v>22</v>
      </c>
      <c r="B30" s="129">
        <v>31434.61</v>
      </c>
      <c r="C30" s="130"/>
      <c r="D30" s="129">
        <f t="shared" si="0"/>
        <v>42307.841599000007</v>
      </c>
      <c r="E30" s="131">
        <f t="shared" si="1"/>
        <v>1048.7839979523997</v>
      </c>
      <c r="F30" s="129">
        <f t="shared" si="2"/>
        <v>3525.6534665833333</v>
      </c>
      <c r="G30" s="131">
        <f t="shared" si="8"/>
        <v>87.398666496033286</v>
      </c>
      <c r="H30" s="63">
        <f>'L4'!$H$10</f>
        <v>1707.89</v>
      </c>
      <c r="I30" s="63">
        <f>GEW!$E$12+($F30-GEW!$E$12)*SUM(Fasering!$D$5)</f>
        <v>1821.9627753333334</v>
      </c>
      <c r="J30" s="63">
        <f>GEW!$E$12+($F30-GEW!$E$12)*SUM(Fasering!$D$5:$D$6)</f>
        <v>2262.4753313890533</v>
      </c>
      <c r="K30" s="63">
        <f>GEW!$E$12+($F30-GEW!$E$12)*SUM(Fasering!$D$5:$D$7)</f>
        <v>2515.2245950991473</v>
      </c>
      <c r="L30" s="63">
        <f>GEW!$E$12+($F30-GEW!$E$12)*SUM(Fasering!$D$5:$D$8)</f>
        <v>2767.9738588092423</v>
      </c>
      <c r="M30" s="63">
        <f>GEW!$E$12+($F30-GEW!$E$12)*SUM(Fasering!$D$5:$D$9)</f>
        <v>3020.7231225193364</v>
      </c>
      <c r="N30" s="63">
        <f>GEW!$E$12+($F30-GEW!$E$12)*SUM(Fasering!$D$5:$D$10)</f>
        <v>3272.9042028732392</v>
      </c>
      <c r="O30" s="76">
        <f>GEW!$E$12+($F30-GEW!$E$12)*SUM(Fasering!$D$5:$D$11)</f>
        <v>3525.6534665833333</v>
      </c>
      <c r="P30" s="129">
        <f t="shared" si="3"/>
        <v>0</v>
      </c>
      <c r="Q30" s="131">
        <f t="shared" si="4"/>
        <v>0</v>
      </c>
      <c r="R30" s="45">
        <f>$P30*SUM(Fasering!$D$5)</f>
        <v>0</v>
      </c>
      <c r="S30" s="45">
        <f>$P30*SUM(Fasering!$D$5:$D$6)</f>
        <v>0</v>
      </c>
      <c r="T30" s="45">
        <f>$P30*SUM(Fasering!$D$5:$D$7)</f>
        <v>0</v>
      </c>
      <c r="U30" s="45">
        <f>$P30*SUM(Fasering!$D$5:$D$8)</f>
        <v>0</v>
      </c>
      <c r="V30" s="45">
        <f>$P30*SUM(Fasering!$D$5:$D$9)</f>
        <v>0</v>
      </c>
      <c r="W30" s="45">
        <f>$P30*SUM(Fasering!$D$5:$D$10)</f>
        <v>0</v>
      </c>
      <c r="X30" s="75">
        <f>$P30*SUM(Fasering!$D$5:$D$11)</f>
        <v>0</v>
      </c>
      <c r="Y30" s="129">
        <f t="shared" si="5"/>
        <v>0</v>
      </c>
      <c r="Z30" s="131">
        <f t="shared" si="6"/>
        <v>0</v>
      </c>
      <c r="AA30" s="74">
        <f>$Y30*SUM(Fasering!$D$5)</f>
        <v>0</v>
      </c>
      <c r="AB30" s="45">
        <f>$Y30*SUM(Fasering!$D$5:$D$6)</f>
        <v>0</v>
      </c>
      <c r="AC30" s="45">
        <f>$Y30*SUM(Fasering!$D$5:$D$7)</f>
        <v>0</v>
      </c>
      <c r="AD30" s="45">
        <f>$Y30*SUM(Fasering!$D$5:$D$8)</f>
        <v>0</v>
      </c>
      <c r="AE30" s="45">
        <f>$Y30*SUM(Fasering!$D$5:$D$9)</f>
        <v>0</v>
      </c>
      <c r="AF30" s="45">
        <f>$Y30*SUM(Fasering!$D$5:$D$10)</f>
        <v>0</v>
      </c>
      <c r="AG30" s="75">
        <f>$Y30*SUM(Fasering!$D$5:$D$11)</f>
        <v>0</v>
      </c>
      <c r="AH30" s="5">
        <f>($AK$2+(I30+R30)*12*7.57%)*SUM(Fasering!$D$5)</f>
        <v>0</v>
      </c>
      <c r="AI30" s="9">
        <f>($AK$2+(J30+S30)*12*7.57%)*SUM(Fasering!$D$5:$D$6)</f>
        <v>566.40770916287545</v>
      </c>
      <c r="AJ30" s="9">
        <f>($AK$2+(K30+T30)*12*7.57%)*SUM(Fasering!$D$5:$D$7)</f>
        <v>984.81804683110761</v>
      </c>
      <c r="AK30" s="9">
        <f>($AK$2+(L30+U30)*12*7.57%)*SUM(Fasering!$D$5:$D$8)</f>
        <v>1471.351761555992</v>
      </c>
      <c r="AL30" s="9">
        <f>($AK$2+(M30+V30)*12*7.57%)*SUM(Fasering!$D$5:$D$9)</f>
        <v>2026.0088533375279</v>
      </c>
      <c r="AM30" s="9">
        <f>($AK$2+(N30+W30)*12*7.57%)*SUM(Fasering!$D$5:$D$10)</f>
        <v>2647.3129053127377</v>
      </c>
      <c r="AN30" s="86">
        <f>($AK$2+(O30+X30)*12*7.57%)*SUM(Fasering!$D$5:$D$11)</f>
        <v>3338.0636090443004</v>
      </c>
      <c r="AO30" s="5">
        <f>($AK$2+(I30+AA30)*12*7.57%)*SUM(Fasering!$D$5)</f>
        <v>0</v>
      </c>
      <c r="AP30" s="9">
        <f>($AK$2+(J30+AB30)*12*7.57%)*SUM(Fasering!$D$5:$D$6)</f>
        <v>566.40770916287545</v>
      </c>
      <c r="AQ30" s="9">
        <f>($AK$2+(K30+AC30)*12*7.57%)*SUM(Fasering!$D$5:$D$7)</f>
        <v>984.81804683110761</v>
      </c>
      <c r="AR30" s="9">
        <f>($AK$2+(L30+AD30)*12*7.57%)*SUM(Fasering!$D$5:$D$8)</f>
        <v>1471.351761555992</v>
      </c>
      <c r="AS30" s="9">
        <f>($AK$2+(M30+AE30)*12*7.57%)*SUM(Fasering!$D$5:$D$9)</f>
        <v>2026.0088533375279</v>
      </c>
      <c r="AT30" s="9">
        <f>($AK$2+(N30+AF30)*12*7.57%)*SUM(Fasering!$D$5:$D$10)</f>
        <v>2647.3129053127377</v>
      </c>
      <c r="AU30" s="86">
        <f>($AK$2+(O30+AG30)*12*7.57%)*SUM(Fasering!$D$5:$D$11)</f>
        <v>3338.0636090443004</v>
      </c>
    </row>
    <row r="31" spans="1:47" x14ac:dyDescent="0.3">
      <c r="A31" s="32">
        <f t="shared" si="7"/>
        <v>23</v>
      </c>
      <c r="B31" s="129">
        <v>32521.759999999998</v>
      </c>
      <c r="C31" s="130"/>
      <c r="D31" s="129">
        <f t="shared" si="0"/>
        <v>43771.036784000004</v>
      </c>
      <c r="E31" s="131">
        <f t="shared" si="1"/>
        <v>1085.0556591364877</v>
      </c>
      <c r="F31" s="129">
        <f t="shared" si="2"/>
        <v>3647.5863986666668</v>
      </c>
      <c r="G31" s="131">
        <f t="shared" si="8"/>
        <v>90.421304928040641</v>
      </c>
      <c r="H31" s="63">
        <f>'L4'!$H$10</f>
        <v>1707.89</v>
      </c>
      <c r="I31" s="63">
        <f>GEW!$E$12+($F31-GEW!$E$12)*SUM(Fasering!$D$5)</f>
        <v>1821.9627753333334</v>
      </c>
      <c r="J31" s="63">
        <f>GEW!$E$12+($F31-GEW!$E$12)*SUM(Fasering!$D$5:$D$6)</f>
        <v>2294.0027605493242</v>
      </c>
      <c r="K31" s="63">
        <f>GEW!$E$12+($F31-GEW!$E$12)*SUM(Fasering!$D$5:$D$7)</f>
        <v>2564.8412578065386</v>
      </c>
      <c r="L31" s="63">
        <f>GEW!$E$12+($F31-GEW!$E$12)*SUM(Fasering!$D$5:$D$8)</f>
        <v>2835.679755063753</v>
      </c>
      <c r="M31" s="63">
        <f>GEW!$E$12+($F31-GEW!$E$12)*SUM(Fasering!$D$5:$D$9)</f>
        <v>3106.5182523209678</v>
      </c>
      <c r="N31" s="63">
        <f>GEW!$E$12+($F31-GEW!$E$12)*SUM(Fasering!$D$5:$D$10)</f>
        <v>3376.7479014094524</v>
      </c>
      <c r="O31" s="76">
        <f>GEW!$E$12+($F31-GEW!$E$12)*SUM(Fasering!$D$5:$D$11)</f>
        <v>3647.5863986666668</v>
      </c>
      <c r="P31" s="129">
        <f t="shared" si="3"/>
        <v>0</v>
      </c>
      <c r="Q31" s="131">
        <f t="shared" si="4"/>
        <v>0</v>
      </c>
      <c r="R31" s="45">
        <f>$P31*SUM(Fasering!$D$5)</f>
        <v>0</v>
      </c>
      <c r="S31" s="45">
        <f>$P31*SUM(Fasering!$D$5:$D$6)</f>
        <v>0</v>
      </c>
      <c r="T31" s="45">
        <f>$P31*SUM(Fasering!$D$5:$D$7)</f>
        <v>0</v>
      </c>
      <c r="U31" s="45">
        <f>$P31*SUM(Fasering!$D$5:$D$8)</f>
        <v>0</v>
      </c>
      <c r="V31" s="45">
        <f>$P31*SUM(Fasering!$D$5:$D$9)</f>
        <v>0</v>
      </c>
      <c r="W31" s="45">
        <f>$P31*SUM(Fasering!$D$5:$D$10)</f>
        <v>0</v>
      </c>
      <c r="X31" s="75">
        <f>$P31*SUM(Fasering!$D$5:$D$11)</f>
        <v>0</v>
      </c>
      <c r="Y31" s="129">
        <f t="shared" si="5"/>
        <v>0</v>
      </c>
      <c r="Z31" s="131">
        <f t="shared" si="6"/>
        <v>0</v>
      </c>
      <c r="AA31" s="74">
        <f>$Y31*SUM(Fasering!$D$5)</f>
        <v>0</v>
      </c>
      <c r="AB31" s="45">
        <f>$Y31*SUM(Fasering!$D$5:$D$6)</f>
        <v>0</v>
      </c>
      <c r="AC31" s="45">
        <f>$Y31*SUM(Fasering!$D$5:$D$7)</f>
        <v>0</v>
      </c>
      <c r="AD31" s="45">
        <f>$Y31*SUM(Fasering!$D$5:$D$8)</f>
        <v>0</v>
      </c>
      <c r="AE31" s="45">
        <f>$Y31*SUM(Fasering!$D$5:$D$9)</f>
        <v>0</v>
      </c>
      <c r="AF31" s="45">
        <f>$Y31*SUM(Fasering!$D$5:$D$10)</f>
        <v>0</v>
      </c>
      <c r="AG31" s="75">
        <f>$Y31*SUM(Fasering!$D$5:$D$11)</f>
        <v>0</v>
      </c>
      <c r="AH31" s="5">
        <f>($AK$2+(I31+R31)*12*7.57%)*SUM(Fasering!$D$5)</f>
        <v>0</v>
      </c>
      <c r="AI31" s="9">
        <f>($AK$2+(J31+S31)*12*7.57%)*SUM(Fasering!$D$5:$D$6)</f>
        <v>573.81284833991629</v>
      </c>
      <c r="AJ31" s="9">
        <f>($AK$2+(K31+T31)*12*7.57%)*SUM(Fasering!$D$5:$D$7)</f>
        <v>1003.1585483610945</v>
      </c>
      <c r="AK31" s="9">
        <f>($AK$2+(L31+U31)*12*7.57%)*SUM(Fasering!$D$5:$D$8)</f>
        <v>1505.503207110291</v>
      </c>
      <c r="AL31" s="9">
        <f>($AK$2+(M31+V31)*12*7.57%)*SUM(Fasering!$D$5:$D$9)</f>
        <v>2080.846824587506</v>
      </c>
      <c r="AM31" s="9">
        <f>($AK$2+(N31+W31)*12*7.57%)*SUM(Fasering!$D$5:$D$10)</f>
        <v>2727.6500521445137</v>
      </c>
      <c r="AN31" s="86">
        <f>($AK$2+(O31+X31)*12*7.57%)*SUM(Fasering!$D$5:$D$11)</f>
        <v>3448.8274845488004</v>
      </c>
      <c r="AO31" s="5">
        <f>($AK$2+(I31+AA31)*12*7.57%)*SUM(Fasering!$D$5)</f>
        <v>0</v>
      </c>
      <c r="AP31" s="9">
        <f>($AK$2+(J31+AB31)*12*7.57%)*SUM(Fasering!$D$5:$D$6)</f>
        <v>573.81284833991629</v>
      </c>
      <c r="AQ31" s="9">
        <f>($AK$2+(K31+AC31)*12*7.57%)*SUM(Fasering!$D$5:$D$7)</f>
        <v>1003.1585483610945</v>
      </c>
      <c r="AR31" s="9">
        <f>($AK$2+(L31+AD31)*12*7.57%)*SUM(Fasering!$D$5:$D$8)</f>
        <v>1505.503207110291</v>
      </c>
      <c r="AS31" s="9">
        <f>($AK$2+(M31+AE31)*12*7.57%)*SUM(Fasering!$D$5:$D$9)</f>
        <v>2080.846824587506</v>
      </c>
      <c r="AT31" s="9">
        <f>($AK$2+(N31+AF31)*12*7.57%)*SUM(Fasering!$D$5:$D$10)</f>
        <v>2727.6500521445137</v>
      </c>
      <c r="AU31" s="86">
        <f>($AK$2+(O31+AG31)*12*7.57%)*SUM(Fasering!$D$5:$D$11)</f>
        <v>3448.8274845488004</v>
      </c>
    </row>
    <row r="32" spans="1:47" x14ac:dyDescent="0.3">
      <c r="A32" s="32">
        <f t="shared" si="7"/>
        <v>24</v>
      </c>
      <c r="B32" s="129">
        <v>33597.24</v>
      </c>
      <c r="C32" s="130"/>
      <c r="D32" s="129">
        <f t="shared" si="0"/>
        <v>45218.525315999999</v>
      </c>
      <c r="E32" s="131">
        <f t="shared" si="1"/>
        <v>1120.93796256312</v>
      </c>
      <c r="F32" s="129">
        <f t="shared" si="2"/>
        <v>3768.2104430000004</v>
      </c>
      <c r="G32" s="131">
        <f t="shared" si="8"/>
        <v>93.411496880260003</v>
      </c>
      <c r="H32" s="63">
        <f>'L4'!$H$10</f>
        <v>1707.89</v>
      </c>
      <c r="I32" s="63">
        <f>GEW!$E$12+($F32-GEW!$E$12)*SUM(Fasering!$D$5)</f>
        <v>1821.9627753333334</v>
      </c>
      <c r="J32" s="63">
        <f>GEW!$E$12+($F32-GEW!$E$12)*SUM(Fasering!$D$5:$D$6)</f>
        <v>2325.1917588598503</v>
      </c>
      <c r="K32" s="63">
        <f>GEW!$E$12+($F32-GEW!$E$12)*SUM(Fasering!$D$5:$D$7)</f>
        <v>2613.9253109809351</v>
      </c>
      <c r="L32" s="63">
        <f>GEW!$E$12+($F32-GEW!$E$12)*SUM(Fasering!$D$5:$D$8)</f>
        <v>2902.6588631020195</v>
      </c>
      <c r="M32" s="63">
        <f>GEW!$E$12+($F32-GEW!$E$12)*SUM(Fasering!$D$5:$D$9)</f>
        <v>3191.3924152231048</v>
      </c>
      <c r="N32" s="63">
        <f>GEW!$E$12+($F32-GEW!$E$12)*SUM(Fasering!$D$5:$D$10)</f>
        <v>3479.4768908789156</v>
      </c>
      <c r="O32" s="76">
        <f>GEW!$E$12+($F32-GEW!$E$12)*SUM(Fasering!$D$5:$D$11)</f>
        <v>3768.2104430000004</v>
      </c>
      <c r="P32" s="129">
        <f t="shared" si="3"/>
        <v>0</v>
      </c>
      <c r="Q32" s="131">
        <f t="shared" si="4"/>
        <v>0</v>
      </c>
      <c r="R32" s="45">
        <f>$P32*SUM(Fasering!$D$5)</f>
        <v>0</v>
      </c>
      <c r="S32" s="45">
        <f>$P32*SUM(Fasering!$D$5:$D$6)</f>
        <v>0</v>
      </c>
      <c r="T32" s="45">
        <f>$P32*SUM(Fasering!$D$5:$D$7)</f>
        <v>0</v>
      </c>
      <c r="U32" s="45">
        <f>$P32*SUM(Fasering!$D$5:$D$8)</f>
        <v>0</v>
      </c>
      <c r="V32" s="45">
        <f>$P32*SUM(Fasering!$D$5:$D$9)</f>
        <v>0</v>
      </c>
      <c r="W32" s="45">
        <f>$P32*SUM(Fasering!$D$5:$D$10)</f>
        <v>0</v>
      </c>
      <c r="X32" s="75">
        <f>$P32*SUM(Fasering!$D$5:$D$11)</f>
        <v>0</v>
      </c>
      <c r="Y32" s="129">
        <f t="shared" si="5"/>
        <v>0</v>
      </c>
      <c r="Z32" s="131">
        <f t="shared" si="6"/>
        <v>0</v>
      </c>
      <c r="AA32" s="74">
        <f>$Y32*SUM(Fasering!$D$5)</f>
        <v>0</v>
      </c>
      <c r="AB32" s="45">
        <f>$Y32*SUM(Fasering!$D$5:$D$6)</f>
        <v>0</v>
      </c>
      <c r="AC32" s="45">
        <f>$Y32*SUM(Fasering!$D$5:$D$7)</f>
        <v>0</v>
      </c>
      <c r="AD32" s="45">
        <f>$Y32*SUM(Fasering!$D$5:$D$8)</f>
        <v>0</v>
      </c>
      <c r="AE32" s="45">
        <f>$Y32*SUM(Fasering!$D$5:$D$9)</f>
        <v>0</v>
      </c>
      <c r="AF32" s="45">
        <f>$Y32*SUM(Fasering!$D$5:$D$10)</f>
        <v>0</v>
      </c>
      <c r="AG32" s="75">
        <f>$Y32*SUM(Fasering!$D$5:$D$11)</f>
        <v>0</v>
      </c>
      <c r="AH32" s="5">
        <f>($AK$2+(I32+R32)*12*7.57%)*SUM(Fasering!$D$5)</f>
        <v>0</v>
      </c>
      <c r="AI32" s="9">
        <f>($AK$2+(J32+S32)*12*7.57%)*SUM(Fasering!$D$5:$D$6)</f>
        <v>581.13849712998569</v>
      </c>
      <c r="AJ32" s="9">
        <f>($AK$2+(K32+T32)*12*7.57%)*SUM(Fasering!$D$5:$D$7)</f>
        <v>1021.302173974368</v>
      </c>
      <c r="AK32" s="9">
        <f>($AK$2+(L32+U32)*12*7.57%)*SUM(Fasering!$D$5:$D$8)</f>
        <v>1539.2880543390427</v>
      </c>
      <c r="AL32" s="9">
        <f>($AK$2+(M32+V32)*12*7.57%)*SUM(Fasering!$D$5:$D$9)</f>
        <v>2135.0961382240107</v>
      </c>
      <c r="AM32" s="9">
        <f>($AK$2+(N32+W32)*12*7.57%)*SUM(Fasering!$D$5:$D$10)</f>
        <v>2807.1248207363715</v>
      </c>
      <c r="AN32" s="86">
        <f>($AK$2+(O32+X32)*12*7.57%)*SUM(Fasering!$D$5:$D$11)</f>
        <v>3558.4023664212009</v>
      </c>
      <c r="AO32" s="5">
        <f>($AK$2+(I32+AA32)*12*7.57%)*SUM(Fasering!$D$5)</f>
        <v>0</v>
      </c>
      <c r="AP32" s="9">
        <f>($AK$2+(J32+AB32)*12*7.57%)*SUM(Fasering!$D$5:$D$6)</f>
        <v>581.13849712998569</v>
      </c>
      <c r="AQ32" s="9">
        <f>($AK$2+(K32+AC32)*12*7.57%)*SUM(Fasering!$D$5:$D$7)</f>
        <v>1021.302173974368</v>
      </c>
      <c r="AR32" s="9">
        <f>($AK$2+(L32+AD32)*12*7.57%)*SUM(Fasering!$D$5:$D$8)</f>
        <v>1539.2880543390427</v>
      </c>
      <c r="AS32" s="9">
        <f>($AK$2+(M32+AE32)*12*7.57%)*SUM(Fasering!$D$5:$D$9)</f>
        <v>2135.0961382240107</v>
      </c>
      <c r="AT32" s="9">
        <f>($AK$2+(N32+AF32)*12*7.57%)*SUM(Fasering!$D$5:$D$10)</f>
        <v>2807.1248207363715</v>
      </c>
      <c r="AU32" s="86">
        <f>($AK$2+(O32+AG32)*12*7.57%)*SUM(Fasering!$D$5:$D$11)</f>
        <v>3558.4023664212009</v>
      </c>
    </row>
    <row r="33" spans="1:47" x14ac:dyDescent="0.3">
      <c r="A33" s="32">
        <f t="shared" si="7"/>
        <v>25</v>
      </c>
      <c r="B33" s="129">
        <v>33608.9</v>
      </c>
      <c r="C33" s="130"/>
      <c r="D33" s="129">
        <f t="shared" si="0"/>
        <v>45234.218510000006</v>
      </c>
      <c r="E33" s="131">
        <f t="shared" si="1"/>
        <v>1121.3269866806811</v>
      </c>
      <c r="F33" s="129">
        <f t="shared" si="2"/>
        <v>3769.518209166667</v>
      </c>
      <c r="G33" s="131">
        <f t="shared" si="8"/>
        <v>93.443915556723411</v>
      </c>
      <c r="H33" s="63">
        <f>'L4'!$H$10</f>
        <v>1707.89</v>
      </c>
      <c r="I33" s="63">
        <f>GEW!$E$12+($F33-GEW!$E$12)*SUM(Fasering!$D$5)</f>
        <v>1821.9627753333334</v>
      </c>
      <c r="J33" s="63">
        <f>GEW!$E$12+($F33-GEW!$E$12)*SUM(Fasering!$D$5:$D$6)</f>
        <v>2325.5298997088671</v>
      </c>
      <c r="K33" s="63">
        <f>GEW!$E$12+($F33-GEW!$E$12)*SUM(Fasering!$D$5:$D$7)</f>
        <v>2614.4574641218705</v>
      </c>
      <c r="L33" s="63">
        <f>GEW!$E$12+($F33-GEW!$E$12)*SUM(Fasering!$D$5:$D$8)</f>
        <v>2903.3850285348744</v>
      </c>
      <c r="M33" s="63">
        <f>GEW!$E$12+($F33-GEW!$E$12)*SUM(Fasering!$D$5:$D$9)</f>
        <v>3192.3125929478774</v>
      </c>
      <c r="N33" s="63">
        <f>GEW!$E$12+($F33-GEW!$E$12)*SUM(Fasering!$D$5:$D$10)</f>
        <v>3480.5906447536636</v>
      </c>
      <c r="O33" s="76">
        <f>GEW!$E$12+($F33-GEW!$E$12)*SUM(Fasering!$D$5:$D$11)</f>
        <v>3769.518209166667</v>
      </c>
      <c r="P33" s="129">
        <f t="shared" si="3"/>
        <v>0</v>
      </c>
      <c r="Q33" s="131">
        <f t="shared" si="4"/>
        <v>0</v>
      </c>
      <c r="R33" s="45">
        <f>$P33*SUM(Fasering!$D$5)</f>
        <v>0</v>
      </c>
      <c r="S33" s="45">
        <f>$P33*SUM(Fasering!$D$5:$D$6)</f>
        <v>0</v>
      </c>
      <c r="T33" s="45">
        <f>$P33*SUM(Fasering!$D$5:$D$7)</f>
        <v>0</v>
      </c>
      <c r="U33" s="45">
        <f>$P33*SUM(Fasering!$D$5:$D$8)</f>
        <v>0</v>
      </c>
      <c r="V33" s="45">
        <f>$P33*SUM(Fasering!$D$5:$D$9)</f>
        <v>0</v>
      </c>
      <c r="W33" s="45">
        <f>$P33*SUM(Fasering!$D$5:$D$10)</f>
        <v>0</v>
      </c>
      <c r="X33" s="75">
        <f>$P33*SUM(Fasering!$D$5:$D$11)</f>
        <v>0</v>
      </c>
      <c r="Y33" s="129">
        <f t="shared" si="5"/>
        <v>0</v>
      </c>
      <c r="Z33" s="131">
        <f t="shared" si="6"/>
        <v>0</v>
      </c>
      <c r="AA33" s="74">
        <f>$Y33*SUM(Fasering!$D$5)</f>
        <v>0</v>
      </c>
      <c r="AB33" s="45">
        <f>$Y33*SUM(Fasering!$D$5:$D$6)</f>
        <v>0</v>
      </c>
      <c r="AC33" s="45">
        <f>$Y33*SUM(Fasering!$D$5:$D$7)</f>
        <v>0</v>
      </c>
      <c r="AD33" s="45">
        <f>$Y33*SUM(Fasering!$D$5:$D$8)</f>
        <v>0</v>
      </c>
      <c r="AE33" s="45">
        <f>$Y33*SUM(Fasering!$D$5:$D$9)</f>
        <v>0</v>
      </c>
      <c r="AF33" s="45">
        <f>$Y33*SUM(Fasering!$D$5:$D$10)</f>
        <v>0</v>
      </c>
      <c r="AG33" s="75">
        <f>$Y33*SUM(Fasering!$D$5:$D$11)</f>
        <v>0</v>
      </c>
      <c r="AH33" s="5">
        <f>($AK$2+(I33+R33)*12*7.57%)*SUM(Fasering!$D$5)</f>
        <v>0</v>
      </c>
      <c r="AI33" s="9">
        <f>($AK$2+(J33+S33)*12*7.57%)*SUM(Fasering!$D$5:$D$6)</f>
        <v>581.21791940180128</v>
      </c>
      <c r="AJ33" s="9">
        <f>($AK$2+(K33+T33)*12*7.57%)*SUM(Fasering!$D$5:$D$7)</f>
        <v>1021.4988811884963</v>
      </c>
      <c r="AK33" s="9">
        <f>($AK$2+(L33+U33)*12*7.57%)*SUM(Fasering!$D$5:$D$8)</f>
        <v>1539.6543385272078</v>
      </c>
      <c r="AL33" s="9">
        <f>($AK$2+(M33+V33)*12*7.57%)*SUM(Fasering!$D$5:$D$9)</f>
        <v>2135.6842914179347</v>
      </c>
      <c r="AM33" s="9">
        <f>($AK$2+(N33+W33)*12*7.57%)*SUM(Fasering!$D$5:$D$10)</f>
        <v>2807.9864600060755</v>
      </c>
      <c r="AN33" s="86">
        <f>($AK$2+(O33+X33)*12*7.57%)*SUM(Fasering!$D$5:$D$11)</f>
        <v>3559.5903412070006</v>
      </c>
      <c r="AO33" s="5">
        <f>($AK$2+(I33+AA33)*12*7.57%)*SUM(Fasering!$D$5)</f>
        <v>0</v>
      </c>
      <c r="AP33" s="9">
        <f>($AK$2+(J33+AB33)*12*7.57%)*SUM(Fasering!$D$5:$D$6)</f>
        <v>581.21791940180128</v>
      </c>
      <c r="AQ33" s="9">
        <f>($AK$2+(K33+AC33)*12*7.57%)*SUM(Fasering!$D$5:$D$7)</f>
        <v>1021.4988811884963</v>
      </c>
      <c r="AR33" s="9">
        <f>($AK$2+(L33+AD33)*12*7.57%)*SUM(Fasering!$D$5:$D$8)</f>
        <v>1539.6543385272078</v>
      </c>
      <c r="AS33" s="9">
        <f>($AK$2+(M33+AE33)*12*7.57%)*SUM(Fasering!$D$5:$D$9)</f>
        <v>2135.6842914179347</v>
      </c>
      <c r="AT33" s="9">
        <f>($AK$2+(N33+AF33)*12*7.57%)*SUM(Fasering!$D$5:$D$10)</f>
        <v>2807.9864600060755</v>
      </c>
      <c r="AU33" s="86">
        <f>($AK$2+(O33+AG33)*12*7.57%)*SUM(Fasering!$D$5:$D$11)</f>
        <v>3559.5903412070006</v>
      </c>
    </row>
    <row r="34" spans="1:47" x14ac:dyDescent="0.3">
      <c r="A34" s="32">
        <f t="shared" si="7"/>
        <v>26</v>
      </c>
      <c r="B34" s="129">
        <v>33608.9</v>
      </c>
      <c r="C34" s="130"/>
      <c r="D34" s="129">
        <f t="shared" si="0"/>
        <v>45234.218510000006</v>
      </c>
      <c r="E34" s="131">
        <f t="shared" si="1"/>
        <v>1121.3269866806811</v>
      </c>
      <c r="F34" s="129">
        <f t="shared" si="2"/>
        <v>3769.518209166667</v>
      </c>
      <c r="G34" s="131">
        <f t="shared" si="8"/>
        <v>93.443915556723411</v>
      </c>
      <c r="H34" s="63">
        <f>'L4'!$H$10</f>
        <v>1707.89</v>
      </c>
      <c r="I34" s="63">
        <f>GEW!$E$12+($F34-GEW!$E$12)*SUM(Fasering!$D$5)</f>
        <v>1821.9627753333334</v>
      </c>
      <c r="J34" s="63">
        <f>GEW!$E$12+($F34-GEW!$E$12)*SUM(Fasering!$D$5:$D$6)</f>
        <v>2325.5298997088671</v>
      </c>
      <c r="K34" s="63">
        <f>GEW!$E$12+($F34-GEW!$E$12)*SUM(Fasering!$D$5:$D$7)</f>
        <v>2614.4574641218705</v>
      </c>
      <c r="L34" s="63">
        <f>GEW!$E$12+($F34-GEW!$E$12)*SUM(Fasering!$D$5:$D$8)</f>
        <v>2903.3850285348744</v>
      </c>
      <c r="M34" s="63">
        <f>GEW!$E$12+($F34-GEW!$E$12)*SUM(Fasering!$D$5:$D$9)</f>
        <v>3192.3125929478774</v>
      </c>
      <c r="N34" s="63">
        <f>GEW!$E$12+($F34-GEW!$E$12)*SUM(Fasering!$D$5:$D$10)</f>
        <v>3480.5906447536636</v>
      </c>
      <c r="O34" s="76">
        <f>GEW!$E$12+($F34-GEW!$E$12)*SUM(Fasering!$D$5:$D$11)</f>
        <v>3769.518209166667</v>
      </c>
      <c r="P34" s="129">
        <f t="shared" si="3"/>
        <v>0</v>
      </c>
      <c r="Q34" s="131">
        <f t="shared" si="4"/>
        <v>0</v>
      </c>
      <c r="R34" s="45">
        <f>$P34*SUM(Fasering!$D$5)</f>
        <v>0</v>
      </c>
      <c r="S34" s="45">
        <f>$P34*SUM(Fasering!$D$5:$D$6)</f>
        <v>0</v>
      </c>
      <c r="T34" s="45">
        <f>$P34*SUM(Fasering!$D$5:$D$7)</f>
        <v>0</v>
      </c>
      <c r="U34" s="45">
        <f>$P34*SUM(Fasering!$D$5:$D$8)</f>
        <v>0</v>
      </c>
      <c r="V34" s="45">
        <f>$P34*SUM(Fasering!$D$5:$D$9)</f>
        <v>0</v>
      </c>
      <c r="W34" s="45">
        <f>$P34*SUM(Fasering!$D$5:$D$10)</f>
        <v>0</v>
      </c>
      <c r="X34" s="75">
        <f>$P34*SUM(Fasering!$D$5:$D$11)</f>
        <v>0</v>
      </c>
      <c r="Y34" s="129">
        <f t="shared" si="5"/>
        <v>0</v>
      </c>
      <c r="Z34" s="131">
        <f t="shared" si="6"/>
        <v>0</v>
      </c>
      <c r="AA34" s="74">
        <f>$Y34*SUM(Fasering!$D$5)</f>
        <v>0</v>
      </c>
      <c r="AB34" s="45">
        <f>$Y34*SUM(Fasering!$D$5:$D$6)</f>
        <v>0</v>
      </c>
      <c r="AC34" s="45">
        <f>$Y34*SUM(Fasering!$D$5:$D$7)</f>
        <v>0</v>
      </c>
      <c r="AD34" s="45">
        <f>$Y34*SUM(Fasering!$D$5:$D$8)</f>
        <v>0</v>
      </c>
      <c r="AE34" s="45">
        <f>$Y34*SUM(Fasering!$D$5:$D$9)</f>
        <v>0</v>
      </c>
      <c r="AF34" s="45">
        <f>$Y34*SUM(Fasering!$D$5:$D$10)</f>
        <v>0</v>
      </c>
      <c r="AG34" s="75">
        <f>$Y34*SUM(Fasering!$D$5:$D$11)</f>
        <v>0</v>
      </c>
      <c r="AH34" s="5">
        <f>($AK$2+(I34+R34)*12*7.57%)*SUM(Fasering!$D$5)</f>
        <v>0</v>
      </c>
      <c r="AI34" s="9">
        <f>($AK$2+(J34+S34)*12*7.57%)*SUM(Fasering!$D$5:$D$6)</f>
        <v>581.21791940180128</v>
      </c>
      <c r="AJ34" s="9">
        <f>($AK$2+(K34+T34)*12*7.57%)*SUM(Fasering!$D$5:$D$7)</f>
        <v>1021.4988811884963</v>
      </c>
      <c r="AK34" s="9">
        <f>($AK$2+(L34+U34)*12*7.57%)*SUM(Fasering!$D$5:$D$8)</f>
        <v>1539.6543385272078</v>
      </c>
      <c r="AL34" s="9">
        <f>($AK$2+(M34+V34)*12*7.57%)*SUM(Fasering!$D$5:$D$9)</f>
        <v>2135.6842914179347</v>
      </c>
      <c r="AM34" s="9">
        <f>($AK$2+(N34+W34)*12*7.57%)*SUM(Fasering!$D$5:$D$10)</f>
        <v>2807.9864600060755</v>
      </c>
      <c r="AN34" s="86">
        <f>($AK$2+(O34+X34)*12*7.57%)*SUM(Fasering!$D$5:$D$11)</f>
        <v>3559.5903412070006</v>
      </c>
      <c r="AO34" s="5">
        <f>($AK$2+(I34+AA34)*12*7.57%)*SUM(Fasering!$D$5)</f>
        <v>0</v>
      </c>
      <c r="AP34" s="9">
        <f>($AK$2+(J34+AB34)*12*7.57%)*SUM(Fasering!$D$5:$D$6)</f>
        <v>581.21791940180128</v>
      </c>
      <c r="AQ34" s="9">
        <f>($AK$2+(K34+AC34)*12*7.57%)*SUM(Fasering!$D$5:$D$7)</f>
        <v>1021.4988811884963</v>
      </c>
      <c r="AR34" s="9">
        <f>($AK$2+(L34+AD34)*12*7.57%)*SUM(Fasering!$D$5:$D$8)</f>
        <v>1539.6543385272078</v>
      </c>
      <c r="AS34" s="9">
        <f>($AK$2+(M34+AE34)*12*7.57%)*SUM(Fasering!$D$5:$D$9)</f>
        <v>2135.6842914179347</v>
      </c>
      <c r="AT34" s="9">
        <f>($AK$2+(N34+AF34)*12*7.57%)*SUM(Fasering!$D$5:$D$10)</f>
        <v>2807.9864600060755</v>
      </c>
      <c r="AU34" s="86">
        <f>($AK$2+(O34+AG34)*12*7.57%)*SUM(Fasering!$D$5:$D$11)</f>
        <v>3559.5903412070006</v>
      </c>
    </row>
    <row r="35" spans="1:47" x14ac:dyDescent="0.3">
      <c r="A35" s="32">
        <f t="shared" si="7"/>
        <v>27</v>
      </c>
      <c r="B35" s="129">
        <v>33620.6</v>
      </c>
      <c r="C35" s="130"/>
      <c r="D35" s="129">
        <f t="shared" si="0"/>
        <v>45249.965540000005</v>
      </c>
      <c r="E35" s="131">
        <f t="shared" si="1"/>
        <v>1121.7173453578221</v>
      </c>
      <c r="F35" s="129">
        <f t="shared" si="2"/>
        <v>3770.8304616666669</v>
      </c>
      <c r="G35" s="131">
        <f t="shared" si="8"/>
        <v>93.476445446485158</v>
      </c>
      <c r="H35" s="63">
        <f>'L4'!$H$10</f>
        <v>1707.89</v>
      </c>
      <c r="I35" s="63">
        <f>GEW!$E$12+($F35-GEW!$E$12)*SUM(Fasering!$D$5)</f>
        <v>1821.9627753333334</v>
      </c>
      <c r="J35" s="63">
        <f>GEW!$E$12+($F35-GEW!$E$12)*SUM(Fasering!$D$5:$D$6)</f>
        <v>2325.8692005607968</v>
      </c>
      <c r="K35" s="63">
        <f>GEW!$E$12+($F35-GEW!$E$12)*SUM(Fasering!$D$5:$D$7)</f>
        <v>2614.9914428310426</v>
      </c>
      <c r="L35" s="63">
        <f>GEW!$E$12+($F35-GEW!$E$12)*SUM(Fasering!$D$5:$D$8)</f>
        <v>2904.1136851012889</v>
      </c>
      <c r="M35" s="63">
        <f>GEW!$E$12+($F35-GEW!$E$12)*SUM(Fasering!$D$5:$D$9)</f>
        <v>3193.2359273715347</v>
      </c>
      <c r="N35" s="63">
        <f>GEW!$E$12+($F35-GEW!$E$12)*SUM(Fasering!$D$5:$D$10)</f>
        <v>3481.7082193964211</v>
      </c>
      <c r="O35" s="76">
        <f>GEW!$E$12+($F35-GEW!$E$12)*SUM(Fasering!$D$5:$D$11)</f>
        <v>3770.8304616666669</v>
      </c>
      <c r="P35" s="129">
        <f t="shared" si="3"/>
        <v>0</v>
      </c>
      <c r="Q35" s="131">
        <f t="shared" si="4"/>
        <v>0</v>
      </c>
      <c r="R35" s="45">
        <f>$P35*SUM(Fasering!$D$5)</f>
        <v>0</v>
      </c>
      <c r="S35" s="45">
        <f>$P35*SUM(Fasering!$D$5:$D$6)</f>
        <v>0</v>
      </c>
      <c r="T35" s="45">
        <f>$P35*SUM(Fasering!$D$5:$D$7)</f>
        <v>0</v>
      </c>
      <c r="U35" s="45">
        <f>$P35*SUM(Fasering!$D$5:$D$8)</f>
        <v>0</v>
      </c>
      <c r="V35" s="45">
        <f>$P35*SUM(Fasering!$D$5:$D$9)</f>
        <v>0</v>
      </c>
      <c r="W35" s="45">
        <f>$P35*SUM(Fasering!$D$5:$D$10)</f>
        <v>0</v>
      </c>
      <c r="X35" s="75">
        <f>$P35*SUM(Fasering!$D$5:$D$11)</f>
        <v>0</v>
      </c>
      <c r="Y35" s="129">
        <f t="shared" si="5"/>
        <v>0</v>
      </c>
      <c r="Z35" s="131">
        <f t="shared" si="6"/>
        <v>0</v>
      </c>
      <c r="AA35" s="74">
        <f>$Y35*SUM(Fasering!$D$5)</f>
        <v>0</v>
      </c>
      <c r="AB35" s="45">
        <f>$Y35*SUM(Fasering!$D$5:$D$6)</f>
        <v>0</v>
      </c>
      <c r="AC35" s="45">
        <f>$Y35*SUM(Fasering!$D$5:$D$7)</f>
        <v>0</v>
      </c>
      <c r="AD35" s="45">
        <f>$Y35*SUM(Fasering!$D$5:$D$8)</f>
        <v>0</v>
      </c>
      <c r="AE35" s="45">
        <f>$Y35*SUM(Fasering!$D$5:$D$9)</f>
        <v>0</v>
      </c>
      <c r="AF35" s="45">
        <f>$Y35*SUM(Fasering!$D$5:$D$10)</f>
        <v>0</v>
      </c>
      <c r="AG35" s="75">
        <f>$Y35*SUM(Fasering!$D$5:$D$11)</f>
        <v>0</v>
      </c>
      <c r="AH35" s="5">
        <f>($AK$2+(I35+R35)*12*7.57%)*SUM(Fasering!$D$5)</f>
        <v>0</v>
      </c>
      <c r="AI35" s="9">
        <f>($AK$2+(J35+S35)*12*7.57%)*SUM(Fasering!$D$5:$D$6)</f>
        <v>581.29761413424046</v>
      </c>
      <c r="AJ35" s="9">
        <f>($AK$2+(K35+T35)*12*7.57%)*SUM(Fasering!$D$5:$D$7)</f>
        <v>1021.6962632129647</v>
      </c>
      <c r="AK35" s="9">
        <f>($AK$2+(L35+U35)*12*7.57%)*SUM(Fasering!$D$5:$D$8)</f>
        <v>1540.0218792649027</v>
      </c>
      <c r="AL35" s="9">
        <f>($AK$2+(M35+V35)*12*7.57%)*SUM(Fasering!$D$5:$D$9)</f>
        <v>2136.2744622900545</v>
      </c>
      <c r="AM35" s="9">
        <f>($AK$2+(N35+W35)*12*7.57%)*SUM(Fasering!$D$5:$D$10)</f>
        <v>2808.8510551566355</v>
      </c>
      <c r="AN35" s="86">
        <f>($AK$2+(O35+X35)*12*7.57%)*SUM(Fasering!$D$5:$D$11)</f>
        <v>3560.7823913780007</v>
      </c>
      <c r="AO35" s="5">
        <f>($AK$2+(I35+AA35)*12*7.57%)*SUM(Fasering!$D$5)</f>
        <v>0</v>
      </c>
      <c r="AP35" s="9">
        <f>($AK$2+(J35+AB35)*12*7.57%)*SUM(Fasering!$D$5:$D$6)</f>
        <v>581.29761413424046</v>
      </c>
      <c r="AQ35" s="9">
        <f>($AK$2+(K35+AC35)*12*7.57%)*SUM(Fasering!$D$5:$D$7)</f>
        <v>1021.6962632129647</v>
      </c>
      <c r="AR35" s="9">
        <f>($AK$2+(L35+AD35)*12*7.57%)*SUM(Fasering!$D$5:$D$8)</f>
        <v>1540.0218792649027</v>
      </c>
      <c r="AS35" s="9">
        <f>($AK$2+(M35+AE35)*12*7.57%)*SUM(Fasering!$D$5:$D$9)</f>
        <v>2136.2744622900545</v>
      </c>
      <c r="AT35" s="9">
        <f>($AK$2+(N35+AF35)*12*7.57%)*SUM(Fasering!$D$5:$D$10)</f>
        <v>2808.8510551566355</v>
      </c>
      <c r="AU35" s="86">
        <f>($AK$2+(O35+AG35)*12*7.57%)*SUM(Fasering!$D$5:$D$11)</f>
        <v>3560.7823913780007</v>
      </c>
    </row>
    <row r="36" spans="1:47" x14ac:dyDescent="0.3">
      <c r="A36" s="35"/>
      <c r="B36" s="132"/>
      <c r="C36" s="133"/>
      <c r="D36" s="132"/>
      <c r="E36" s="133"/>
      <c r="F36" s="132"/>
      <c r="G36" s="133"/>
      <c r="H36" s="46"/>
      <c r="I36" s="46"/>
      <c r="J36" s="46"/>
      <c r="K36" s="46"/>
      <c r="L36" s="46"/>
      <c r="M36" s="46"/>
      <c r="N36" s="46"/>
      <c r="O36" s="73"/>
      <c r="P36" s="132"/>
      <c r="Q36" s="133"/>
      <c r="R36" s="46"/>
      <c r="S36" s="46"/>
      <c r="T36" s="46"/>
      <c r="U36" s="46"/>
      <c r="V36" s="46"/>
      <c r="W36" s="46"/>
      <c r="X36" s="73"/>
      <c r="Y36" s="132"/>
      <c r="Z36" s="133"/>
      <c r="AA36" s="46"/>
      <c r="AB36" s="46"/>
      <c r="AC36" s="46"/>
      <c r="AD36" s="46"/>
      <c r="AE36" s="46"/>
      <c r="AF36" s="46"/>
      <c r="AG36" s="73"/>
      <c r="AH36" s="87"/>
      <c r="AI36" s="88"/>
      <c r="AJ36" s="88"/>
      <c r="AK36" s="88"/>
      <c r="AL36" s="88"/>
      <c r="AM36" s="88"/>
      <c r="AN36" s="89"/>
      <c r="AO36" s="87"/>
      <c r="AP36" s="88"/>
      <c r="AQ36" s="88"/>
      <c r="AR36" s="88"/>
      <c r="AS36" s="88"/>
      <c r="AT36" s="88"/>
      <c r="AU36" s="89"/>
    </row>
  </sheetData>
  <mergeCells count="166">
    <mergeCell ref="AH4:AN4"/>
    <mergeCell ref="AO4:AU4"/>
    <mergeCell ref="B6:C6"/>
    <mergeCell ref="D6:E6"/>
    <mergeCell ref="F6:G6"/>
    <mergeCell ref="P6:Q6"/>
    <mergeCell ref="Y6:Z6"/>
    <mergeCell ref="B7:C7"/>
    <mergeCell ref="D7:E7"/>
    <mergeCell ref="AA4:AG4"/>
    <mergeCell ref="B5:C5"/>
    <mergeCell ref="D5:E5"/>
    <mergeCell ref="F5:G5"/>
    <mergeCell ref="P5:Q5"/>
    <mergeCell ref="Y5:Z5"/>
    <mergeCell ref="B4:E4"/>
    <mergeCell ref="F4:G4"/>
    <mergeCell ref="P4:Q4"/>
    <mergeCell ref="R4:X4"/>
    <mergeCell ref="Y4:Z4"/>
    <mergeCell ref="H4:O4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6:C36"/>
    <mergeCell ref="D36:E36"/>
    <mergeCell ref="F36:G36"/>
    <mergeCell ref="P36:Q36"/>
    <mergeCell ref="Y36:Z36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5" max="1048575" man="1"/>
    <brk id="24" max="1048575" man="1"/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21</vt:i4>
      </vt:variant>
      <vt:variant>
        <vt:lpstr>Benoemde bereiken</vt:lpstr>
      </vt:variant>
      <vt:variant>
        <vt:i4>23</vt:i4>
      </vt:variant>
    </vt:vector>
  </HeadingPairs>
  <TitlesOfParts>
    <vt:vector size="44" baseType="lpstr">
      <vt:lpstr>Inhoud</vt:lpstr>
      <vt:lpstr>Fasering</vt:lpstr>
      <vt:lpstr>L4</vt:lpstr>
      <vt:lpstr>L3</vt:lpstr>
      <vt:lpstr>L2</vt:lpstr>
      <vt:lpstr>A1</vt:lpstr>
      <vt:lpstr>A2</vt:lpstr>
      <vt:lpstr>A3</vt:lpstr>
      <vt:lpstr>MV2</vt:lpstr>
      <vt:lpstr>B3</vt:lpstr>
      <vt:lpstr>B2B</vt:lpstr>
      <vt:lpstr>B2A</vt:lpstr>
      <vt:lpstr>B1C</vt:lpstr>
      <vt:lpstr>B1B</vt:lpstr>
      <vt:lpstr>MV1</vt:lpstr>
      <vt:lpstr>MV1bis</vt:lpstr>
      <vt:lpstr>L1</vt:lpstr>
      <vt:lpstr>K3</vt:lpstr>
      <vt:lpstr>G1</vt:lpstr>
      <vt:lpstr>GS</vt:lpstr>
      <vt:lpstr>GEW</vt:lpstr>
      <vt:lpstr>B1B!Afdrukbereik</vt:lpstr>
      <vt:lpstr>B1C!Afdrukbereik</vt:lpstr>
      <vt:lpstr>B2A!Afdrukbereik</vt:lpstr>
      <vt:lpstr>'B3'!Afdrukbereik</vt:lpstr>
      <vt:lpstr>'L2'!Afdrukbereik</vt:lpstr>
      <vt:lpstr>'A1'!Afdruktitels</vt:lpstr>
      <vt:lpstr>'A2'!Afdruktitels</vt:lpstr>
      <vt:lpstr>'A3'!Afdruktitels</vt:lpstr>
      <vt:lpstr>B1B!Afdruktitels</vt:lpstr>
      <vt:lpstr>B1C!Afdruktitels</vt:lpstr>
      <vt:lpstr>B2A!Afdruktitels</vt:lpstr>
      <vt:lpstr>B2B!Afdruktitels</vt:lpstr>
      <vt:lpstr>'B3'!Afdruktitels</vt:lpstr>
      <vt:lpstr>'G1'!Afdruktitels</vt:lpstr>
      <vt:lpstr>GS!Afdruktitels</vt:lpstr>
      <vt:lpstr>'K3'!Afdruktitels</vt:lpstr>
      <vt:lpstr>'L1'!Afdruktitels</vt:lpstr>
      <vt:lpstr>'L2'!Afdruktitels</vt:lpstr>
      <vt:lpstr>'L3'!Afdruktitels</vt:lpstr>
      <vt:lpstr>'L4'!Afdruktitels</vt:lpstr>
      <vt:lpstr>'MV1'!Afdruktitels</vt:lpstr>
      <vt:lpstr>MV1bis!Afdruktitels</vt:lpstr>
      <vt:lpstr>'MV2'!Afdruktitels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Jaminé</dc:creator>
  <cp:lastModifiedBy>Steven De Looze</cp:lastModifiedBy>
  <cp:lastPrinted>2014-11-14T13:39:11Z</cp:lastPrinted>
  <dcterms:created xsi:type="dcterms:W3CDTF">2014-03-22T15:25:44Z</dcterms:created>
  <dcterms:modified xsi:type="dcterms:W3CDTF">2018-11-13T08:47:04Z</dcterms:modified>
</cp:coreProperties>
</file>